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drawings/drawing34.xml" ContentType="application/vnd.openxmlformats-officedocument.drawing+xml"/>
  <Override PartName="/xl/comments33.xml" ContentType="application/vnd.openxmlformats-officedocument.spreadsheetml.comments+xml"/>
  <Override PartName="/xl/drawings/drawing35.xml" ContentType="application/vnd.openxmlformats-officedocument.drawing+xml"/>
  <Override PartName="/xl/comments34.xml" ContentType="application/vnd.openxmlformats-officedocument.spreadsheetml.comments+xml"/>
  <Override PartName="/xl/drawings/drawing36.xml" ContentType="application/vnd.openxmlformats-officedocument.drawing+xml"/>
  <Override PartName="/xl/comments35.xml" ContentType="application/vnd.openxmlformats-officedocument.spreadsheetml.comments+xml"/>
  <Override PartName="/xl/drawings/drawing37.xml" ContentType="application/vnd.openxmlformats-officedocument.drawing+xml"/>
  <Override PartName="/xl/comments36.xml" ContentType="application/vnd.openxmlformats-officedocument.spreadsheetml.comments+xml"/>
  <Override PartName="/xl/drawings/drawing38.xml" ContentType="application/vnd.openxmlformats-officedocument.drawing+xml"/>
  <Override PartName="/xl/comments37.xml" ContentType="application/vnd.openxmlformats-officedocument.spreadsheetml.comments+xml"/>
  <Override PartName="/xl/drawings/drawing39.xml" ContentType="application/vnd.openxmlformats-officedocument.drawing+xml"/>
  <Override PartName="/xl/comments38.xml" ContentType="application/vnd.openxmlformats-officedocument.spreadsheetml.comments+xml"/>
  <Override PartName="/xl/drawings/drawing40.xml" ContentType="application/vnd.openxmlformats-officedocument.drawing+xml"/>
  <Override PartName="/xl/comments39.xml" ContentType="application/vnd.openxmlformats-officedocument.spreadsheetml.comments+xml"/>
  <Override PartName="/xl/drawings/drawing41.xml" ContentType="application/vnd.openxmlformats-officedocument.drawing+xml"/>
  <Override PartName="/xl/comments40.xml" ContentType="application/vnd.openxmlformats-officedocument.spreadsheetml.comments+xml"/>
  <Override PartName="/xl/drawings/drawing42.xml" ContentType="application/vnd.openxmlformats-officedocument.drawing+xml"/>
  <Override PartName="/xl/comments41.xml" ContentType="application/vnd.openxmlformats-officedocument.spreadsheetml.comments+xml"/>
  <Override PartName="/xl/drawings/drawing43.xml" ContentType="application/vnd.openxmlformats-officedocument.drawing+xml"/>
  <Override PartName="/xl/comments42.xml" ContentType="application/vnd.openxmlformats-officedocument.spreadsheetml.comments+xml"/>
  <Override PartName="/xl/drawings/drawing44.xml" ContentType="application/vnd.openxmlformats-officedocument.drawing+xml"/>
  <Override PartName="/xl/comments43.xml" ContentType="application/vnd.openxmlformats-officedocument.spreadsheetml.comments+xml"/>
  <Override PartName="/xl/drawings/drawing45.xml" ContentType="application/vnd.openxmlformats-officedocument.drawing+xml"/>
  <Override PartName="/xl/comments44.xml" ContentType="application/vnd.openxmlformats-officedocument.spreadsheetml.comments+xml"/>
  <Override PartName="/xl/drawings/drawing46.xml" ContentType="application/vnd.openxmlformats-officedocument.drawing+xml"/>
  <Override PartName="/xl/comments45.xml" ContentType="application/vnd.openxmlformats-officedocument.spreadsheetml.comments+xml"/>
  <Override PartName="/xl/drawings/drawing47.xml" ContentType="application/vnd.openxmlformats-officedocument.drawing+xml"/>
  <Override PartName="/xl/comments46.xml" ContentType="application/vnd.openxmlformats-officedocument.spreadsheetml.comments+xml"/>
  <Override PartName="/xl/drawings/drawing48.xml" ContentType="application/vnd.openxmlformats-officedocument.drawing+xml"/>
  <Override PartName="/xl/comments47.xml" ContentType="application/vnd.openxmlformats-officedocument.spreadsheetml.comments+xml"/>
  <Override PartName="/xl/drawings/drawing49.xml" ContentType="application/vnd.openxmlformats-officedocument.drawing+xml"/>
  <Override PartName="/xl/comments48.xml" ContentType="application/vnd.openxmlformats-officedocument.spreadsheetml.comments+xml"/>
  <Override PartName="/xl/drawings/drawing50.xml" ContentType="application/vnd.openxmlformats-officedocument.drawing+xml"/>
  <Override PartName="/xl/comments49.xml" ContentType="application/vnd.openxmlformats-officedocument.spreadsheetml.comments+xml"/>
  <Override PartName="/xl/drawings/drawing51.xml" ContentType="application/vnd.openxmlformats-officedocument.drawing+xml"/>
  <Override PartName="/xl/comments50.xml" ContentType="application/vnd.openxmlformats-officedocument.spreadsheetml.comments+xml"/>
  <Override PartName="/xl/drawings/drawing52.xml" ContentType="application/vnd.openxmlformats-officedocument.drawing+xml"/>
  <Override PartName="/xl/comments51.xml" ContentType="application/vnd.openxmlformats-officedocument.spreadsheetml.comments+xml"/>
  <Override PartName="/xl/drawings/drawing53.xml" ContentType="application/vnd.openxmlformats-officedocument.drawing+xml"/>
  <Override PartName="/xl/comments52.xml" ContentType="application/vnd.openxmlformats-officedocument.spreadsheetml.comments+xml"/>
  <Override PartName="/xl/drawings/drawing54.xml" ContentType="application/vnd.openxmlformats-officedocument.drawing+xml"/>
  <Override PartName="/xl/comments53.xml" ContentType="application/vnd.openxmlformats-officedocument.spreadsheetml.comments+xml"/>
  <Override PartName="/xl/drawings/drawing55.xml" ContentType="application/vnd.openxmlformats-officedocument.drawing+xml"/>
  <Override PartName="/xl/comments54.xml" ContentType="application/vnd.openxmlformats-officedocument.spreadsheetml.comments+xml"/>
  <Override PartName="/xl/drawings/drawing56.xml" ContentType="application/vnd.openxmlformats-officedocument.drawing+xml"/>
  <Override PartName="/xl/comments55.xml" ContentType="application/vnd.openxmlformats-officedocument.spreadsheetml.comments+xml"/>
  <Override PartName="/xl/drawings/drawing57.xml" ContentType="application/vnd.openxmlformats-officedocument.drawing+xml"/>
  <Override PartName="/xl/comments56.xml" ContentType="application/vnd.openxmlformats-officedocument.spreadsheetml.comments+xml"/>
  <Override PartName="/xl/drawings/drawing58.xml" ContentType="application/vnd.openxmlformats-officedocument.drawing+xml"/>
  <Override PartName="/xl/comments57.xml" ContentType="application/vnd.openxmlformats-officedocument.spreadsheetml.comments+xml"/>
  <Override PartName="/xl/drawings/drawing59.xml" ContentType="application/vnd.openxmlformats-officedocument.drawing+xml"/>
  <Override PartName="/xl/comments58.xml" ContentType="application/vnd.openxmlformats-officedocument.spreadsheetml.comments+xml"/>
  <Override PartName="/xl/drawings/drawing60.xml" ContentType="application/vnd.openxmlformats-officedocument.drawing+xml"/>
  <Override PartName="/xl/comments59.xml" ContentType="application/vnd.openxmlformats-officedocument.spreadsheetml.comments+xml"/>
  <Override PartName="/xl/drawings/drawing61.xml" ContentType="application/vnd.openxmlformats-officedocument.drawing+xml"/>
  <Override PartName="/xl/comments60.xml" ContentType="application/vnd.openxmlformats-officedocument.spreadsheetml.comments+xml"/>
  <Override PartName="/xl/drawings/drawing62.xml" ContentType="application/vnd.openxmlformats-officedocument.drawing+xml"/>
  <Override PartName="/xl/comments61.xml" ContentType="application/vnd.openxmlformats-officedocument.spreadsheetml.comments+xml"/>
  <Override PartName="/xl/drawings/drawing63.xml" ContentType="application/vnd.openxmlformats-officedocument.drawing+xml"/>
  <Override PartName="/xl/comments62.xml" ContentType="application/vnd.openxmlformats-officedocument.spreadsheetml.comments+xml"/>
  <Override PartName="/xl/drawings/drawing64.xml" ContentType="application/vnd.openxmlformats-officedocument.drawing+xml"/>
  <Override PartName="/xl/comments63.xml" ContentType="application/vnd.openxmlformats-officedocument.spreadsheetml.comments+xml"/>
  <Override PartName="/xl/drawings/drawing65.xml" ContentType="application/vnd.openxmlformats-officedocument.drawing+xml"/>
  <Override PartName="/xl/comments64.xml" ContentType="application/vnd.openxmlformats-officedocument.spreadsheetml.comments+xml"/>
  <Override PartName="/xl/drawings/drawing66.xml" ContentType="application/vnd.openxmlformats-officedocument.drawing+xml"/>
  <Override PartName="/xl/comments65.xml" ContentType="application/vnd.openxmlformats-officedocument.spreadsheetml.comments+xml"/>
  <Override PartName="/xl/drawings/drawing67.xml" ContentType="application/vnd.openxmlformats-officedocument.drawing+xml"/>
  <Override PartName="/xl/comments66.xml" ContentType="application/vnd.openxmlformats-officedocument.spreadsheetml.comments+xml"/>
  <Override PartName="/xl/drawings/drawing68.xml" ContentType="application/vnd.openxmlformats-officedocument.drawing+xml"/>
  <Override PartName="/xl/comments67.xml" ContentType="application/vnd.openxmlformats-officedocument.spreadsheetml.comments+xml"/>
  <Override PartName="/xl/drawings/drawing69.xml" ContentType="application/vnd.openxmlformats-officedocument.drawing+xml"/>
  <Override PartName="/xl/comments68.xml" ContentType="application/vnd.openxmlformats-officedocument.spreadsheetml.comments+xml"/>
  <Override PartName="/xl/drawings/drawing70.xml" ContentType="application/vnd.openxmlformats-officedocument.drawing+xml"/>
  <Override PartName="/xl/comments69.xml" ContentType="application/vnd.openxmlformats-officedocument.spreadsheetml.comments+xml"/>
  <Override PartName="/xl/drawings/drawing71.xml" ContentType="application/vnd.openxmlformats-officedocument.drawing+xml"/>
  <Override PartName="/xl/comments70.xml" ContentType="application/vnd.openxmlformats-officedocument.spreadsheetml.comments+xml"/>
  <Override PartName="/xl/drawings/drawing72.xml" ContentType="application/vnd.openxmlformats-officedocument.drawing+xml"/>
  <Override PartName="/xl/comments71.xml" ContentType="application/vnd.openxmlformats-officedocument.spreadsheetml.comments+xml"/>
  <Override PartName="/xl/drawings/drawing73.xml" ContentType="application/vnd.openxmlformats-officedocument.drawing+xml"/>
  <Override PartName="/xl/comments72.xml" ContentType="application/vnd.openxmlformats-officedocument.spreadsheetml.comments+xml"/>
  <Override PartName="/xl/drawings/drawing74.xml" ContentType="application/vnd.openxmlformats-officedocument.drawing+xml"/>
  <Override PartName="/xl/comments73.xml" ContentType="application/vnd.openxmlformats-officedocument.spreadsheetml.comments+xml"/>
  <Override PartName="/xl/drawings/drawing75.xml" ContentType="application/vnd.openxmlformats-officedocument.drawing+xml"/>
  <Override PartName="/xl/comments74.xml" ContentType="application/vnd.openxmlformats-officedocument.spreadsheetml.comments+xml"/>
  <Override PartName="/xl/drawings/drawing76.xml" ContentType="application/vnd.openxmlformats-officedocument.drawing+xml"/>
  <Override PartName="/xl/comments75.xml" ContentType="application/vnd.openxmlformats-officedocument.spreadsheetml.comments+xml"/>
  <Override PartName="/xl/drawings/drawing77.xml" ContentType="application/vnd.openxmlformats-officedocument.drawing+xml"/>
  <Override PartName="/xl/comments76.xml" ContentType="application/vnd.openxmlformats-officedocument.spreadsheetml.comments+xml"/>
  <Override PartName="/xl/drawings/drawing78.xml" ContentType="application/vnd.openxmlformats-officedocument.drawing+xml"/>
  <Override PartName="/xl/comments77.xml" ContentType="application/vnd.openxmlformats-officedocument.spreadsheetml.comments+xml"/>
  <Override PartName="/xl/drawings/drawing79.xml" ContentType="application/vnd.openxmlformats-officedocument.drawing+xml"/>
  <Override PartName="/xl/comments78.xml" ContentType="application/vnd.openxmlformats-officedocument.spreadsheetml.comments+xml"/>
  <Override PartName="/xl/drawings/drawing80.xml" ContentType="application/vnd.openxmlformats-officedocument.drawing+xml"/>
  <Override PartName="/xl/comments79.xml" ContentType="application/vnd.openxmlformats-officedocument.spreadsheetml.comments+xml"/>
  <Override PartName="/xl/drawings/drawing81.xml" ContentType="application/vnd.openxmlformats-officedocument.drawing+xml"/>
  <Override PartName="/xl/comments80.xml" ContentType="application/vnd.openxmlformats-officedocument.spreadsheetml.comments+xml"/>
  <Override PartName="/xl/drawings/drawing82.xml" ContentType="application/vnd.openxmlformats-officedocument.drawing+xml"/>
  <Override PartName="/xl/comments81.xml" ContentType="application/vnd.openxmlformats-officedocument.spreadsheetml.comments+xml"/>
  <Override PartName="/xl/drawings/drawing83.xml" ContentType="application/vnd.openxmlformats-officedocument.drawing+xml"/>
  <Override PartName="/xl/comments82.xml" ContentType="application/vnd.openxmlformats-officedocument.spreadsheetml.comments+xml"/>
  <Override PartName="/xl/drawings/drawing84.xml" ContentType="application/vnd.openxmlformats-officedocument.drawing+xml"/>
  <Override PartName="/xl/comments83.xml" ContentType="application/vnd.openxmlformats-officedocument.spreadsheetml.comments+xml"/>
  <Override PartName="/xl/drawings/drawing85.xml" ContentType="application/vnd.openxmlformats-officedocument.drawing+xml"/>
  <Override PartName="/xl/comments84.xml" ContentType="application/vnd.openxmlformats-officedocument.spreadsheetml.comments+xml"/>
  <Override PartName="/xl/drawings/drawing86.xml" ContentType="application/vnd.openxmlformats-officedocument.drawing+xml"/>
  <Override PartName="/xl/comments85.xml" ContentType="application/vnd.openxmlformats-officedocument.spreadsheetml.comments+xml"/>
  <Override PartName="/xl/drawings/drawing87.xml" ContentType="application/vnd.openxmlformats-officedocument.drawing+xml"/>
  <Override PartName="/xl/comments86.xml" ContentType="application/vnd.openxmlformats-officedocument.spreadsheetml.comments+xml"/>
  <Override PartName="/xl/drawings/drawing88.xml" ContentType="application/vnd.openxmlformats-officedocument.drawing+xml"/>
  <Override PartName="/xl/comments87.xml" ContentType="application/vnd.openxmlformats-officedocument.spreadsheetml.comments+xml"/>
  <Override PartName="/xl/drawings/drawing89.xml" ContentType="application/vnd.openxmlformats-officedocument.drawing+xml"/>
  <Override PartName="/xl/comments88.xml" ContentType="application/vnd.openxmlformats-officedocument.spreadsheetml.comments+xml"/>
  <Override PartName="/xl/drawings/drawing90.xml" ContentType="application/vnd.openxmlformats-officedocument.drawing+xml"/>
  <Override PartName="/xl/comments89.xml" ContentType="application/vnd.openxmlformats-officedocument.spreadsheetml.comments+xml"/>
  <Override PartName="/xl/drawings/drawing91.xml" ContentType="application/vnd.openxmlformats-officedocument.drawing+xml"/>
  <Override PartName="/xl/comments90.xml" ContentType="application/vnd.openxmlformats-officedocument.spreadsheetml.comments+xml"/>
  <Override PartName="/xl/drawings/drawing92.xml" ContentType="application/vnd.openxmlformats-officedocument.drawing+xml"/>
  <Override PartName="/xl/comments91.xml" ContentType="application/vnd.openxmlformats-officedocument.spreadsheetml.comments+xml"/>
  <Override PartName="/xl/drawings/drawing93.xml" ContentType="application/vnd.openxmlformats-officedocument.drawing+xml"/>
  <Override PartName="/xl/comments92.xml" ContentType="application/vnd.openxmlformats-officedocument.spreadsheetml.comments+xml"/>
  <Override PartName="/xl/drawings/drawing94.xml" ContentType="application/vnd.openxmlformats-officedocument.drawing+xml"/>
  <Override PartName="/xl/comments93.xml" ContentType="application/vnd.openxmlformats-officedocument.spreadsheetml.comments+xml"/>
  <Override PartName="/xl/drawings/drawing95.xml" ContentType="application/vnd.openxmlformats-officedocument.drawing+xml"/>
  <Override PartName="/xl/comments94.xml" ContentType="application/vnd.openxmlformats-officedocument.spreadsheetml.comments+xml"/>
  <Override PartName="/xl/drawings/drawing96.xml" ContentType="application/vnd.openxmlformats-officedocument.drawing+xml"/>
  <Override PartName="/xl/comments95.xml" ContentType="application/vnd.openxmlformats-officedocument.spreadsheetml.comments+xml"/>
  <Override PartName="/xl/drawings/drawing97.xml" ContentType="application/vnd.openxmlformats-officedocument.drawing+xml"/>
  <Override PartName="/xl/comments96.xml" ContentType="application/vnd.openxmlformats-officedocument.spreadsheetml.comments+xml"/>
  <Override PartName="/xl/drawings/drawing98.xml" ContentType="application/vnd.openxmlformats-officedocument.drawing+xml"/>
  <Override PartName="/xl/comments97.xml" ContentType="application/vnd.openxmlformats-officedocument.spreadsheetml.comments+xml"/>
  <Override PartName="/xl/drawings/drawing99.xml" ContentType="application/vnd.openxmlformats-officedocument.drawing+xml"/>
  <Override PartName="/xl/comments98.xml" ContentType="application/vnd.openxmlformats-officedocument.spreadsheetml.comments+xml"/>
  <Override PartName="/xl/drawings/drawing100.xml" ContentType="application/vnd.openxmlformats-officedocument.drawing+xml"/>
  <Override PartName="/xl/comments99.xml" ContentType="application/vnd.openxmlformats-officedocument.spreadsheetml.comments+xml"/>
  <Override PartName="/xl/drawings/drawing101.xml" ContentType="application/vnd.openxmlformats-officedocument.drawing+xml"/>
  <Override PartName="/xl/comments100.xml" ContentType="application/vnd.openxmlformats-officedocument.spreadsheetml.comments+xml"/>
  <Override PartName="/xl/drawings/drawing102.xml" ContentType="application/vnd.openxmlformats-officedocument.drawing+xml"/>
  <Override PartName="/xl/comments101.xml" ContentType="application/vnd.openxmlformats-officedocument.spreadsheetml.comments+xml"/>
  <Override PartName="/xl/drawings/drawing103.xml" ContentType="application/vnd.openxmlformats-officedocument.drawing+xml"/>
  <Override PartName="/xl/comments102.xml" ContentType="application/vnd.openxmlformats-officedocument.spreadsheetml.comments+xml"/>
  <Override PartName="/xl/drawings/drawing104.xml" ContentType="application/vnd.openxmlformats-officedocument.drawing+xml"/>
  <Override PartName="/xl/comments103.xml" ContentType="application/vnd.openxmlformats-officedocument.spreadsheetml.comments+xml"/>
  <Override PartName="/xl/drawings/drawing105.xml" ContentType="application/vnd.openxmlformats-officedocument.drawing+xml"/>
  <Override PartName="/xl/comments104.xml" ContentType="application/vnd.openxmlformats-officedocument.spreadsheetml.comments+xml"/>
  <Override PartName="/xl/drawings/drawing106.xml" ContentType="application/vnd.openxmlformats-officedocument.drawing+xml"/>
  <Override PartName="/xl/comments105.xml" ContentType="application/vnd.openxmlformats-officedocument.spreadsheetml.comments+xml"/>
  <Override PartName="/xl/drawings/drawing107.xml" ContentType="application/vnd.openxmlformats-officedocument.drawing+xml"/>
  <Override PartName="/xl/comments106.xml" ContentType="application/vnd.openxmlformats-officedocument.spreadsheetml.comments+xml"/>
  <Override PartName="/xl/drawings/drawing108.xml" ContentType="application/vnd.openxmlformats-officedocument.drawing+xml"/>
  <Override PartName="/xl/comments107.xml" ContentType="application/vnd.openxmlformats-officedocument.spreadsheetml.comments+xml"/>
  <Override PartName="/xl/drawings/drawing109.xml" ContentType="application/vnd.openxmlformats-officedocument.drawing+xml"/>
  <Override PartName="/xl/comments108.xml" ContentType="application/vnd.openxmlformats-officedocument.spreadsheetml.comments+xml"/>
  <Override PartName="/xl/drawings/drawing110.xml" ContentType="application/vnd.openxmlformats-officedocument.drawing+xml"/>
  <Override PartName="/xl/comments109.xml" ContentType="application/vnd.openxmlformats-officedocument.spreadsheetml.comments+xml"/>
  <Override PartName="/xl/drawings/drawing111.xml" ContentType="application/vnd.openxmlformats-officedocument.drawing+xml"/>
  <Override PartName="/xl/comments110.xml" ContentType="application/vnd.openxmlformats-officedocument.spreadsheetml.comments+xml"/>
  <Override PartName="/xl/drawings/drawing112.xml" ContentType="application/vnd.openxmlformats-officedocument.drawing+xml"/>
  <Override PartName="/xl/comments111.xml" ContentType="application/vnd.openxmlformats-officedocument.spreadsheetml.comments+xml"/>
  <Override PartName="/xl/drawings/drawing113.xml" ContentType="application/vnd.openxmlformats-officedocument.drawing+xml"/>
  <Override PartName="/xl/comments112.xml" ContentType="application/vnd.openxmlformats-officedocument.spreadsheetml.comments+xml"/>
  <Override PartName="/xl/drawings/drawing114.xml" ContentType="application/vnd.openxmlformats-officedocument.drawing+xml"/>
  <Override PartName="/xl/comments113.xml" ContentType="application/vnd.openxmlformats-officedocument.spreadsheetml.comments+xml"/>
  <Override PartName="/xl/drawings/drawing115.xml" ContentType="application/vnd.openxmlformats-officedocument.drawing+xml"/>
  <Override PartName="/xl/comments114.xml" ContentType="application/vnd.openxmlformats-officedocument.spreadsheetml.comments+xml"/>
  <Override PartName="/xl/drawings/drawing116.xml" ContentType="application/vnd.openxmlformats-officedocument.drawing+xml"/>
  <Override PartName="/xl/comments115.xml" ContentType="application/vnd.openxmlformats-officedocument.spreadsheetml.comments+xml"/>
  <Override PartName="/xl/drawings/drawing117.xml" ContentType="application/vnd.openxmlformats-officedocument.drawing+xml"/>
  <Override PartName="/xl/comments116.xml" ContentType="application/vnd.openxmlformats-officedocument.spreadsheetml.comments+xml"/>
  <Override PartName="/xl/drawings/drawing118.xml" ContentType="application/vnd.openxmlformats-officedocument.drawing+xml"/>
  <Override PartName="/xl/comments117.xml" ContentType="application/vnd.openxmlformats-officedocument.spreadsheetml.comments+xml"/>
  <Override PartName="/xl/drawings/drawing119.xml" ContentType="application/vnd.openxmlformats-officedocument.drawing+xml"/>
  <Override PartName="/xl/comments118.xml" ContentType="application/vnd.openxmlformats-officedocument.spreadsheetml.comments+xml"/>
  <Override PartName="/xl/drawings/drawing120.xml" ContentType="application/vnd.openxmlformats-officedocument.drawing+xml"/>
  <Override PartName="/xl/comments119.xml" ContentType="application/vnd.openxmlformats-officedocument.spreadsheetml.comments+xml"/>
  <Override PartName="/xl/drawings/drawing121.xml" ContentType="application/vnd.openxmlformats-officedocument.drawing+xml"/>
  <Override PartName="/xl/comments120.xml" ContentType="application/vnd.openxmlformats-officedocument.spreadsheetml.comments+xml"/>
  <Override PartName="/xl/drawings/drawing122.xml" ContentType="application/vnd.openxmlformats-officedocument.drawing+xml"/>
  <Override PartName="/xl/comments121.xml" ContentType="application/vnd.openxmlformats-officedocument.spreadsheetml.comments+xml"/>
  <Override PartName="/xl/drawings/drawing123.xml" ContentType="application/vnd.openxmlformats-officedocument.drawing+xml"/>
  <Override PartName="/xl/comments122.xml" ContentType="application/vnd.openxmlformats-officedocument.spreadsheetml.comments+xml"/>
  <Override PartName="/xl/drawings/drawing124.xml" ContentType="application/vnd.openxmlformats-officedocument.drawing+xml"/>
  <Override PartName="/xl/comments123.xml" ContentType="application/vnd.openxmlformats-officedocument.spreadsheetml.comments+xml"/>
  <Override PartName="/xl/drawings/drawing125.xml" ContentType="application/vnd.openxmlformats-officedocument.drawing+xml"/>
  <Override PartName="/xl/comments124.xml" ContentType="application/vnd.openxmlformats-officedocument.spreadsheetml.comments+xml"/>
  <Override PartName="/xl/drawings/drawing126.xml" ContentType="application/vnd.openxmlformats-officedocument.drawing+xml"/>
  <Override PartName="/xl/comments125.xml" ContentType="application/vnd.openxmlformats-officedocument.spreadsheetml.comments+xml"/>
  <Override PartName="/xl/drawings/drawing127.xml" ContentType="application/vnd.openxmlformats-officedocument.drawing+xml"/>
  <Override PartName="/xl/comments126.xml" ContentType="application/vnd.openxmlformats-officedocument.spreadsheetml.comments+xml"/>
  <Override PartName="/xl/drawings/drawing128.xml" ContentType="application/vnd.openxmlformats-officedocument.drawing+xml"/>
  <Override PartName="/xl/comments127.xml" ContentType="application/vnd.openxmlformats-officedocument.spreadsheetml.comments+xml"/>
  <Override PartName="/xl/drawings/drawing129.xml" ContentType="application/vnd.openxmlformats-officedocument.drawing+xml"/>
  <Override PartName="/xl/comments12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roduccion\Desktop\SISTEMA\"/>
    </mc:Choice>
  </mc:AlternateContent>
  <bookViews>
    <workbookView xWindow="0" yWindow="0" windowWidth="24000" windowHeight="9735" firstSheet="112" activeTab="128"/>
  </bookViews>
  <sheets>
    <sheet name="027" sheetId="327" r:id="rId1"/>
    <sheet name="074 (2)" sheetId="419" r:id="rId2"/>
    <sheet name="007-1" sheetId="461" r:id="rId3"/>
    <sheet name="011-1" sheetId="464" r:id="rId4"/>
    <sheet name="029-1" sheetId="484" r:id="rId5"/>
    <sheet name="040-1" sheetId="496" r:id="rId6"/>
    <sheet name="045" sheetId="502" r:id="rId7"/>
    <sheet name="055" sheetId="512" r:id="rId8"/>
    <sheet name="064a" sheetId="523" r:id="rId9"/>
    <sheet name="073" sheetId="527" r:id="rId10"/>
    <sheet name="075" sheetId="534" r:id="rId11"/>
    <sheet name="093" sheetId="553" r:id="rId12"/>
    <sheet name="094" sheetId="554" r:id="rId13"/>
    <sheet name="095" sheetId="555" r:id="rId14"/>
    <sheet name="097" sheetId="557" r:id="rId15"/>
    <sheet name="098" sheetId="558" r:id="rId16"/>
    <sheet name="099" sheetId="559" r:id="rId17"/>
    <sheet name="100" sheetId="560" r:id="rId18"/>
    <sheet name="101" sheetId="561" r:id="rId19"/>
    <sheet name="107" sheetId="567" r:id="rId20"/>
    <sheet name="113" sheetId="573" r:id="rId21"/>
    <sheet name="114" sheetId="574" r:id="rId22"/>
    <sheet name="127" sheetId="587" r:id="rId23"/>
    <sheet name="128" sheetId="588" r:id="rId24"/>
    <sheet name="129" sheetId="589" r:id="rId25"/>
    <sheet name="130" sheetId="590" r:id="rId26"/>
    <sheet name="130 (2)" sheetId="596" r:id="rId27"/>
    <sheet name="131" sheetId="591" r:id="rId28"/>
    <sheet name="132" sheetId="592" r:id="rId29"/>
    <sheet name="133" sheetId="593" r:id="rId30"/>
    <sheet name="134" sheetId="594" r:id="rId31"/>
    <sheet name="135" sheetId="595" r:id="rId32"/>
    <sheet name="139" sheetId="600" r:id="rId33"/>
    <sheet name="140" sheetId="601" r:id="rId34"/>
    <sheet name="141" sheetId="602" r:id="rId35"/>
    <sheet name="142" sheetId="603" r:id="rId36"/>
    <sheet name="143" sheetId="604" r:id="rId37"/>
    <sheet name="144" sheetId="605" r:id="rId38"/>
    <sheet name="145" sheetId="606" r:id="rId39"/>
    <sheet name="146" sheetId="607" r:id="rId40"/>
    <sheet name="147" sheetId="608" r:id="rId41"/>
    <sheet name="148" sheetId="609" r:id="rId42"/>
    <sheet name="001" sheetId="611" r:id="rId43"/>
    <sheet name="002" sheetId="612" r:id="rId44"/>
    <sheet name="003" sheetId="613" r:id="rId45"/>
    <sheet name="004" sheetId="615" r:id="rId46"/>
    <sheet name="005" sheetId="614" r:id="rId47"/>
    <sheet name="006" sheetId="617" r:id="rId48"/>
    <sheet name="007" sheetId="616" r:id="rId49"/>
    <sheet name="008" sheetId="618" r:id="rId50"/>
    <sheet name="008 (2)" sheetId="621" r:id="rId51"/>
    <sheet name="009" sheetId="619" r:id="rId52"/>
    <sheet name="010" sheetId="620" r:id="rId53"/>
    <sheet name="011" sheetId="622" r:id="rId54"/>
    <sheet name="012" sheetId="623" r:id="rId55"/>
    <sheet name="013" sheetId="624" r:id="rId56"/>
    <sheet name="014" sheetId="625" r:id="rId57"/>
    <sheet name="015" sheetId="626" r:id="rId58"/>
    <sheet name="016" sheetId="627" r:id="rId59"/>
    <sheet name="017" sheetId="628" r:id="rId60"/>
    <sheet name="018" sheetId="629" r:id="rId61"/>
    <sheet name="019" sheetId="610" r:id="rId62"/>
    <sheet name="020" sheetId="630" r:id="rId63"/>
    <sheet name="021" sheetId="631" r:id="rId64"/>
    <sheet name="022" sheetId="632" r:id="rId65"/>
    <sheet name="023" sheetId="633" r:id="rId66"/>
    <sheet name="024" sheetId="634" r:id="rId67"/>
    <sheet name="025" sheetId="635" r:id="rId68"/>
    <sheet name="026" sheetId="636" r:id="rId69"/>
    <sheet name="027A" sheetId="637" r:id="rId70"/>
    <sheet name="028" sheetId="638" r:id="rId71"/>
    <sheet name="029" sheetId="639" r:id="rId72"/>
    <sheet name="030" sheetId="640" r:id="rId73"/>
    <sheet name="031" sheetId="641" r:id="rId74"/>
    <sheet name="032" sheetId="644" r:id="rId75"/>
    <sheet name="033" sheetId="645" r:id="rId76"/>
    <sheet name="034" sheetId="646" r:id="rId77"/>
    <sheet name="035" sheetId="647" r:id="rId78"/>
    <sheet name="036" sheetId="648" r:id="rId79"/>
    <sheet name="037" sheetId="650" r:id="rId80"/>
    <sheet name="037 (2)" sheetId="660" r:id="rId81"/>
    <sheet name="038" sheetId="649" r:id="rId82"/>
    <sheet name="038 (2)" sheetId="661" r:id="rId83"/>
    <sheet name="039" sheetId="651" r:id="rId84"/>
    <sheet name="040" sheetId="652" r:id="rId85"/>
    <sheet name="040 (2)" sheetId="663" r:id="rId86"/>
    <sheet name="041" sheetId="653" r:id="rId87"/>
    <sheet name="042" sheetId="654" r:id="rId88"/>
    <sheet name="043" sheetId="643" r:id="rId89"/>
    <sheet name="043 (2)" sheetId="662" r:id="rId90"/>
    <sheet name="044" sheetId="642" r:id="rId91"/>
    <sheet name="045A" sheetId="655" r:id="rId92"/>
    <sheet name="046" sheetId="656" r:id="rId93"/>
    <sheet name="047" sheetId="657" r:id="rId94"/>
    <sheet name="048" sheetId="659" r:id="rId95"/>
    <sheet name="049" sheetId="658" r:id="rId96"/>
    <sheet name="050" sheetId="664" r:id="rId97"/>
    <sheet name="051" sheetId="665" r:id="rId98"/>
    <sheet name="052" sheetId="667" r:id="rId99"/>
    <sheet name="053" sheetId="666" r:id="rId100"/>
    <sheet name="054" sheetId="668" r:id="rId101"/>
    <sheet name="055A" sheetId="669" r:id="rId102"/>
    <sheet name="056" sheetId="670" r:id="rId103"/>
    <sheet name="057" sheetId="671" r:id="rId104"/>
    <sheet name="058" sheetId="672" r:id="rId105"/>
    <sheet name="059" sheetId="673" r:id="rId106"/>
    <sheet name="060" sheetId="675" r:id="rId107"/>
    <sheet name="061" sheetId="677" r:id="rId108"/>
    <sheet name="062" sheetId="678" r:id="rId109"/>
    <sheet name="063" sheetId="679" r:id="rId110"/>
    <sheet name="064" sheetId="680" r:id="rId111"/>
    <sheet name="065" sheetId="681" r:id="rId112"/>
    <sheet name="066" sheetId="682" r:id="rId113"/>
    <sheet name="067" sheetId="683" r:id="rId114"/>
    <sheet name="068" sheetId="684" r:id="rId115"/>
    <sheet name="069" sheetId="685" r:id="rId116"/>
    <sheet name="070" sheetId="686" r:id="rId117"/>
    <sheet name="071" sheetId="687" r:id="rId118"/>
    <sheet name="072" sheetId="688" r:id="rId119"/>
    <sheet name="073A" sheetId="689" r:id="rId120"/>
    <sheet name="074" sheetId="690" r:id="rId121"/>
    <sheet name="075A" sheetId="691" r:id="rId122"/>
    <sheet name="076" sheetId="692" r:id="rId123"/>
    <sheet name="077" sheetId="693" r:id="rId124"/>
    <sheet name="078" sheetId="694" r:id="rId125"/>
    <sheet name="079" sheetId="695" r:id="rId126"/>
    <sheet name="080" sheetId="696" r:id="rId127"/>
    <sheet name="081" sheetId="697" r:id="rId128"/>
    <sheet name="082" sheetId="698" r:id="rId129"/>
  </sheets>
  <definedNames>
    <definedName name="_xlnm.Print_Area" localSheetId="50">'008 (2)'!$A$1:$R$42</definedName>
    <definedName name="_xlnm.Print_Area" localSheetId="66">'024'!$A$1:$S$40</definedName>
    <definedName name="_xlnm.Print_Area" localSheetId="68">'026'!$A$1:$S$40</definedName>
    <definedName name="_xlnm.Print_Area" localSheetId="74">'032'!$A$1:$S$40</definedName>
    <definedName name="_xlnm.Print_Area" localSheetId="5">'040-1'!$A$1:$S$40</definedName>
    <definedName name="_xlnm.Print_Area" localSheetId="6">'045'!$A$1:$S$40</definedName>
    <definedName name="_xlnm.Print_Area" localSheetId="103">'057'!$A$1:$S$40</definedName>
    <definedName name="_xlnm.Print_Area" localSheetId="106">'060'!$A$1:$S$40</definedName>
    <definedName name="_xlnm.Print_Area" localSheetId="107">'061'!$A$1:$R$40</definedName>
    <definedName name="_xlnm.Print_Area" localSheetId="108">'062'!#REF!</definedName>
    <definedName name="_xlnm.Print_Area" localSheetId="109">'063'!#REF!</definedName>
    <definedName name="_xlnm.Print_Area" localSheetId="110">'064'!#REF!</definedName>
    <definedName name="_xlnm.Print_Area" localSheetId="111">'065'!#REF!</definedName>
    <definedName name="_xlnm.Print_Area" localSheetId="112">'066'!#REF!</definedName>
    <definedName name="_xlnm.Print_Area" localSheetId="113">'067'!#REF!</definedName>
    <definedName name="_xlnm.Print_Area" localSheetId="114">'068'!#REF!</definedName>
    <definedName name="_xlnm.Print_Area" localSheetId="115">'069'!#REF!</definedName>
    <definedName name="_xlnm.Print_Area" localSheetId="116">'070'!#REF!</definedName>
    <definedName name="_xlnm.Print_Area" localSheetId="117">'071'!#REF!</definedName>
    <definedName name="_xlnm.Print_Area" localSheetId="118">'072'!#REF!</definedName>
    <definedName name="_xlnm.Print_Area" localSheetId="119">'073A'!#REF!</definedName>
    <definedName name="_xlnm.Print_Area" localSheetId="120">'074'!#REF!</definedName>
    <definedName name="_xlnm.Print_Area" localSheetId="121">'075A'!#REF!</definedName>
    <definedName name="_xlnm.Print_Area" localSheetId="122">'076'!#REF!</definedName>
    <definedName name="_xlnm.Print_Area" localSheetId="123">'077'!#REF!</definedName>
    <definedName name="_xlnm.Print_Area" localSheetId="124">'078'!#REF!</definedName>
    <definedName name="_xlnm.Print_Area" localSheetId="125">'079'!#REF!</definedName>
    <definedName name="_xlnm.Print_Area" localSheetId="126">'080'!#REF!</definedName>
    <definedName name="_xlnm.Print_Area" localSheetId="127">'081'!#REF!</definedName>
    <definedName name="_xlnm.Print_Area" localSheetId="128">'082'!#REF!</definedName>
    <definedName name="_xlnm.Print_Area" localSheetId="14">'097'!$A$1:$S$40</definedName>
    <definedName name="_xlnm.Print_Area" localSheetId="31">'135'!$A$1:$S$40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" i="698" l="1"/>
  <c r="E17" i="697"/>
  <c r="E17" i="696"/>
  <c r="E17" i="695"/>
  <c r="E17" i="694"/>
  <c r="E17" i="693"/>
  <c r="E17" i="692" l="1"/>
  <c r="E17" i="691"/>
  <c r="E17" i="690"/>
  <c r="E17" i="689"/>
  <c r="E17" i="688"/>
  <c r="E17" i="687"/>
  <c r="E17" i="686"/>
  <c r="E17" i="685"/>
  <c r="E17" i="684" l="1"/>
  <c r="E17" i="683"/>
  <c r="E17" i="682"/>
  <c r="E17" i="681"/>
  <c r="E17" i="680"/>
  <c r="E17" i="679"/>
  <c r="E17" i="678"/>
  <c r="E17" i="677"/>
  <c r="E17" i="675" l="1"/>
  <c r="E17" i="673" l="1"/>
  <c r="E17" i="672" l="1"/>
  <c r="E17" i="671" l="1"/>
  <c r="E17" i="670" l="1"/>
  <c r="E17" i="669"/>
  <c r="E17" i="668"/>
  <c r="E17" i="667"/>
  <c r="E17" i="666"/>
  <c r="E17" i="665"/>
  <c r="E17" i="657" l="1"/>
  <c r="E17" i="664" l="1"/>
  <c r="E17" i="663"/>
  <c r="E17" i="662"/>
  <c r="E17" i="661"/>
  <c r="E17" i="660"/>
  <c r="E17" i="659" l="1"/>
  <c r="E17" i="658" l="1"/>
  <c r="E17" i="656" l="1"/>
  <c r="E17" i="655"/>
  <c r="E17" i="654"/>
  <c r="E17" i="653"/>
  <c r="E17" i="652"/>
  <c r="E17" i="651"/>
  <c r="E17" i="650"/>
  <c r="E17" i="649" l="1"/>
  <c r="E17" i="648" l="1"/>
  <c r="E17" i="647"/>
  <c r="E17" i="646"/>
  <c r="E17" i="645" l="1"/>
  <c r="E17" i="644" l="1"/>
  <c r="E17" i="643" l="1"/>
  <c r="E17" i="642" l="1"/>
  <c r="E17" i="641" l="1"/>
  <c r="E17" i="640" l="1"/>
  <c r="E17" i="639"/>
  <c r="E17" i="638" l="1"/>
  <c r="E17" i="637" l="1"/>
  <c r="E17" i="636" l="1"/>
  <c r="E17" i="635" l="1"/>
  <c r="E17" i="634"/>
  <c r="E17" i="633" l="1"/>
  <c r="E17" i="630" l="1"/>
  <c r="E17" i="612" l="1"/>
  <c r="E17" i="632" l="1"/>
  <c r="E17" i="631"/>
  <c r="E17" i="611" l="1"/>
  <c r="E17" i="629" l="1"/>
  <c r="E17" i="628"/>
  <c r="E17" i="627"/>
  <c r="E17" i="626"/>
  <c r="E17" i="625"/>
  <c r="E17" i="624" l="1"/>
  <c r="E17" i="620" l="1"/>
  <c r="E17" i="623" l="1"/>
  <c r="E17" i="622"/>
  <c r="E17" i="621" l="1"/>
  <c r="E17" i="619" l="1"/>
  <c r="E17" i="618"/>
  <c r="E17" i="616" l="1"/>
  <c r="E17" i="617" l="1"/>
  <c r="E17" i="615" l="1"/>
  <c r="E17" i="614"/>
  <c r="E17" i="613" l="1"/>
  <c r="E17" i="610" l="1"/>
  <c r="E17" i="609" l="1"/>
  <c r="E17" i="608"/>
  <c r="E17" i="607"/>
  <c r="E17" i="606"/>
  <c r="E17" i="605"/>
  <c r="E17" i="604"/>
  <c r="E17" i="603"/>
  <c r="E17" i="602" l="1"/>
  <c r="E17" i="601" l="1"/>
  <c r="E17" i="600"/>
  <c r="E17" i="596" l="1"/>
  <c r="E17" i="595" l="1"/>
  <c r="E17" i="594" l="1"/>
  <c r="E17" i="593" l="1"/>
  <c r="E17" i="592"/>
  <c r="E17" i="591"/>
  <c r="E17" i="590"/>
  <c r="E17" i="589" l="1"/>
  <c r="E17" i="588"/>
  <c r="E17" i="587"/>
  <c r="E17" i="574" l="1"/>
  <c r="E17" i="573"/>
  <c r="E17" i="567" l="1"/>
  <c r="E17" i="561" l="1"/>
  <c r="E17" i="560"/>
  <c r="E17" i="559"/>
  <c r="E17" i="558"/>
  <c r="E17" i="557"/>
  <c r="E17" i="554" l="1"/>
  <c r="E17" i="555" l="1"/>
  <c r="E17" i="553" l="1"/>
  <c r="E17" i="534" l="1"/>
  <c r="E17" i="527" l="1"/>
  <c r="E17" i="523" l="1"/>
  <c r="E17" i="502" l="1"/>
  <c r="E17" i="512" l="1"/>
  <c r="E17" i="496" l="1"/>
  <c r="E17" i="484" l="1"/>
  <c r="E17" i="464" l="1"/>
  <c r="E17" i="461" l="1"/>
  <c r="E17" i="419" l="1"/>
  <c r="E17" i="327" l="1"/>
</calcChain>
</file>

<file path=xl/comments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14,042 + 125 (producción anterior manchada)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>Tarjeta 4,391 pzas.</t>
        </r>
      </text>
    </comment>
  </commentList>
</comments>
</file>

<file path=xl/comments2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2,395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4,984 pzas.
+30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3,564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15,973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8,167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19,278 pzas.
</t>
        </r>
      </text>
    </comment>
  </commentList>
</comments>
</file>

<file path=xl/comments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603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764 pzas.</t>
        </r>
      </text>
    </comment>
  </commentList>
</comments>
</file>

<file path=xl/comments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5,812 pzas.
</t>
        </r>
      </text>
    </comment>
  </commentList>
</comments>
</file>

<file path=xl/comments6.xml><?xml version="1.0" encoding="utf-8"?>
<comments xmlns="http://schemas.openxmlformats.org/spreadsheetml/2006/main">
  <authors>
    <author>Sandra</author>
  </authors>
  <commentList>
    <comment ref="E17" authorId="0" shapeId="0">
      <text>
        <r>
          <rPr>
            <b/>
            <sz val="9"/>
            <color indexed="81"/>
            <rFont val="Tahoma"/>
            <family val="2"/>
          </rPr>
          <t>Sandra:
Barra 3.00 112 pzas.</t>
        </r>
      </text>
    </comment>
    <comment ref="F32" authorId="0" shapeId="0">
      <text>
        <r>
          <rPr>
            <sz val="9"/>
            <color indexed="81"/>
            <rFont val="Tahoma"/>
            <family val="2"/>
          </rPr>
          <t xml:space="preserve">Tarjeta 4,387pzas.
</t>
        </r>
      </text>
    </comment>
  </commentList>
</comments>
</file>

<file path=xl/comments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>Tarjeta 727 pzas.</t>
        </r>
      </text>
    </comment>
  </commentList>
</comments>
</file>

<file path=xl/comments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9,464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10,214 pzas.
</t>
        </r>
      </text>
    </comment>
  </commentList>
</comments>
</file>

<file path=xl/comments9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2,316 pzas.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 xml:space="preserve">Tarjeta 6,946 pzas.
</t>
        </r>
      </text>
    </comment>
    <comment ref="G34" authorId="0" shapeId="0">
      <text>
        <r>
          <rPr>
            <sz val="9"/>
            <color indexed="81"/>
            <rFont val="Tahoma"/>
            <family val="2"/>
          </rPr>
          <t xml:space="preserve">Tarjeta 5,397 pzas.
</t>
        </r>
      </text>
    </comment>
    <comment ref="G35" authorId="0" shapeId="0">
      <text>
        <r>
          <rPr>
            <sz val="9"/>
            <color indexed="81"/>
            <rFont val="Tahoma"/>
            <family val="2"/>
          </rPr>
          <t xml:space="preserve">Tarjeta 6,318 pzas.
</t>
        </r>
      </text>
    </comment>
    <comment ref="G36" authorId="0" shapeId="0">
      <text>
        <r>
          <rPr>
            <sz val="9"/>
            <color indexed="81"/>
            <rFont val="Tahoma"/>
            <family val="2"/>
          </rPr>
          <t xml:space="preserve">Tarjeta 4,287 pzas.
</t>
        </r>
      </text>
    </comment>
  </commentList>
</comments>
</file>

<file path=xl/comments1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1,932 pzas.
</t>
        </r>
      </text>
    </comment>
  </commentList>
</comments>
</file>

<file path=xl/comments11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1,100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1,556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2,455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8,586 pzas.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4,625 pzas.</t>
        </r>
      </text>
    </comment>
  </commentList>
</comments>
</file>

<file path=xl/comments1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3,226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6,189 pzas.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Tarjeta 7,715 pzas.</t>
        </r>
      </text>
    </comment>
  </commentList>
</comments>
</file>

<file path=xl/comments1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6,710 pzas.
</t>
        </r>
      </text>
    </comment>
  </commentList>
</comments>
</file>

<file path=xl/comments1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1,932 pzas.
</t>
        </r>
      </text>
    </comment>
  </commentList>
</comments>
</file>

<file path=xl/comments16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1,705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1,359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1,835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6,210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4,270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6,200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5,012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6,743 pzas.
</t>
        </r>
      </text>
    </comment>
    <comment ref="F37" authorId="0" shapeId="0">
      <text>
        <r>
          <rPr>
            <sz val="9"/>
            <color indexed="81"/>
            <rFont val="Tahoma"/>
            <family val="2"/>
          </rPr>
          <t xml:space="preserve">Tarjeta 6,538 pzas.
</t>
        </r>
      </text>
    </comment>
  </commentList>
</comments>
</file>

<file path=xl/comments1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12,596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6,218 pzas.
</t>
        </r>
      </text>
    </comment>
  </commentList>
</comments>
</file>

<file path=xl/comments19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10,373 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14,802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11,876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9,366 pzas.
</t>
        </r>
      </text>
    </comment>
  </commentList>
</comments>
</file>

<file path=xl/comments21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Tarjerta 893 pzs.
</t>
        </r>
      </text>
    </comment>
  </commentList>
</comments>
</file>

<file path=xl/comments2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8,586 pzas.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4,625 pzas.</t>
        </r>
      </text>
    </comment>
  </commentList>
</comments>
</file>

<file path=xl/comments2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1,208 pzas.</t>
        </r>
      </text>
    </comment>
  </commentList>
</comments>
</file>

<file path=xl/comments2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6,538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5,785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4,358 pzas.
</t>
        </r>
      </text>
    </comment>
  </commentList>
</comments>
</file>

<file path=xl/comments2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3,975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31,705 pzas.
</t>
        </r>
      </text>
    </comment>
  </commentList>
</comments>
</file>

<file path=xl/comments2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12,802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51,067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12,260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  <comment ref="F37" authorId="0" shapeId="0">
      <text>
        <r>
          <rPr>
            <sz val="9"/>
            <color indexed="81"/>
            <rFont val="Tahoma"/>
            <family val="2"/>
          </rPr>
          <t xml:space="preserve">Tarjeta 31,899 pzas.
</t>
        </r>
      </text>
    </comment>
    <comment ref="F38" authorId="0" shapeId="0">
      <text>
        <r>
          <rPr>
            <sz val="9"/>
            <color indexed="81"/>
            <rFont val="Tahoma"/>
            <family val="2"/>
          </rPr>
          <t xml:space="preserve">Tarjeta 33,381 pzas.
</t>
        </r>
      </text>
    </comment>
  </commentList>
</comments>
</file>

<file path=xl/comments27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>Tarjeta15,071 pzas.</t>
        </r>
      </text>
    </comment>
  </commentList>
</comments>
</file>

<file path=xl/comments2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10,425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22,803 pzas.
mas 73 pzas.
</t>
        </r>
      </text>
    </comment>
  </commentList>
</comments>
</file>

<file path=xl/comments29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5,876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13,523 pzas.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Tarjeta 6,231 pzas.</t>
        </r>
      </text>
    </comment>
  </commentList>
</comments>
</file>

<file path=xl/comments30.xml><?xml version="1.0" encoding="utf-8"?>
<comments xmlns="http://schemas.openxmlformats.org/spreadsheetml/2006/main">
  <authors>
    <author>GMCR</author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31,815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34,615 14/04/2016</t>
        </r>
        <r>
          <rPr>
            <sz val="9"/>
            <color indexed="81"/>
            <rFont val="Tahoma"/>
            <family val="2"/>
          </rPr>
          <t xml:space="preserve">
Entrega de 34,600
</t>
        </r>
      </text>
    </comment>
    <comment ref="F34" authorId="1" shapeId="0">
      <text>
        <r>
          <rPr>
            <sz val="9"/>
            <color indexed="81"/>
            <rFont val="Tahoma"/>
            <family val="2"/>
          </rPr>
          <t xml:space="preserve">Tarjeta 19,996 pzas.
Retrabajo 121 pzas.
</t>
        </r>
      </text>
    </comment>
    <comment ref="F35" authorId="1" shapeId="0">
      <text>
        <r>
          <rPr>
            <sz val="9"/>
            <color indexed="81"/>
            <rFont val="Tahoma"/>
            <family val="2"/>
          </rPr>
          <t xml:space="preserve">Tarjeta 18,616 pzas. + XXX (producción manchada)
</t>
        </r>
      </text>
    </comment>
    <comment ref="F36" authorId="1" shapeId="0">
      <text>
        <r>
          <rPr>
            <b/>
            <sz val="9"/>
            <color indexed="81"/>
            <rFont val="Tahoma"/>
            <family val="2"/>
          </rPr>
          <t>Tarjeta 11,300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1" shapeId="0">
      <text>
        <r>
          <rPr>
            <b/>
            <sz val="9"/>
            <color indexed="81"/>
            <rFont val="Tahoma"/>
            <family val="2"/>
          </rPr>
          <t>Tarjeta 27,969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1" shapeId="0">
      <text>
        <r>
          <rPr>
            <b/>
            <sz val="9"/>
            <color indexed="81"/>
            <rFont val="Tahoma"/>
            <family val="2"/>
          </rPr>
          <t>Tarjeta 22,614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654 pzas.
</t>
        </r>
      </text>
    </comment>
  </commentList>
</comments>
</file>

<file path=xl/comments32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3,911 pzs.
</t>
        </r>
      </text>
    </comment>
  </commentList>
</comments>
</file>

<file path=xl/comments33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3,846 pzs.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 xml:space="preserve">Tarjeta 2,388 pzs.
</t>
        </r>
      </text>
    </comment>
  </commentList>
</comments>
</file>

<file path=xl/comments3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6,405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7,040 pzas.
</t>
        </r>
      </text>
    </comment>
  </commentList>
</comments>
</file>

<file path=xl/comments35.xml><?xml version="1.0" encoding="utf-8"?>
<comments xmlns="http://schemas.openxmlformats.org/spreadsheetml/2006/main">
  <authors>
    <author>Sandra</author>
    <author>Produccion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6,910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6,180 pzas.
</t>
        </r>
      </text>
    </comment>
    <comment ref="F34" authorId="1" shapeId="0">
      <text>
        <r>
          <rPr>
            <b/>
            <sz val="9"/>
            <color indexed="81"/>
            <rFont val="Tahoma"/>
            <family val="2"/>
          </rPr>
          <t>Produccion:</t>
        </r>
        <r>
          <rPr>
            <sz val="9"/>
            <color indexed="81"/>
            <rFont val="Tahoma"/>
            <family val="2"/>
          </rPr>
          <t xml:space="preserve">
06-jun-18 11,128  pzas.</t>
        </r>
      </text>
    </comment>
  </commentList>
</comments>
</file>

<file path=xl/comments3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22,992 pzas
</t>
        </r>
      </text>
    </comment>
  </commentList>
</comments>
</file>

<file path=xl/comments3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7,715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4,104 pzas.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Tarjeta 14,470 pzas.</t>
        </r>
      </text>
    </comment>
  </commentList>
</comments>
</file>

<file path=xl/comments3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567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489 pzas. </t>
        </r>
      </text>
    </comment>
  </commentList>
</comments>
</file>

<file path=xl/comments39.xml><?xml version="1.0" encoding="utf-8"?>
<comments xmlns="http://schemas.openxmlformats.org/spreadsheetml/2006/main">
  <authors>
    <author>GMCR</author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Tarjerta 574 pzs.
</t>
        </r>
      </text>
    </comment>
    <comment ref="F33" authorId="1" shapeId="0">
      <text>
        <r>
          <rPr>
            <b/>
            <sz val="9"/>
            <color indexed="81"/>
            <rFont val="Tahoma"/>
            <family val="2"/>
          </rPr>
          <t>Tarjeta 449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7,010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5,849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5,849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4,473 pzas.
</t>
        </r>
      </text>
    </comment>
  </commentList>
</comments>
</file>

<file path=xl/comments4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5,855 pzas.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13,111 pzas.</t>
        </r>
      </text>
    </comment>
  </commentList>
</comments>
</file>

<file path=xl/comments4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2,530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2,615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3,750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11,161 pzas.
</t>
        </r>
      </text>
    </comment>
  </commentList>
</comments>
</file>

<file path=xl/comments4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1,630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5,220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2,770 pzas.
</t>
        </r>
      </text>
    </comment>
  </commentList>
</comments>
</file>

<file path=xl/comments44.xml><?xml version="1.0" encoding="utf-8"?>
<comments xmlns="http://schemas.openxmlformats.org/spreadsheetml/2006/main">
  <authors>
    <author>Sandra</author>
  </authors>
  <commentList>
    <comment ref="C17" authorId="0" shapeId="0">
      <text>
        <r>
          <rPr>
            <sz val="9"/>
            <color indexed="81"/>
            <rFont val="Tahoma"/>
            <family val="2"/>
          </rPr>
          <t xml:space="preserve">92 pzas. manual
105 pzas. maquinado
</t>
        </r>
      </text>
    </comment>
    <comment ref="F32" authorId="0" shapeId="0">
      <text>
        <r>
          <rPr>
            <sz val="9"/>
            <color indexed="81"/>
            <rFont val="Tahoma"/>
            <family val="2"/>
          </rPr>
          <t xml:space="preserve">Tarjeta 12,596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6,218 pzas.
</t>
        </r>
      </text>
    </comment>
  </commentList>
</comments>
</file>

<file path=xl/comments4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9,678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13,521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7,1631 pzas.
</t>
        </r>
      </text>
    </comment>
  </commentList>
</comments>
</file>

<file path=xl/comments4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9,485 pzas.
</t>
        </r>
      </text>
    </comment>
  </commentList>
</comments>
</file>

<file path=xl/comments4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37,659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18,074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39,992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12,423 pzas.
</t>
        </r>
      </text>
    </comment>
  </commentList>
</comments>
</file>

<file path=xl/comments4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6,067 pzas.
</t>
        </r>
      </text>
    </comment>
  </commentList>
</comments>
</file>

<file path=xl/comments49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11,409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8,897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5,712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10,661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3,340 pzas.
</t>
        </r>
      </text>
    </comment>
  </commentList>
</comments>
</file>

<file path=xl/comments5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4,473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1,000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5,848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3,754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5,137 pzas.
</t>
        </r>
      </text>
    </comment>
    <comment ref="F37" authorId="0" shapeId="0">
      <text>
        <r>
          <rPr>
            <sz val="9"/>
            <color indexed="81"/>
            <rFont val="Tahoma"/>
            <family val="2"/>
          </rPr>
          <t xml:space="preserve">Tarjeta 6,391 pzas.
</t>
        </r>
      </text>
    </comment>
    <comment ref="F38" authorId="0" shapeId="0">
      <text>
        <r>
          <rPr>
            <sz val="9"/>
            <color indexed="81"/>
            <rFont val="Tahoma"/>
            <family val="2"/>
          </rPr>
          <t xml:space="preserve">Tarjeta 6,339 pzas.
</t>
        </r>
      </text>
    </comment>
    <comment ref="F39" authorId="0" shapeId="0">
      <text>
        <r>
          <rPr>
            <sz val="9"/>
            <color indexed="81"/>
            <rFont val="Tahoma"/>
            <family val="2"/>
          </rPr>
          <t xml:space="preserve">Tarjeta 10,755 pzas.
</t>
        </r>
      </text>
    </comment>
  </commentList>
</comments>
</file>

<file path=xl/comments5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1,446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500 pzas.</t>
        </r>
      </text>
    </comment>
  </commentList>
</comments>
</file>

<file path=xl/comments52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1,038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2,042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1,038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9"/>
            <color indexed="81"/>
            <rFont val="Tahoma"/>
            <family val="2"/>
          </rPr>
          <t xml:space="preserve">Tarjeta 1,521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7,040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4,557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4,507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9,883 pzas.
</t>
        </r>
      </text>
    </comment>
  </commentList>
</comments>
</file>

<file path=xl/comments54.xml><?xml version="1.0" encoding="utf-8"?>
<comments xmlns="http://schemas.openxmlformats.org/spreadsheetml/2006/main">
  <authors>
    <author>Produccion</author>
  </authors>
  <commentList>
    <comment ref="F32" authorId="0" shapeId="0">
      <text>
        <r>
          <rPr>
            <b/>
            <sz val="9"/>
            <color indexed="81"/>
            <rFont val="Tahoma"/>
            <charset val="1"/>
          </rPr>
          <t xml:space="preserve">tarjeta 10 pzas.
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Produccion</author>
    <author>Sandra</author>
  </authors>
  <commentList>
    <comment ref="F32" authorId="0" shapeId="0">
      <text>
        <r>
          <rPr>
            <sz val="9"/>
            <color indexed="81"/>
            <rFont val="Tahoma"/>
            <charset val="1"/>
          </rPr>
          <t xml:space="preserve">Tarjeta  880 pzas.
</t>
        </r>
      </text>
    </comment>
    <comment ref="F33" authorId="1" shapeId="0">
      <text>
        <r>
          <rPr>
            <b/>
            <sz val="9"/>
            <color indexed="81"/>
            <rFont val="Tahoma"/>
            <family val="2"/>
          </rPr>
          <t>Tarjeta 764 pzas.</t>
        </r>
      </text>
    </comment>
  </commentList>
</comments>
</file>

<file path=xl/comments5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5,496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5,857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Tarjeta 10,015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9,678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15,451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15,678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10,704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604 pzas.
</t>
        </r>
      </text>
    </comment>
  </commentList>
</comments>
</file>

<file path=xl/comments5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9,172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15,194 pzas.
</t>
        </r>
      </text>
    </comment>
  </commentList>
</comments>
</file>

<file path=xl/comments59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4,413 pzas.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>Tarjeta 11,964 pzas.</t>
        </r>
      </text>
    </comment>
  </commentList>
</comments>
</file>

<file path=xl/comments6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16,357 pzas.
</t>
        </r>
      </text>
    </comment>
  </commentList>
</comments>
</file>

<file path=xl/comments6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20,088 pzas.
</t>
        </r>
      </text>
    </comment>
  </commentList>
</comments>
</file>

<file path=xl/comments6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23,708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29,033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30,391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14,597 pzas.
</t>
        </r>
      </text>
    </comment>
  </commentList>
</comments>
</file>

<file path=xl/comments6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460 pzas.
</t>
        </r>
      </text>
    </comment>
  </commentList>
</comments>
</file>

<file path=xl/comments6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3,159 pzas.
</t>
        </r>
      </text>
    </comment>
  </commentList>
</comments>
</file>

<file path=xl/comments6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14,597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22,255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22,255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30,584 pzas.
</t>
        </r>
      </text>
    </comment>
  </commentList>
</comments>
</file>

<file path=xl/comments6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>Tarjeta 3,496 pzas.</t>
        </r>
      </text>
    </comment>
  </commentList>
</comments>
</file>

<file path=xl/comments67.xml><?xml version="1.0" encoding="utf-8"?>
<comments xmlns="http://schemas.openxmlformats.org/spreadsheetml/2006/main">
  <authors>
    <author>Produccion</author>
    <author>Sandra</author>
  </authors>
  <commentList>
    <comment ref="F32" authorId="0" shapeId="0">
      <text>
        <r>
          <rPr>
            <b/>
            <sz val="9"/>
            <color indexed="81"/>
            <rFont val="Tahoma"/>
            <charset val="1"/>
          </rPr>
          <t>Produccion: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F33" authorId="1" shapeId="0">
      <text>
        <r>
          <rPr>
            <sz val="9"/>
            <color indexed="81"/>
            <rFont val="Tahoma"/>
            <family val="2"/>
          </rPr>
          <t xml:space="preserve">Tarjeta 1,300 pzas.
</t>
        </r>
      </text>
    </comment>
  </commentList>
</comments>
</file>

<file path=xl/comments68.xml><?xml version="1.0" encoding="utf-8"?>
<comments xmlns="http://schemas.openxmlformats.org/spreadsheetml/2006/main">
  <authors>
    <author>Sandra</author>
  </authors>
  <commentList>
    <comment ref="E17" authorId="0" shapeId="0">
      <text>
        <r>
          <rPr>
            <b/>
            <sz val="9"/>
            <color indexed="81"/>
            <rFont val="Tahoma"/>
            <family val="2"/>
          </rPr>
          <t>Sandra:
Barra 3.00 112 pzas.</t>
        </r>
      </text>
    </comment>
    <comment ref="F32" authorId="0" shapeId="0">
      <text>
        <r>
          <rPr>
            <sz val="9"/>
            <color indexed="81"/>
            <rFont val="Tahoma"/>
            <family val="2"/>
          </rPr>
          <t xml:space="preserve">Tarjeta 5,941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5,941 pzas.
</t>
        </r>
      </text>
    </comment>
  </commentList>
</comments>
</file>

<file path=xl/comments69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594 pzas.
</t>
        </r>
      </text>
    </comment>
  </commentList>
</comments>
</file>

<file path=xl/comments7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6,629 pzas.
</t>
        </r>
      </text>
    </comment>
  </commentList>
</comments>
</file>

<file path=xl/comments7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11,128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10,347 pzas.
</t>
        </r>
      </text>
    </comment>
  </commentList>
</comments>
</file>

<file path=xl/comments7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13,111 pzas.</t>
        </r>
      </text>
    </comment>
  </commentList>
</comments>
</file>

<file path=xl/comments7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9,877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7,938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9,877 pzas.
</t>
        </r>
      </text>
    </comment>
    <comment ref="F35" authorId="0" shapeId="0">
      <text>
        <r>
          <rPr>
            <b/>
            <sz val="9"/>
            <color indexed="81"/>
            <rFont val="Tahoma"/>
            <family val="2"/>
          </rPr>
          <t xml:space="preserve">Tarjeta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6,372 pzas.
</t>
        </r>
      </text>
    </comment>
  </commentList>
</comments>
</file>

<file path=xl/comments7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400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400 pzas.
</t>
        </r>
      </text>
    </comment>
  </commentList>
</comments>
</file>

<file path=xl/comments76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1,521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3,413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10,754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12,728 pzas.
</t>
        </r>
      </text>
    </comment>
  </commentList>
</comments>
</file>

<file path=xl/comments7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9,883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11,370  pzas.
</t>
        </r>
      </text>
    </comment>
  </commentList>
</comments>
</file>

<file path=xl/comments79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9,978 pzas.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9,978 pzas.</t>
        </r>
      </text>
    </comment>
  </commentList>
</comments>
</file>

<file path=xl/comments8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3,638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3,638 pzas.
</t>
        </r>
      </text>
    </comment>
  </commentList>
</comments>
</file>

<file path=xl/comments8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9,172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15,194 pzas.
</t>
        </r>
      </text>
    </comment>
  </commentList>
</comments>
</file>

<file path=xl/comments8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14,617 pzas.
</t>
        </r>
      </text>
    </comment>
  </commentList>
</comments>
</file>

<file path=xl/comments8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10,015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5,876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13,523 pzas.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>Tarjeta 6,231 pzas.</t>
        </r>
      </text>
    </comment>
  </commentList>
</comments>
</file>

<file path=xl/comments8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8,375 pzas.
</t>
        </r>
      </text>
    </comment>
  </commentList>
</comments>
</file>

<file path=xl/comments8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6,447 pzas.
</t>
        </r>
      </text>
    </comment>
  </commentList>
</comments>
</file>

<file path=xl/comments8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4,568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>Tarjeta 12,307 pzas.
F.E. 39 pzas.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8,090 pzas.
</t>
        </r>
      </text>
    </comment>
  </commentList>
</comments>
</file>

<file path=xl/comments88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4,413 pzas.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>Tarjeta 11,964 pzas.</t>
        </r>
      </text>
    </comment>
  </commentList>
</comments>
</file>

<file path=xl/comments89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9,955 pzas.
</t>
        </r>
      </text>
    </comment>
  </commentList>
</comments>
</file>

<file path=xl/comments90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4,311 pzas.
</t>
        </r>
      </text>
    </comment>
  </commentList>
</comments>
</file>

<file path=xl/comments91.xml><?xml version="1.0" encoding="utf-8"?>
<comments xmlns="http://schemas.openxmlformats.org/spreadsheetml/2006/main">
  <authors>
    <author>GMCR</author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31,815 pzas.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34,615 14/04/2016</t>
        </r>
        <r>
          <rPr>
            <sz val="9"/>
            <color indexed="81"/>
            <rFont val="Tahoma"/>
            <family val="2"/>
          </rPr>
          <t xml:space="preserve">
Entrega de 34,600
</t>
        </r>
      </text>
    </comment>
    <comment ref="F34" authorId="1" shapeId="0">
      <text>
        <r>
          <rPr>
            <sz val="9"/>
            <color indexed="81"/>
            <rFont val="Tahoma"/>
            <family val="2"/>
          </rPr>
          <t xml:space="preserve">Tarjeta 19,996 pzas.
Retrabajo 121 pzas.
</t>
        </r>
      </text>
    </comment>
    <comment ref="F35" authorId="1" shapeId="0">
      <text>
        <r>
          <rPr>
            <sz val="9"/>
            <color indexed="81"/>
            <rFont val="Tahoma"/>
            <family val="2"/>
          </rPr>
          <t xml:space="preserve">Tarjeta 18,616 pzas. + XXX (producción manchada)
</t>
        </r>
      </text>
    </comment>
  </commentList>
</comments>
</file>

<file path=xl/comments9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14,042 + 125 (producción anterior manchada)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>Tarjeta 4,391 pzas.</t>
        </r>
      </text>
    </comment>
  </commentList>
</comments>
</file>

<file path=xl/comments93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30,584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30,171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27,620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52,607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</commentList>
</comments>
</file>

<file path=xl/comments94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3,632 pzs.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 xml:space="preserve">Tarjeta 2,353 pzs.
</t>
        </r>
      </text>
    </comment>
  </commentList>
</comments>
</file>

<file path=xl/comments95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4,289 pzs.
</t>
        </r>
      </text>
    </comment>
    <comment ref="G33" authorId="0" shapeId="0">
      <text>
        <r>
          <rPr>
            <sz val="9"/>
            <color indexed="81"/>
            <rFont val="Tahoma"/>
            <family val="2"/>
          </rPr>
          <t xml:space="preserve">Tarjeta 6,275 pzs.
</t>
        </r>
      </text>
    </comment>
  </commentList>
</comments>
</file>

<file path=xl/comments9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23,812 pzas.
</t>
        </r>
      </text>
    </comment>
  </commentList>
</comments>
</file>

<file path=xl/comments9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1,446 pzas.</t>
        </r>
      </text>
    </comment>
  </commentList>
</comments>
</file>

<file path=xl/comments9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13,111 pzas.</t>
        </r>
      </text>
    </comment>
  </commentList>
</comments>
</file>

<file path=xl/comments99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4,266
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2,042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2,455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10,347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4,893 pzas.
</t>
        </r>
      </text>
    </comment>
  </commentList>
</comments>
</file>

<file path=xl/comments10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23,812 pzas.
</t>
        </r>
      </text>
    </comment>
  </commentList>
</comments>
</file>

<file path=xl/comments10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14,395 pzas.</t>
        </r>
      </text>
    </comment>
  </commentList>
</comments>
</file>

<file path=xl/comments103.xml><?xml version="1.0" encoding="utf-8"?>
<comments xmlns="http://schemas.openxmlformats.org/spreadsheetml/2006/main">
  <authors>
    <author>Sandra</author>
  </authors>
  <commentList>
    <comment ref="E17" authorId="0" shapeId="0">
      <text>
        <r>
          <rPr>
            <sz val="9"/>
            <color indexed="81"/>
            <rFont val="Tahoma"/>
            <family val="2"/>
          </rPr>
          <t xml:space="preserve">Barra 2.80 192 pzas.
Barra 3.00 206 pzas.
</t>
        </r>
      </text>
    </comment>
    <comment ref="F32" authorId="0" shapeId="0">
      <text>
        <r>
          <rPr>
            <sz val="9"/>
            <color indexed="81"/>
            <rFont val="Tahoma"/>
            <family val="2"/>
          </rPr>
          <t>Tarjeta 1,392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2,687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11,370 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6,218 pzas.
</t>
        </r>
      </text>
    </comment>
  </commentList>
</comments>
</file>

<file path=xl/comments10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10,755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1,000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5,848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10,661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3,340 pzas.
</t>
        </r>
      </text>
    </comment>
  </commentList>
</comments>
</file>

<file path=xl/comments10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>Tarjeta 1,392 pzas.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>Tarjeta 2,687 pzas.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5,588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3,638 pzas.
</t>
        </r>
      </text>
    </comment>
  </commentList>
</comments>
</file>

<file path=xl/comments10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9,877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18,572 pzas.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3,278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8,102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9,833 pzas.
</t>
        </r>
      </text>
    </comment>
  </commentList>
</comments>
</file>

<file path=xl/comments11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15,108 pzas.
</t>
        </r>
      </text>
    </comment>
  </commentList>
</comments>
</file>

<file path=xl/comments11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6,447 pzas.
</t>
        </r>
      </text>
    </comment>
  </commentList>
</comments>
</file>

<file path=xl/comments11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>Tarjeta 5,908 pzas.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>Tarjeta 12,307 pzas.
F.E. 39 pzas.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8,090 pzas.
</t>
        </r>
      </text>
    </comment>
  </commentList>
</comments>
</file>

<file path=xl/comments113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10,560 pzas.
</t>
        </r>
      </text>
    </comment>
  </commentList>
</comments>
</file>

<file path=xl/comments114.xml><?xml version="1.0" encoding="utf-8"?>
<comments xmlns="http://schemas.openxmlformats.org/spreadsheetml/2006/main">
  <authors>
    <author>Sandra</author>
  </authors>
  <commentList>
    <comment ref="G32" authorId="0" shapeId="0">
      <text>
        <r>
          <rPr>
            <sz val="9"/>
            <color indexed="81"/>
            <rFont val="Tahoma"/>
            <family val="2"/>
          </rPr>
          <t xml:space="preserve">Tarjeta 1,411 pzas.
</t>
        </r>
      </text>
    </comment>
  </commentList>
</comments>
</file>

<file path=xl/comments11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1,122 pzas.
</t>
        </r>
      </text>
    </comment>
  </commentList>
</comments>
</file>

<file path=xl/comments116.xml><?xml version="1.0" encoding="utf-8"?>
<comments xmlns="http://schemas.openxmlformats.org/spreadsheetml/2006/main">
  <authors>
    <author>Sandra</author>
  </authors>
  <commentList>
    <comment ref="C17" authorId="0" shapeId="0">
      <text>
        <r>
          <rPr>
            <sz val="9"/>
            <color indexed="81"/>
            <rFont val="Tahoma"/>
            <family val="2"/>
          </rPr>
          <t xml:space="preserve">92 pzas. manual
105 pzas. maquinado
</t>
        </r>
      </text>
    </comment>
    <comment ref="F32" authorId="0" shapeId="0">
      <text>
        <r>
          <rPr>
            <sz val="9"/>
            <color indexed="81"/>
            <rFont val="Tahoma"/>
            <family val="2"/>
          </rPr>
          <t xml:space="preserve">Tarjeta 80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6,218 pzas.
</t>
        </r>
      </text>
    </comment>
  </commentList>
</comments>
</file>

<file path=xl/comments11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12,596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6,218 pzas.
</t>
        </r>
      </text>
    </comment>
  </commentList>
</comments>
</file>

<file path=xl/comments11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4,473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1,000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5,848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10,661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3,340 pzas.
</t>
        </r>
      </text>
    </comment>
  </commentList>
</comments>
</file>

<file path=xl/comments119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1,780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2,042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2,455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654 pzas.
</t>
        </r>
      </text>
    </comment>
  </commentList>
</comments>
</file>

<file path=xl/comments121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20,247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4,893 pzas.
</t>
        </r>
      </text>
    </comment>
  </commentList>
</comments>
</file>

<file path=xl/comments122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52,607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23,198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27,620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</commentList>
</comments>
</file>

<file path=xl/comments123.xml><?xml version="1.0" encoding="utf-8"?>
<comments xmlns="http://schemas.openxmlformats.org/spreadsheetml/2006/main">
  <authors>
    <author>GMCR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 xml:space="preserve">Tarjeta 1,100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3" authorId="0" shapeId="0">
      <text>
        <r>
          <rPr>
            <b/>
            <sz val="9"/>
            <color indexed="81"/>
            <rFont val="Tahoma"/>
            <family val="2"/>
          </rPr>
          <t xml:space="preserve">Tarjeta 2,042 pzas.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9"/>
            <color indexed="81"/>
            <rFont val="Tahoma"/>
            <family val="2"/>
          </rPr>
          <t xml:space="preserve">Tarjeta 2,455 pzas.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23,812 pzas.
</t>
        </r>
      </text>
    </comment>
  </commentList>
</comments>
</file>

<file path=xl/comments125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b/>
            <sz val="9"/>
            <color indexed="81"/>
            <rFont val="Tahoma"/>
            <family val="2"/>
          </rPr>
          <t>Tarjeta 14,395 pzas.</t>
        </r>
      </text>
    </comment>
  </commentList>
</comments>
</file>

<file path=xl/comments126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1,630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5,220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2,770 pzas.
</t>
        </r>
      </text>
    </comment>
  </commentList>
</comments>
</file>

<file path=xl/comments127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1,659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3,500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2,770 pzas.
</t>
        </r>
      </text>
    </comment>
  </commentList>
</comments>
</file>

<file path=xl/comments128.xml><?xml version="1.0" encoding="utf-8"?>
<comments xmlns="http://schemas.openxmlformats.org/spreadsheetml/2006/main">
  <authors>
    <author>Sandra</author>
  </authors>
  <commentList>
    <comment ref="F32" authorId="0" shapeId="0">
      <text>
        <r>
          <rPr>
            <sz val="9"/>
            <color indexed="81"/>
            <rFont val="Tahoma"/>
            <family val="2"/>
          </rPr>
          <t xml:space="preserve">Tarjeta 23,198 pzas.
</t>
        </r>
      </text>
    </comment>
    <comment ref="F33" authorId="0" shapeId="0">
      <text>
        <r>
          <rPr>
            <sz val="9"/>
            <color indexed="81"/>
            <rFont val="Tahoma"/>
            <family val="2"/>
          </rPr>
          <t xml:space="preserve">Tarjeta 30,171 pzas.
</t>
        </r>
      </text>
    </comment>
    <comment ref="F34" authorId="0" shapeId="0">
      <text>
        <r>
          <rPr>
            <sz val="9"/>
            <color indexed="81"/>
            <rFont val="Tahoma"/>
            <family val="2"/>
          </rPr>
          <t xml:space="preserve">Tarjeta 27,620 pzas.
</t>
        </r>
      </text>
    </comment>
    <comment ref="F35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  <comment ref="F36" authorId="0" shapeId="0">
      <text>
        <r>
          <rPr>
            <sz val="9"/>
            <color indexed="81"/>
            <rFont val="Tahoma"/>
            <family val="2"/>
          </rPr>
          <t xml:space="preserve">Tarjeta 8,385 pzas.
</t>
        </r>
      </text>
    </comment>
  </commentList>
</comments>
</file>

<file path=xl/sharedStrings.xml><?xml version="1.0" encoding="utf-8"?>
<sst xmlns="http://schemas.openxmlformats.org/spreadsheetml/2006/main" count="5874" uniqueCount="475">
  <si>
    <t>RECEPCIÓN DE LA ORDEN DE TRABAJO</t>
  </si>
  <si>
    <t>Fecha</t>
  </si>
  <si>
    <t>Nombre y firma</t>
  </si>
  <si>
    <t>ORDEN DE PRODUCCIÓN</t>
  </si>
  <si>
    <t>Cantidad:</t>
  </si>
  <si>
    <t>Inicio de producción</t>
  </si>
  <si>
    <t>Compras</t>
  </si>
  <si>
    <t>Producción</t>
  </si>
  <si>
    <t>Mantenimiento</t>
  </si>
  <si>
    <t>Calidad</t>
  </si>
  <si>
    <t xml:space="preserve">Material </t>
  </si>
  <si>
    <t>CANTIDAD A PRODUCIR</t>
  </si>
  <si>
    <t>BARRAS NECESARIAS</t>
  </si>
  <si>
    <t>TURNOS NECESARIOS</t>
  </si>
  <si>
    <t>EMPAQUE</t>
  </si>
  <si>
    <t>MONTAJE DEL MOLDE</t>
  </si>
  <si>
    <t>DESMONTAJE DEL MOLDE</t>
  </si>
  <si>
    <t>ARRANQUE DEL PROCESO</t>
  </si>
  <si>
    <t>PLANEACIÓN</t>
  </si>
  <si>
    <t>Producto:</t>
  </si>
  <si>
    <t>Cliente:</t>
  </si>
  <si>
    <t>Máquina:</t>
  </si>
  <si>
    <t>Orden de compra:</t>
  </si>
  <si>
    <t>Fecha de entrega:</t>
  </si>
  <si>
    <t>Termino de producción:</t>
  </si>
  <si>
    <t>CIERRE DE ORDEN DE PRODUCCIÓN</t>
  </si>
  <si>
    <t>Piezas por turno</t>
  </si>
  <si>
    <t>Piezas por tuno:</t>
  </si>
  <si>
    <t>No. de orden de producción:</t>
  </si>
  <si>
    <t>A20</t>
  </si>
  <si>
    <t>Entrega producto maquinado:</t>
  </si>
  <si>
    <t>PLASCO</t>
  </si>
  <si>
    <t xml:space="preserve">NOTAS: </t>
  </si>
  <si>
    <t>Sandra Lugo</t>
  </si>
  <si>
    <t>MAQUINADO</t>
  </si>
  <si>
    <t>TERMINADO</t>
  </si>
  <si>
    <t>LATÓN 1/4"</t>
  </si>
  <si>
    <t>3 cajas RM-85</t>
  </si>
  <si>
    <t>A25</t>
  </si>
  <si>
    <t>TD26-2</t>
  </si>
  <si>
    <t>PLASTONIUM</t>
  </si>
  <si>
    <t>12L14 5/32” HEX.</t>
  </si>
  <si>
    <t>Total  pzas.</t>
  </si>
  <si>
    <t>CWD</t>
  </si>
  <si>
    <t>8 cajas RM-85</t>
  </si>
  <si>
    <t>TD26-3</t>
  </si>
  <si>
    <t>WD033025</t>
  </si>
  <si>
    <t>Acero T303 3/16"</t>
  </si>
  <si>
    <t>Continua</t>
  </si>
  <si>
    <t>7900-7</t>
  </si>
  <si>
    <t>COOPER</t>
  </si>
  <si>
    <t>STROMH</t>
  </si>
  <si>
    <t>315A7143P2</t>
  </si>
  <si>
    <t>6611-8</t>
  </si>
  <si>
    <t>LATON DE 1/2"</t>
  </si>
  <si>
    <t xml:space="preserve">A-20              </t>
  </si>
  <si>
    <t>Jueves 17-03-2016</t>
  </si>
  <si>
    <t>81492-9AF</t>
  </si>
  <si>
    <t>12L14 1/8"</t>
  </si>
  <si>
    <t>81492-40</t>
  </si>
  <si>
    <t>81492-8</t>
  </si>
  <si>
    <t>12L14 1/4"</t>
  </si>
  <si>
    <t xml:space="preserve"> OC P015/G00330</t>
  </si>
  <si>
    <t xml:space="preserve"> A20</t>
  </si>
  <si>
    <t>13/05/2016 86,000 pzas.)</t>
  </si>
  <si>
    <t>6471-8</t>
  </si>
  <si>
    <r>
      <t xml:space="preserve">Laton Nacobre </t>
    </r>
    <r>
      <rPr>
        <sz val="8"/>
        <color theme="1"/>
        <rFont val="Calibri"/>
        <family val="2"/>
      </rPr>
      <t>Ø</t>
    </r>
    <r>
      <rPr>
        <sz val="8"/>
        <color theme="1"/>
        <rFont val="Arial"/>
        <family val="2"/>
      </rPr>
      <t>1/2"</t>
    </r>
  </si>
  <si>
    <t>08/04/2016 (3,600 pzas.)</t>
  </si>
  <si>
    <t>WD035082</t>
  </si>
  <si>
    <t>6369-208AH</t>
  </si>
  <si>
    <t>23/04/2016 (5,000 pzas.)</t>
  </si>
  <si>
    <t>A-20</t>
  </si>
  <si>
    <t>TD26-1</t>
  </si>
  <si>
    <t xml:space="preserve">Total  </t>
  </si>
  <si>
    <t>Acero T303 5/16"</t>
  </si>
  <si>
    <t>Acero T303 9/16"</t>
  </si>
  <si>
    <t>1P2-0310</t>
  </si>
  <si>
    <t>Total   pzas.</t>
  </si>
  <si>
    <t>06-jul-16 13,832 pzas. (379 retrabajo)</t>
  </si>
  <si>
    <t>6613-8</t>
  </si>
  <si>
    <t>.</t>
  </si>
  <si>
    <t>Latón 1/2" Nacobre</t>
  </si>
  <si>
    <t>2 bolsas gruesas</t>
  </si>
  <si>
    <t>WD038841</t>
  </si>
  <si>
    <t>1 bolsas gruesas</t>
  </si>
  <si>
    <t xml:space="preserve">12-sep-16 4,404 pzas. </t>
  </si>
  <si>
    <t>1895-16</t>
  </si>
  <si>
    <t>Latón NACOBRE  3/8"</t>
  </si>
  <si>
    <t>28-oct-16  16,107 pzas.</t>
  </si>
  <si>
    <t>14-nov-16 8,155 pzas.</t>
  </si>
  <si>
    <t>14-nov-16 2,410 pzas.</t>
  </si>
  <si>
    <t>4508341594 + STOCK</t>
  </si>
  <si>
    <t>05-dic-16 5,001 pzas.</t>
  </si>
  <si>
    <t>05-dic-16 19,201 pzas.</t>
  </si>
  <si>
    <t>12L14 1/2"</t>
  </si>
  <si>
    <t>Strom</t>
  </si>
  <si>
    <t>Total  43, 463 pzas.</t>
  </si>
  <si>
    <t>EATON</t>
  </si>
  <si>
    <t>02-41-5016</t>
  </si>
  <si>
    <t>Acero T303 7/16"</t>
  </si>
  <si>
    <t>T01</t>
  </si>
  <si>
    <t>02-41-5206</t>
  </si>
  <si>
    <t>03-mar-17  3,571 pzas.</t>
  </si>
  <si>
    <t>12L14  5/32”</t>
  </si>
  <si>
    <t>1895-15AF</t>
  </si>
  <si>
    <t>INSERT 4-40</t>
  </si>
  <si>
    <t>TD26-02</t>
  </si>
  <si>
    <t>2 cajas RM-85</t>
  </si>
  <si>
    <t>INSERT 8-32</t>
  </si>
  <si>
    <t>331A2452P12</t>
  </si>
  <si>
    <t>Laton 7/16"</t>
  </si>
  <si>
    <t>07-jun-17 5,900 pzas.</t>
  </si>
  <si>
    <t>1547-170</t>
  </si>
  <si>
    <t>Acero T-303 9/16”</t>
  </si>
  <si>
    <t>TOTAL 1,924 pzas.</t>
  </si>
  <si>
    <t>192A7923P23</t>
  </si>
  <si>
    <t>6032P5</t>
  </si>
  <si>
    <t>LATÓN 5/16"</t>
  </si>
  <si>
    <t>TD26-01</t>
  </si>
  <si>
    <t xml:space="preserve">26/01/2016 (28,114 pzas.)   </t>
  </si>
  <si>
    <t xml:space="preserve">512-90-65 </t>
  </si>
  <si>
    <t>y</t>
  </si>
  <si>
    <t>331A2452P11</t>
  </si>
  <si>
    <t>12L14 Ø 1/2"</t>
  </si>
  <si>
    <t>700 pzas.</t>
  </si>
  <si>
    <t>07-jul-17 719 pzas.</t>
  </si>
  <si>
    <t>07-jul-17 4,368 pzas.</t>
  </si>
  <si>
    <t>LATÓN 1/2"</t>
  </si>
  <si>
    <t xml:space="preserve">05/02/2016 (15,589 pzas.)   </t>
  </si>
  <si>
    <t>PO15/G00672</t>
  </si>
  <si>
    <t>XT71101-7</t>
  </si>
  <si>
    <t>Latón cuadrado NACOBRE  3/16"</t>
  </si>
  <si>
    <t xml:space="preserve">   Stock </t>
  </si>
  <si>
    <t>4509254992 +   STOCK</t>
  </si>
  <si>
    <t>24-ago-17 2,315 pzas.</t>
  </si>
  <si>
    <t>29-ago-17 6,945 pzas.</t>
  </si>
  <si>
    <t>30-ago-17 1,923 pzas.</t>
  </si>
  <si>
    <t>04-ago-17 600 pzas.</t>
  </si>
  <si>
    <t>30-ago-17 758 pzas.</t>
  </si>
  <si>
    <t>P015/G00692</t>
  </si>
  <si>
    <t>10-oct-17 2,798 pzas.</t>
  </si>
  <si>
    <t>11-sep-17 1,103 pzas.</t>
  </si>
  <si>
    <t>20-sep-17 1,509 pzas.</t>
  </si>
  <si>
    <t>20-sep-17 2,447 pzas.</t>
  </si>
  <si>
    <t>Total 1,446 pzas.</t>
  </si>
  <si>
    <t>Total 11,787 pzas.</t>
  </si>
  <si>
    <t>04-oct-17 4,616 pzas.</t>
  </si>
  <si>
    <t>21-sep-17 5,190 pzas.</t>
  </si>
  <si>
    <t>e</t>
  </si>
  <si>
    <t>450946849  +   STOCK</t>
  </si>
  <si>
    <t>30-oct-17 6,850 pzas.</t>
  </si>
  <si>
    <t>18-oct-17 6,199 pzas.</t>
  </si>
  <si>
    <t>30-oct-17 4,350 pzas.</t>
  </si>
  <si>
    <t>18-oct-17 6,187 pzas</t>
  </si>
  <si>
    <t>Total 26,114 pzas.</t>
  </si>
  <si>
    <t>06-nov-17 6,144 pzas.</t>
  </si>
  <si>
    <t>OC6011848</t>
  </si>
  <si>
    <t>Total 79,941  pzas.</t>
  </si>
  <si>
    <t>PO15/G00708</t>
  </si>
  <si>
    <t>315A7143P1</t>
  </si>
  <si>
    <t>03/06/2016 (86,000 pzas.)</t>
  </si>
  <si>
    <t>Total  95,405 pzas.</t>
  </si>
  <si>
    <t>4509466774 - Stock</t>
  </si>
  <si>
    <t>17-nov-17 11,700 pzas.</t>
  </si>
  <si>
    <t>17-nov-17 3,039 pzas.</t>
  </si>
  <si>
    <t>30000 C/U</t>
  </si>
  <si>
    <t>23-nov-17 12,827 pzas.</t>
  </si>
  <si>
    <t>29-nov-17 10,267 pzas.</t>
  </si>
  <si>
    <t>P015/P03718</t>
  </si>
  <si>
    <t>OC6011848  OC60111909 a OC60111912</t>
  </si>
  <si>
    <t xml:space="preserve">4509612428/   Stock </t>
  </si>
  <si>
    <t>4509612428 +   STOCK</t>
  </si>
  <si>
    <t>4509612428  +   STOCK</t>
  </si>
  <si>
    <t>13-dic-17 51,271 pzas.</t>
  </si>
  <si>
    <t>29-nov-17 4,990 pzas.</t>
  </si>
  <si>
    <t>17-nov-17 6,200 pzas.</t>
  </si>
  <si>
    <t>20-dic-17 15,177 pzas.</t>
  </si>
  <si>
    <t>20-dic-17 3,847 pzas.</t>
  </si>
  <si>
    <t>20-dic-17 10,322 pzas.</t>
  </si>
  <si>
    <t>13-dic-17 1,209 pzas.</t>
  </si>
  <si>
    <t>20-dic-17 31,471 pzas.</t>
  </si>
  <si>
    <t>05-ene-18 12,432 pzas.</t>
  </si>
  <si>
    <t>WD14101</t>
  </si>
  <si>
    <t>A25-1</t>
  </si>
  <si>
    <t>WD13102</t>
  </si>
  <si>
    <t>Latón 1/8"</t>
  </si>
  <si>
    <t>071-01-12</t>
  </si>
  <si>
    <t>Acero T303 1/4"</t>
  </si>
  <si>
    <t>09-ene-18 8,463 pzas.</t>
  </si>
  <si>
    <t>Total 84,993  pzas.</t>
  </si>
  <si>
    <t>PO15/G00745</t>
  </si>
  <si>
    <t>331A2452P8</t>
  </si>
  <si>
    <t>Laton 1/4"</t>
  </si>
  <si>
    <t>22-dic-17 6,752 pzas.</t>
  </si>
  <si>
    <t>12-ene-18 1,521 pzas.</t>
  </si>
  <si>
    <t>Total 30,000 pzas.</t>
  </si>
  <si>
    <t>12-ene-18 5,079 pzas.</t>
  </si>
  <si>
    <t>12-ene-18 2,415 pzas.</t>
  </si>
  <si>
    <t>Total 6,262 pzas.</t>
  </si>
  <si>
    <t>12-ene-18 3,884 pzas.</t>
  </si>
  <si>
    <t>12-ene-18 4,293 pzas.</t>
  </si>
  <si>
    <t>Total 24,887 pzas.</t>
  </si>
  <si>
    <t>WD13101</t>
  </si>
  <si>
    <t xml:space="preserve">OC6012066  a OC6012068 </t>
  </si>
  <si>
    <t>18-ene-18 9,087 pzas.</t>
  </si>
  <si>
    <t>Total 19,354 pzas.</t>
  </si>
  <si>
    <t>22-ene-18 32,136 pzas.</t>
  </si>
  <si>
    <t xml:space="preserve">24-ene-18 9,635 pzas. </t>
  </si>
  <si>
    <t>24-ene-18 9,557 pzas.</t>
  </si>
  <si>
    <t>Acero T303 1/2"</t>
  </si>
  <si>
    <t>4509689249/4509747829</t>
  </si>
  <si>
    <t>20,000/20,000</t>
  </si>
  <si>
    <t xml:space="preserve"> 12L14 1/2"</t>
  </si>
  <si>
    <t>15-ene-18 12,000 pzas.</t>
  </si>
  <si>
    <t>29-ene-18 20,871 pzas.</t>
  </si>
  <si>
    <t>Total 150,000  pzas.</t>
  </si>
  <si>
    <t>29-ene-18 26,000 (17,071) pzas.</t>
  </si>
  <si>
    <t>06-feb-18 13,720 pzas.</t>
  </si>
  <si>
    <t>P015/G00759</t>
  </si>
  <si>
    <t>Laton 5/16"</t>
  </si>
  <si>
    <t>331A2452P9</t>
  </si>
  <si>
    <t>PO15/G00759</t>
  </si>
  <si>
    <t>4509735309 + Stock</t>
  </si>
  <si>
    <t>12-feb-18 6,647 pzas.</t>
  </si>
  <si>
    <t>12-feb-18 6,500 pzas.</t>
  </si>
  <si>
    <t>12-feb-18 5,850 pzas.</t>
  </si>
  <si>
    <t>12-feb-18 23,794 pzas.</t>
  </si>
  <si>
    <t>12L14  7/16"</t>
  </si>
  <si>
    <t>12-feb-18 1,698 pzas.</t>
  </si>
  <si>
    <t>01-feb-18 17,712 pzas.</t>
  </si>
  <si>
    <t>15-feb-18 40,251 pzas.</t>
  </si>
  <si>
    <t>26-feb-18 16,530 pzas.</t>
  </si>
  <si>
    <t>18-ene-18  pzas.</t>
  </si>
  <si>
    <t>26-feb-18 13,518 pzas.</t>
  </si>
  <si>
    <t>16-feb-18 9,194 pzas.</t>
  </si>
  <si>
    <t>26-feb-18 15,508 pzas.</t>
  </si>
  <si>
    <t>15-feb-18  pzas.</t>
  </si>
  <si>
    <t>19-feb-18 4,362 pzas.</t>
  </si>
  <si>
    <t>Total 15,291 pzas.</t>
  </si>
  <si>
    <t>19-feb-18 568 pzas.</t>
  </si>
  <si>
    <t>22-feb-18 12,512 pzas.</t>
  </si>
  <si>
    <t>Total 87,546  pzas.</t>
  </si>
  <si>
    <t>01-mar-18 4,561 pzas.</t>
  </si>
  <si>
    <t>01-mar-18 6,295 pzas.</t>
  </si>
  <si>
    <t>01-mar-18 19,677 pzas.</t>
  </si>
  <si>
    <t>01-mar-18 493 pzas.</t>
  </si>
  <si>
    <t>Total 1,061 pzas.</t>
  </si>
  <si>
    <t>01-mar-18 576 pzas.</t>
  </si>
  <si>
    <t>01-mar-18 6,149 pzas.</t>
  </si>
  <si>
    <t>01-mar-18 6,968 pzas.</t>
  </si>
  <si>
    <t>OC6012251</t>
  </si>
  <si>
    <t>OC6012252</t>
  </si>
  <si>
    <t>1P2-306</t>
  </si>
  <si>
    <t>T303 3/16"</t>
  </si>
  <si>
    <t>OC6012226  a OC6012228</t>
  </si>
  <si>
    <t>15-feb-18 7,163 pzas.</t>
  </si>
  <si>
    <t>Total 30,518 pzas.</t>
  </si>
  <si>
    <t>15-feb-18 4,797 pzas.</t>
  </si>
  <si>
    <t>1P2-0344</t>
  </si>
  <si>
    <t>08-mar-18 463 pzas.</t>
  </si>
  <si>
    <t>08-mar-18 23,878 pzas.</t>
  </si>
  <si>
    <t>08-mar-18 16,035 pzas.</t>
  </si>
  <si>
    <t>08-mar-18 7,200 pzas.</t>
  </si>
  <si>
    <t>Total 11,761 pzas.</t>
  </si>
  <si>
    <t>OC6012335  a OC6012336</t>
  </si>
  <si>
    <t>XT3330-6AF</t>
  </si>
  <si>
    <t>12L14 7/32”</t>
  </si>
  <si>
    <t>16-mar-18 10,804 pzas.</t>
  </si>
  <si>
    <t>16-mar-18 15,404 pzas.</t>
  </si>
  <si>
    <t>Total 24,598  pzas.</t>
  </si>
  <si>
    <t>16-mar-18 5,840 pzas.</t>
  </si>
  <si>
    <t>16-mar-18 29,200 pzas.</t>
  </si>
  <si>
    <t>02-feb-18 14,702 pzas.</t>
  </si>
  <si>
    <t>Total 25,024 pzas.</t>
  </si>
  <si>
    <t>16-mar-18 3,060 pzas.</t>
  </si>
  <si>
    <t>22-dic-18 9,300 pzas.</t>
  </si>
  <si>
    <t>Total  21, 000 pzas.</t>
  </si>
  <si>
    <t>19-nov-17 1,209 pzas.</t>
  </si>
  <si>
    <t>PO15/G00789</t>
  </si>
  <si>
    <t xml:space="preserve">4509803731/   Stock </t>
  </si>
  <si>
    <t>4509803731 +   STOCK</t>
  </si>
  <si>
    <t>22-mar-18 18,330 pzas.</t>
  </si>
  <si>
    <t>28-mar-18 30,650 pzas.</t>
  </si>
  <si>
    <t>04-abr-18 5,611 pzas.</t>
  </si>
  <si>
    <t>04-abr-18 5,133 pzas.</t>
  </si>
  <si>
    <t>04-abr-18 2,033 pzas.</t>
  </si>
  <si>
    <t xml:space="preserve">04-abr-18 449 pzas. </t>
  </si>
  <si>
    <t>Total 1,025 pzas.</t>
  </si>
  <si>
    <t>04-abr-18 20,108 pzas.</t>
  </si>
  <si>
    <t xml:space="preserve">04-abr-18 7,100 pzas. </t>
  </si>
  <si>
    <t>P015/G00793</t>
  </si>
  <si>
    <t>STOCK</t>
  </si>
  <si>
    <t>852B001</t>
  </si>
  <si>
    <t>Latón 1/4"</t>
  </si>
  <si>
    <t>Total 1,142 pzas.</t>
  </si>
  <si>
    <t>4509962348 + Stock</t>
  </si>
  <si>
    <t>331A2452P7</t>
  </si>
  <si>
    <t xml:space="preserve">PLASCO </t>
  </si>
  <si>
    <t xml:space="preserve">14/07/2016 (6,426 pzas.)   </t>
  </si>
  <si>
    <t>192A7923P30</t>
  </si>
  <si>
    <t xml:space="preserve">13-abr-18 6,772 pzas. </t>
  </si>
  <si>
    <t xml:space="preserve">13-abr-18 7,825 pzas. </t>
  </si>
  <si>
    <t>Total 90,500 pzas.</t>
  </si>
  <si>
    <t>11-abr-18 11,061 pzas.</t>
  </si>
  <si>
    <t>11-abr-18 6,635 pzas.</t>
  </si>
  <si>
    <t>11-abr-18 604 pzas.</t>
  </si>
  <si>
    <t>Total 47,748  pzas.</t>
  </si>
  <si>
    <t>1MP-000000451/          1MP-000000453</t>
  </si>
  <si>
    <t>30,000 C/U</t>
  </si>
  <si>
    <t>P015/P04083</t>
  </si>
  <si>
    <t>Total 5,110 pzas.</t>
  </si>
  <si>
    <t>STOCK/PO15/G00807</t>
  </si>
  <si>
    <t>4509971030 + Stock</t>
  </si>
  <si>
    <t>STOCK/PO15/G00809</t>
  </si>
  <si>
    <t>13-abr-18 2,585 pzas.</t>
  </si>
  <si>
    <t>17-abr-18 22,540 pzas.</t>
  </si>
  <si>
    <t xml:space="preserve">20-abr-18 4,209 pzas. </t>
  </si>
  <si>
    <t>Total 10,059 pzas.</t>
  </si>
  <si>
    <t xml:space="preserve">20-abr-18 8,975 pzas. </t>
  </si>
  <si>
    <t>20-abr-18 6,256 pzas.</t>
  </si>
  <si>
    <t>20-abr-18 5,966 pzas.</t>
  </si>
  <si>
    <t>20-abr-18  4,030 pzas.</t>
  </si>
  <si>
    <t>20-abr-18 3,012  pzas.</t>
  </si>
  <si>
    <t>25-abr-18  9,895 pzas.</t>
  </si>
  <si>
    <t>25-abr-18 23,913 pzas.</t>
  </si>
  <si>
    <t>25-abr-18 5,849 pzas.</t>
  </si>
  <si>
    <t xml:space="preserve">02-may-18 3,426 pzas. </t>
  </si>
  <si>
    <t>02-may-18 6,376 pzas.</t>
  </si>
  <si>
    <t>02-may-18 1,365 pzas.</t>
  </si>
  <si>
    <t>Total 10,904 pzas.</t>
  </si>
  <si>
    <t>02-may-18 943 pzas.</t>
  </si>
  <si>
    <t>07-may-18 4,627 pzas.</t>
  </si>
  <si>
    <t>07-may-18  7,527 pzas.</t>
  </si>
  <si>
    <t>07-may-18 3,629 pzas.</t>
  </si>
  <si>
    <t>04-may-18 5,910 pzas.</t>
  </si>
  <si>
    <t>Total 60,188 pzas.</t>
  </si>
  <si>
    <t>04-may-18 31,782 pzas.</t>
  </si>
  <si>
    <t>27-abr-18 2,612 pzas.</t>
  </si>
  <si>
    <t>09-may-18 3,829 pzas.</t>
  </si>
  <si>
    <t>09-may-18 6,329 pzas.</t>
  </si>
  <si>
    <t>Total 10,956 pzas.</t>
  </si>
  <si>
    <t>09-may-18 121 pzas.</t>
  </si>
  <si>
    <t>Total 6,087 pzas.</t>
  </si>
  <si>
    <t>04-may-18 2,000 pzas.</t>
  </si>
  <si>
    <t>09-may-18 1,824 pzas.</t>
  </si>
  <si>
    <t>Total 16,663 pzas.</t>
  </si>
  <si>
    <t>09-may-18 10,696 pzas.</t>
  </si>
  <si>
    <t>09-may-18 2,594 pzas.</t>
  </si>
  <si>
    <t>10-may-18 6,519 pzas.</t>
  </si>
  <si>
    <t>Total 17,979  pzas.</t>
  </si>
  <si>
    <t>10-may-18 3,496 pzas.</t>
  </si>
  <si>
    <t>11-may-18 1,002 pzas.</t>
  </si>
  <si>
    <t>4509975806 +   STOCK</t>
  </si>
  <si>
    <t xml:space="preserve">4509975806/   Stock </t>
  </si>
  <si>
    <t>4509975806 + Stock</t>
  </si>
  <si>
    <t>4509975806  +   STOCK</t>
  </si>
  <si>
    <t>12L14 3/32"</t>
  </si>
  <si>
    <t>1P2-0323</t>
  </si>
  <si>
    <t>763 pzas.</t>
  </si>
  <si>
    <t>1MP-000000477</t>
  </si>
  <si>
    <t>02-abr-18 1,183 pzas.</t>
  </si>
  <si>
    <t>Total  5,671 pzas.</t>
  </si>
  <si>
    <t>18-may-18 660 pzas.</t>
  </si>
  <si>
    <t>18-may-18 852 pzas.</t>
  </si>
  <si>
    <t>18-may-18 13,018 pzas.</t>
  </si>
  <si>
    <t>18-may-18 11,170 pzas.</t>
  </si>
  <si>
    <t>18-may-18 5,956 pzas.</t>
  </si>
  <si>
    <t>21-may-18  4,395 pzas.</t>
  </si>
  <si>
    <t>21-may-18 30,275 pzas.</t>
  </si>
  <si>
    <t>21-may-18 14,557 pzas.</t>
  </si>
  <si>
    <t>Total 23,714 pzas.</t>
  </si>
  <si>
    <t xml:space="preserve">21-may-18 1,397 pzas. </t>
  </si>
  <si>
    <t>18-may-18 6,426 pzas.</t>
  </si>
  <si>
    <t>24-may-18 5,888 pzas.</t>
  </si>
  <si>
    <t>24-may-18 6,447 pzas.</t>
  </si>
  <si>
    <t>29-may-18 4,143 pzas.</t>
  </si>
  <si>
    <t>29-may-18 9,963 pzas.</t>
  </si>
  <si>
    <t>29-may-18 8,424 pzas.</t>
  </si>
  <si>
    <t>29-may-18  4,509 pzas.</t>
  </si>
  <si>
    <t>29-may-18 3,362 pzas.</t>
  </si>
  <si>
    <t>Total 4,022 pzas.</t>
  </si>
  <si>
    <t>30-may-18 590 pzas.</t>
  </si>
  <si>
    <t>02-abr-18 613 pzas.</t>
  </si>
  <si>
    <t>30-may-18 500 pzas.</t>
  </si>
  <si>
    <t>Total 1,113 pzas.</t>
  </si>
  <si>
    <t>31-may-18 2,687 pzas.</t>
  </si>
  <si>
    <t>Total 4,084 pzas.</t>
  </si>
  <si>
    <t>Latón 5/16"</t>
  </si>
  <si>
    <t>1P2-0332</t>
  </si>
  <si>
    <t>06-jun-18 2,167 pzas</t>
  </si>
  <si>
    <t>04-jun-18   27,959 pzas.</t>
  </si>
  <si>
    <t>05-06-18  3,668 pzas.</t>
  </si>
  <si>
    <t>08-jun-18 4,056 pzas.</t>
  </si>
  <si>
    <t>07-jun-18 400 pzas.</t>
  </si>
  <si>
    <t>07-jun-18  1,910pzas.</t>
  </si>
  <si>
    <t>Total 14,844  pzas.</t>
  </si>
  <si>
    <t>MAF</t>
  </si>
  <si>
    <t>07/JUN/2018.</t>
  </si>
  <si>
    <t>Total 15.523 pzas.</t>
  </si>
  <si>
    <t>07-jun-18  8,037 pzas.</t>
  </si>
  <si>
    <t>PO15/G00847&amp; PO15/G00848</t>
  </si>
  <si>
    <t>1,000&amp;1,000</t>
  </si>
  <si>
    <t>13,000&amp;13,000</t>
  </si>
  <si>
    <t>PO15/G00846&amp;PO15/G00847&amp; PO15/G00848</t>
  </si>
  <si>
    <t>7,000&amp;7,000&amp;7,000</t>
  </si>
  <si>
    <t>6,000&amp;6,000</t>
  </si>
  <si>
    <t>PO15/G00848</t>
  </si>
  <si>
    <t>4,000&amp;4,000</t>
  </si>
  <si>
    <t>PO15/G00846</t>
  </si>
  <si>
    <t>14-jun-18 2,797 pzas.</t>
  </si>
  <si>
    <t>07-jun-18  3,739 pzas.</t>
  </si>
  <si>
    <t>14-jun-18  5,157 pzas.</t>
  </si>
  <si>
    <t>073A</t>
  </si>
  <si>
    <t xml:space="preserve">4510099784/   Stock </t>
  </si>
  <si>
    <t>1MP-00031&amp;1MP-00031</t>
  </si>
  <si>
    <t>19/06/2018  4,561 pzas.</t>
  </si>
  <si>
    <t>Total 4,561 pzas.</t>
  </si>
  <si>
    <t>21-jun-18  6,428 pzas.</t>
  </si>
  <si>
    <t>21-jun-18 7,660 pzas.</t>
  </si>
  <si>
    <t>Total  15,697 pzas.</t>
  </si>
  <si>
    <t>21-JUN-18 3,683 PZAS.</t>
  </si>
  <si>
    <t>22-jun-18 1,415 pzas.</t>
  </si>
  <si>
    <t>22-jun-18 15,096 pzas.</t>
  </si>
  <si>
    <t>Total 15,096 pzas.</t>
  </si>
  <si>
    <t>27- jun-18   2,273 pzas.</t>
  </si>
  <si>
    <t>27-jun-18  3,288 pzas.</t>
  </si>
  <si>
    <t>27-jun-18 7,626 pzas</t>
  </si>
  <si>
    <t>Total 25,048  pzas.</t>
  </si>
  <si>
    <t>29-jun-18  27,782 pzas.</t>
  </si>
  <si>
    <t>04-jul-18  6,557 pzas.</t>
  </si>
  <si>
    <t>06-jun-18 9,033 pzas.</t>
  </si>
  <si>
    <t>Total 15,590 pzas.</t>
  </si>
  <si>
    <t>04-jul-18 3,833 pzas.</t>
  </si>
  <si>
    <t>08-jun-18 4,601 pzas.</t>
  </si>
  <si>
    <t>Total  15,033 pzas.</t>
  </si>
  <si>
    <t>04-jul-18 9,869 pzas.</t>
  </si>
  <si>
    <t>04-jul-18  15,385 pzas.</t>
  </si>
  <si>
    <t>Total 15,385 pzas.</t>
  </si>
  <si>
    <t>04-jul-18 8,427 pzas.</t>
  </si>
  <si>
    <t>04-jul-18  6,349 pzas.</t>
  </si>
  <si>
    <t>04-jul-18 1,778 pzas.</t>
  </si>
  <si>
    <t>02-jul-18  8,108 pzas.</t>
  </si>
  <si>
    <t>12-jul-18  9,900 pzas.</t>
  </si>
  <si>
    <t>Total 21,296 pzas.</t>
  </si>
  <si>
    <t>12-jul-18   18,632 pzas</t>
  </si>
  <si>
    <t>18-jul-18-  22,000 pzas.</t>
  </si>
  <si>
    <t>18-jul-18    8,106 pzas</t>
  </si>
  <si>
    <t>Total 98,122  pzas.</t>
  </si>
  <si>
    <t xml:space="preserve">18-jul-18  44,611 pzas. </t>
  </si>
  <si>
    <t>13-JUL-18  9,720 pzas.</t>
  </si>
  <si>
    <t>Total 40,945  pzas.</t>
  </si>
  <si>
    <t>13-jul-18 1,053 pzas.</t>
  </si>
  <si>
    <t>Stock</t>
  </si>
  <si>
    <t xml:space="preserve">  STOCK</t>
  </si>
  <si>
    <t>Total  9,626 pzas.</t>
  </si>
  <si>
    <t>WD11705</t>
  </si>
  <si>
    <t>1MPN-0012</t>
  </si>
  <si>
    <t>23-jul-18  80 pzas.</t>
  </si>
  <si>
    <t>23-jul-18   1,665 pzas</t>
  </si>
  <si>
    <t>23-jul-18   4,270 pzas</t>
  </si>
  <si>
    <t>Total 4,270  pzas.</t>
  </si>
  <si>
    <t>23-jul-18    10 pzas.</t>
  </si>
  <si>
    <t>25-jul-18   1,645 pzas.</t>
  </si>
  <si>
    <t>27-jun-18    878 pzas.</t>
  </si>
  <si>
    <t>25-jul-18   3,508 pzas.</t>
  </si>
  <si>
    <t>Total  5,173 pzas.</t>
  </si>
  <si>
    <t>27-jul-18   5,600  pzas.</t>
  </si>
  <si>
    <t>Total   5,600 pzas.</t>
  </si>
  <si>
    <t>MAF.</t>
  </si>
  <si>
    <t>27-jul-18    5,938 pzas.</t>
  </si>
  <si>
    <t>Total 5,538 pzas.</t>
  </si>
  <si>
    <t>27-jul-18 10,650 pzas.</t>
  </si>
  <si>
    <t>27-jul-18   16,457 pzas.</t>
  </si>
  <si>
    <t>Total 61,068  pzas.</t>
  </si>
  <si>
    <t>27-jul-18   6,741 pzas.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</si>
</sst>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[$-F800]dddd\,\ mmmm\ dd\,\ yyyy"/>
    <numFmt numFmtId="165" formatCode="[$-F800]dddd\,\ mmmm\ dd\,\ yyyy;0;"/>
    <numFmt numFmtId="166" formatCode="0;0;"/>
    <numFmt numFmtId="167" formatCode="#,##0;0;"/>
    <numFmt numFmtId="168" formatCode="hh:mm\ &quot;Hrs&quot;"/>
    <numFmt numFmtId="169" formatCode="00#"/>
    <numFmt numFmtId="170" formatCode="dddd\-dd/mm/yy"/>
    <numFmt numFmtId="171" formatCode="dd/mmm/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2"/>
      <color indexed="9"/>
      <name val="Arial"/>
      <family val="2"/>
    </font>
    <font>
      <b/>
      <sz val="12"/>
      <color indexed="9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i/>
      <sz val="10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i/>
      <sz val="9"/>
      <name val="Arial"/>
      <family val="2"/>
    </font>
    <font>
      <sz val="6"/>
      <name val="Arial"/>
      <family val="2"/>
    </font>
    <font>
      <b/>
      <sz val="9"/>
      <name val="Arial"/>
      <family val="2"/>
    </font>
    <font>
      <i/>
      <sz val="9"/>
      <name val="Arial"/>
      <family val="2"/>
    </font>
    <font>
      <sz val="8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indexed="81"/>
      <name val="Tahoma"/>
      <family val="2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u/>
      <sz val="9"/>
      <name val="Arial"/>
      <family val="2"/>
    </font>
    <font>
      <sz val="9"/>
      <color theme="0"/>
      <name val="Arial"/>
      <family val="2"/>
    </font>
    <font>
      <sz val="9"/>
      <color indexed="81"/>
      <name val="Tahoma"/>
      <family val="2"/>
    </font>
    <font>
      <sz val="7"/>
      <name val="Arial"/>
      <family val="2"/>
    </font>
    <font>
      <sz val="8"/>
      <color rgb="FFFF0000"/>
      <name val="Arial"/>
      <family val="2"/>
    </font>
    <font>
      <b/>
      <sz val="9"/>
      <color rgb="FFFF0000"/>
      <name val="Arial"/>
      <family val="2"/>
    </font>
    <font>
      <sz val="8"/>
      <color theme="1"/>
      <name val="Calibri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sz val="5"/>
      <color theme="1"/>
      <name val="Arial"/>
      <family val="2"/>
    </font>
    <font>
      <sz val="7"/>
      <color theme="1"/>
      <name val="Arial"/>
      <family val="2"/>
    </font>
    <font>
      <sz val="7"/>
      <color theme="0"/>
      <name val="Arial"/>
      <family val="2"/>
    </font>
    <font>
      <sz val="11"/>
      <color theme="0"/>
      <name val="Arial"/>
      <family val="2"/>
    </font>
    <font>
      <b/>
      <sz val="9"/>
      <color rgb="FF0070C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00">
    <xf numFmtId="0" fontId="0" fillId="0" borderId="0" xfId="0"/>
    <xf numFmtId="0" fontId="2" fillId="0" borderId="0" xfId="0" applyFont="1"/>
    <xf numFmtId="0" fontId="4" fillId="0" borderId="0" xfId="0" applyFont="1" applyBorder="1" applyAlignment="1" applyProtection="1">
      <alignment horizontal="center"/>
      <protection locked="0"/>
    </xf>
    <xf numFmtId="0" fontId="5" fillId="0" borderId="0" xfId="0" applyFont="1" applyBorder="1"/>
    <xf numFmtId="0" fontId="6" fillId="0" borderId="0" xfId="0" applyFont="1"/>
    <xf numFmtId="0" fontId="7" fillId="0" borderId="0" xfId="0" applyFont="1" applyBorder="1" applyAlignment="1">
      <alignment horizontal="center"/>
    </xf>
    <xf numFmtId="0" fontId="8" fillId="0" borderId="0" xfId="0" applyFont="1" applyBorder="1"/>
    <xf numFmtId="164" fontId="8" fillId="0" borderId="0" xfId="0" applyNumberFormat="1" applyFont="1" applyBorder="1"/>
    <xf numFmtId="0" fontId="2" fillId="0" borderId="0" xfId="0" applyFont="1" applyBorder="1"/>
    <xf numFmtId="0" fontId="4" fillId="0" borderId="0" xfId="0" applyFont="1" applyBorder="1" applyAlignment="1">
      <alignment horizontal="center" vertical="center" textRotation="90"/>
    </xf>
    <xf numFmtId="0" fontId="5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8" fillId="0" borderId="1" xfId="0" applyFont="1" applyBorder="1"/>
    <xf numFmtId="0" fontId="2" fillId="0" borderId="2" xfId="0" applyFont="1" applyBorder="1"/>
    <xf numFmtId="0" fontId="2" fillId="0" borderId="1" xfId="0" applyFont="1" applyBorder="1"/>
    <xf numFmtId="0" fontId="12" fillId="0" borderId="1" xfId="0" applyFont="1" applyBorder="1"/>
    <xf numFmtId="0" fontId="14" fillId="0" borderId="1" xfId="0" applyFont="1" applyBorder="1"/>
    <xf numFmtId="0" fontId="14" fillId="0" borderId="0" xfId="0" applyFont="1" applyBorder="1"/>
    <xf numFmtId="0" fontId="14" fillId="0" borderId="0" xfId="0" applyFont="1" applyBorder="1" applyAlignment="1">
      <alignment horizontal="centerContinuous"/>
    </xf>
    <xf numFmtId="0" fontId="14" fillId="0" borderId="12" xfId="0" applyFont="1" applyBorder="1"/>
    <xf numFmtId="0" fontId="14" fillId="0" borderId="1" xfId="0" applyFont="1" applyBorder="1" applyAlignment="1">
      <alignment horizontal="centerContinuous" wrapText="1"/>
    </xf>
    <xf numFmtId="0" fontId="14" fillId="0" borderId="1" xfId="0" applyFont="1" applyBorder="1" applyAlignment="1">
      <alignment horizontal="center"/>
    </xf>
    <xf numFmtId="166" fontId="17" fillId="0" borderId="0" xfId="0" applyNumberFormat="1" applyFont="1" applyBorder="1" applyAlignment="1">
      <alignment horizontal="right"/>
    </xf>
    <xf numFmtId="0" fontId="18" fillId="0" borderId="0" xfId="0" applyFont="1" applyBorder="1"/>
    <xf numFmtId="0" fontId="19" fillId="0" borderId="0" xfId="0" applyFont="1" applyBorder="1"/>
    <xf numFmtId="0" fontId="16" fillId="0" borderId="0" xfId="0" applyFont="1" applyBorder="1"/>
    <xf numFmtId="0" fontId="20" fillId="0" borderId="0" xfId="0" applyFont="1" applyBorder="1"/>
    <xf numFmtId="0" fontId="21" fillId="0" borderId="0" xfId="0" applyFont="1" applyBorder="1"/>
    <xf numFmtId="0" fontId="14" fillId="0" borderId="14" xfId="0" applyFont="1" applyBorder="1"/>
    <xf numFmtId="0" fontId="14" fillId="0" borderId="2" xfId="0" applyFont="1" applyBorder="1"/>
    <xf numFmtId="0" fontId="14" fillId="0" borderId="9" xfId="0" applyFont="1" applyBorder="1"/>
    <xf numFmtId="0" fontId="2" fillId="0" borderId="0" xfId="0" applyFont="1" applyBorder="1" applyAlignment="1">
      <alignment horizontal="centerContinuous"/>
    </xf>
    <xf numFmtId="0" fontId="14" fillId="0" borderId="15" xfId="0" applyFont="1" applyBorder="1"/>
    <xf numFmtId="168" fontId="16" fillId="0" borderId="2" xfId="0" applyNumberFormat="1" applyFont="1" applyBorder="1" applyAlignment="1">
      <alignment horizontal="right"/>
    </xf>
    <xf numFmtId="0" fontId="14" fillId="0" borderId="0" xfId="0" applyFont="1" applyBorder="1" applyAlignment="1"/>
    <xf numFmtId="0" fontId="14" fillId="0" borderId="9" xfId="0" applyFont="1" applyBorder="1" applyAlignment="1">
      <alignment horizontal="centerContinuous" wrapText="1"/>
    </xf>
    <xf numFmtId="0" fontId="14" fillId="0" borderId="10" xfId="0" applyFont="1" applyBorder="1" applyAlignment="1"/>
    <xf numFmtId="0" fontId="14" fillId="0" borderId="10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169" fontId="8" fillId="0" borderId="1" xfId="0" applyNumberFormat="1" applyFont="1" applyBorder="1"/>
    <xf numFmtId="170" fontId="13" fillId="0" borderId="9" xfId="0" applyNumberFormat="1" applyFont="1" applyBorder="1" applyAlignment="1">
      <alignment horizontal="center" vertical="center"/>
    </xf>
    <xf numFmtId="0" fontId="27" fillId="0" borderId="0" xfId="0" applyFont="1" applyBorder="1"/>
    <xf numFmtId="0" fontId="14" fillId="0" borderId="0" xfId="0" applyFont="1" applyBorder="1" applyAlignment="1">
      <alignment vertical="top"/>
    </xf>
    <xf numFmtId="0" fontId="29" fillId="0" borderId="0" xfId="0" applyFont="1" applyBorder="1"/>
    <xf numFmtId="15" fontId="14" fillId="0" borderId="0" xfId="0" applyNumberFormat="1" applyFont="1" applyBorder="1"/>
    <xf numFmtId="0" fontId="2" fillId="0" borderId="0" xfId="0" applyFont="1" applyBorder="1" applyAlignment="1">
      <alignment horizontal="center"/>
    </xf>
    <xf numFmtId="0" fontId="28" fillId="0" borderId="0" xfId="0" applyFont="1" applyBorder="1" applyAlignment="1"/>
    <xf numFmtId="0" fontId="30" fillId="0" borderId="0" xfId="0" applyFont="1" applyBorder="1"/>
    <xf numFmtId="15" fontId="30" fillId="0" borderId="0" xfId="0" applyNumberFormat="1" applyFont="1" applyBorder="1"/>
    <xf numFmtId="0" fontId="32" fillId="0" borderId="0" xfId="0" applyFont="1" applyBorder="1" applyAlignment="1"/>
    <xf numFmtId="0" fontId="20" fillId="0" borderId="1" xfId="0" applyFont="1" applyBorder="1"/>
    <xf numFmtId="0" fontId="2" fillId="0" borderId="0" xfId="0" applyFont="1" applyBorder="1" applyAlignment="1"/>
    <xf numFmtId="15" fontId="20" fillId="0" borderId="0" xfId="0" applyNumberFormat="1" applyFont="1" applyBorder="1"/>
    <xf numFmtId="0" fontId="34" fillId="0" borderId="0" xfId="0" applyFont="1" applyBorder="1"/>
    <xf numFmtId="15" fontId="28" fillId="0" borderId="0" xfId="0" applyNumberFormat="1" applyFont="1" applyBorder="1"/>
    <xf numFmtId="3" fontId="2" fillId="0" borderId="0" xfId="0" applyNumberFormat="1" applyFont="1" applyBorder="1"/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3" fontId="12" fillId="0" borderId="0" xfId="0" applyNumberFormat="1" applyFont="1" applyBorder="1"/>
    <xf numFmtId="0" fontId="20" fillId="0" borderId="0" xfId="0" applyFont="1" applyFill="1" applyBorder="1"/>
    <xf numFmtId="0" fontId="14" fillId="0" borderId="0" xfId="0" applyFont="1" applyFill="1" applyBorder="1"/>
    <xf numFmtId="0" fontId="14" fillId="0" borderId="0" xfId="0" applyFont="1" applyBorder="1" applyAlignment="1">
      <alignment horizontal="center"/>
    </xf>
    <xf numFmtId="166" fontId="14" fillId="0" borderId="0" xfId="0" applyNumberFormat="1" applyFont="1" applyBorder="1" applyAlignment="1">
      <alignment horizontal="centerContinuous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28" fillId="0" borderId="0" xfId="0" applyFont="1" applyBorder="1"/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21" fillId="0" borderId="0" xfId="0" applyFont="1" applyBorder="1" applyAlignment="1"/>
    <xf numFmtId="3" fontId="36" fillId="0" borderId="0" xfId="0" applyNumberFormat="1" applyFont="1"/>
    <xf numFmtId="3" fontId="15" fillId="0" borderId="0" xfId="0" applyNumberFormat="1" applyFont="1"/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9" fillId="0" borderId="1" xfId="0" applyFont="1" applyBorder="1"/>
    <xf numFmtId="166" fontId="17" fillId="0" borderId="1" xfId="0" applyNumberFormat="1" applyFont="1" applyBorder="1" applyAlignment="1">
      <alignment horizontal="right"/>
    </xf>
    <xf numFmtId="0" fontId="37" fillId="0" borderId="0" xfId="0" applyFont="1" applyBorder="1"/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5" fontId="14" fillId="0" borderId="0" xfId="0" applyNumberFormat="1" applyFont="1" applyBorder="1" applyAlignment="1"/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7" fontId="14" fillId="0" borderId="0" xfId="0" applyNumberFormat="1" applyFont="1" applyBorder="1"/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16" fontId="2" fillId="0" borderId="0" xfId="0" applyNumberFormat="1" applyFont="1"/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40" fillId="0" borderId="0" xfId="0" applyFont="1" applyBorder="1" applyAlignment="1"/>
    <xf numFmtId="0" fontId="41" fillId="0" borderId="0" xfId="0" applyFont="1" applyBorder="1"/>
    <xf numFmtId="0" fontId="30" fillId="0" borderId="0" xfId="0" applyFont="1" applyBorder="1" applyAlignment="1">
      <alignment vertical="top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3" fontId="12" fillId="0" borderId="0" xfId="0" applyNumberFormat="1" applyFont="1" applyBorder="1" applyAlignment="1"/>
    <xf numFmtId="0" fontId="4" fillId="0" borderId="0" xfId="0" applyFont="1" applyBorder="1"/>
    <xf numFmtId="14" fontId="12" fillId="0" borderId="0" xfId="0" applyNumberFormat="1" applyFont="1"/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23" fillId="0" borderId="0" xfId="0" applyFont="1"/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/>
    </xf>
    <xf numFmtId="0" fontId="20" fillId="0" borderId="0" xfId="0" applyFont="1" applyBorder="1" applyAlignment="1">
      <alignment vertical="top"/>
    </xf>
    <xf numFmtId="14" fontId="2" fillId="0" borderId="0" xfId="0" applyNumberFormat="1" applyFont="1"/>
    <xf numFmtId="168" fontId="16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14" fillId="0" borderId="10" xfId="0" applyFont="1" applyBorder="1" applyAlignment="1">
      <alignment horizontal="centerContinuous"/>
    </xf>
    <xf numFmtId="0" fontId="2" fillId="0" borderId="10" xfId="0" applyFont="1" applyBorder="1"/>
    <xf numFmtId="0" fontId="42" fillId="0" borderId="0" xfId="0" applyFont="1" applyBorder="1"/>
    <xf numFmtId="15" fontId="42" fillId="0" borderId="0" xfId="0" applyNumberFormat="1" applyFont="1" applyBorder="1"/>
    <xf numFmtId="0" fontId="3" fillId="0" borderId="0" xfId="0" applyFont="1" applyAlignment="1">
      <alignment horizontal="center"/>
    </xf>
    <xf numFmtId="165" fontId="9" fillId="0" borderId="1" xfId="0" applyNumberFormat="1" applyFont="1" applyBorder="1" applyAlignment="1">
      <alignment horizontal="right"/>
    </xf>
    <xf numFmtId="0" fontId="11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/>
    </xf>
    <xf numFmtId="3" fontId="12" fillId="0" borderId="5" xfId="0" applyNumberFormat="1" applyFont="1" applyBorder="1" applyAlignment="1">
      <alignment horizontal="center" vertical="center"/>
    </xf>
    <xf numFmtId="170" fontId="13" fillId="0" borderId="3" xfId="0" applyNumberFormat="1" applyFont="1" applyBorder="1" applyAlignment="1">
      <alignment horizontal="center" vertical="center"/>
    </xf>
    <xf numFmtId="170" fontId="13" fillId="0" borderId="5" xfId="0" applyNumberFormat="1" applyFont="1" applyBorder="1" applyAlignment="1">
      <alignment horizontal="center" vertical="center"/>
    </xf>
    <xf numFmtId="0" fontId="12" fillId="0" borderId="0" xfId="0" applyFont="1" applyAlignment="1">
      <alignment horizontal="right" vertical="center" wrapText="1"/>
    </xf>
    <xf numFmtId="14" fontId="16" fillId="0" borderId="3" xfId="0" applyNumberFormat="1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171" fontId="33" fillId="0" borderId="3" xfId="0" applyNumberFormat="1" applyFont="1" applyBorder="1" applyAlignment="1">
      <alignment horizontal="center" vertical="center" wrapText="1"/>
    </xf>
    <xf numFmtId="171" fontId="33" fillId="0" borderId="4" xfId="0" applyNumberFormat="1" applyFont="1" applyBorder="1" applyAlignment="1">
      <alignment horizontal="center" vertical="center" wrapText="1"/>
    </xf>
    <xf numFmtId="171" fontId="33" fillId="0" borderId="5" xfId="0" applyNumberFormat="1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center" vertical="center"/>
    </xf>
    <xf numFmtId="167" fontId="18" fillId="0" borderId="0" xfId="1" applyNumberFormat="1" applyFont="1" applyBorder="1" applyAlignment="1">
      <alignment horizontal="left" shrinkToFit="1"/>
    </xf>
    <xf numFmtId="0" fontId="15" fillId="0" borderId="0" xfId="0" applyFont="1" applyBorder="1" applyAlignment="1">
      <alignment horizontal="center"/>
    </xf>
    <xf numFmtId="0" fontId="22" fillId="0" borderId="3" xfId="0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14" fontId="22" fillId="0" borderId="6" xfId="0" applyNumberFormat="1" applyFont="1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3" fontId="20" fillId="0" borderId="6" xfId="0" applyNumberFormat="1" applyFont="1" applyBorder="1" applyAlignment="1">
      <alignment horizontal="center" vertical="center"/>
    </xf>
    <xf numFmtId="3" fontId="20" fillId="0" borderId="8" xfId="0" applyNumberFormat="1" applyFont="1" applyBorder="1" applyAlignment="1">
      <alignment horizontal="center" vertical="center"/>
    </xf>
    <xf numFmtId="3" fontId="20" fillId="0" borderId="11" xfId="0" applyNumberFormat="1" applyFont="1" applyBorder="1" applyAlignment="1">
      <alignment horizontal="center" vertical="center"/>
    </xf>
    <xf numFmtId="3" fontId="20" fillId="0" borderId="13" xfId="0" applyNumberFormat="1" applyFont="1" applyBorder="1" applyAlignment="1">
      <alignment horizontal="center" vertical="center"/>
    </xf>
    <xf numFmtId="1" fontId="22" fillId="0" borderId="6" xfId="0" applyNumberFormat="1" applyFont="1" applyBorder="1" applyAlignment="1">
      <alignment horizontal="center" vertical="center" wrapText="1"/>
    </xf>
    <xf numFmtId="1" fontId="22" fillId="0" borderId="8" xfId="0" applyNumberFormat="1" applyFont="1" applyBorder="1" applyAlignment="1">
      <alignment horizontal="center" vertical="center" wrapText="1"/>
    </xf>
    <xf numFmtId="1" fontId="22" fillId="0" borderId="11" xfId="0" applyNumberFormat="1" applyFont="1" applyBorder="1" applyAlignment="1">
      <alignment horizontal="center" vertical="center" wrapText="1"/>
    </xf>
    <xf numFmtId="1" fontId="22" fillId="0" borderId="13" xfId="0" applyNumberFormat="1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top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14" fillId="0" borderId="12" xfId="0" applyFont="1" applyBorder="1" applyAlignment="1">
      <alignment horizontal="center"/>
    </xf>
    <xf numFmtId="16" fontId="14" fillId="0" borderId="12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170" fontId="13" fillId="0" borderId="4" xfId="0" applyNumberFormat="1" applyFont="1" applyBorder="1" applyAlignment="1">
      <alignment horizontal="center" vertical="center"/>
    </xf>
    <xf numFmtId="3" fontId="2" fillId="0" borderId="5" xfId="0" applyNumberFormat="1" applyFont="1" applyBorder="1" applyAlignment="1">
      <alignment horizontal="center" vertical="center"/>
    </xf>
    <xf numFmtId="14" fontId="13" fillId="0" borderId="3" xfId="0" applyNumberFormat="1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15" fontId="14" fillId="0" borderId="12" xfId="0" applyNumberFormat="1" applyFont="1" applyBorder="1" applyAlignment="1">
      <alignment horizontal="center"/>
    </xf>
    <xf numFmtId="0" fontId="14" fillId="0" borderId="7" xfId="0" applyFont="1" applyBorder="1" applyAlignment="1">
      <alignment horizontal="center" vertical="top"/>
    </xf>
    <xf numFmtId="0" fontId="20" fillId="0" borderId="0" xfId="0" applyFont="1" applyBorder="1" applyAlignment="1">
      <alignment horizontal="left" vertical="top"/>
    </xf>
    <xf numFmtId="14" fontId="22" fillId="0" borderId="8" xfId="0" applyNumberFormat="1" applyFont="1" applyBorder="1" applyAlignment="1">
      <alignment horizontal="center" vertical="center" wrapText="1"/>
    </xf>
    <xf numFmtId="14" fontId="22" fillId="0" borderId="11" xfId="0" applyNumberFormat="1" applyFont="1" applyBorder="1" applyAlignment="1">
      <alignment horizontal="center" vertical="center" wrapText="1"/>
    </xf>
    <xf numFmtId="14" fontId="22" fillId="0" borderId="13" xfId="0" applyNumberFormat="1" applyFont="1" applyBorder="1" applyAlignment="1">
      <alignment horizontal="center" vertical="center" wrapText="1"/>
    </xf>
    <xf numFmtId="167" fontId="18" fillId="0" borderId="1" xfId="1" applyNumberFormat="1" applyFont="1" applyBorder="1" applyAlignment="1">
      <alignment horizontal="left" shrinkToFit="1"/>
    </xf>
    <xf numFmtId="167" fontId="18" fillId="0" borderId="2" xfId="1" applyNumberFormat="1" applyFont="1" applyBorder="1" applyAlignment="1">
      <alignment horizontal="left" shrinkToFit="1"/>
    </xf>
    <xf numFmtId="14" fontId="13" fillId="0" borderId="4" xfId="0" applyNumberFormat="1" applyFont="1" applyBorder="1" applyAlignment="1">
      <alignment horizontal="center" vertical="center" wrapText="1"/>
    </xf>
    <xf numFmtId="14" fontId="13" fillId="0" borderId="5" xfId="0" applyNumberFormat="1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right" vertical="center" wrapText="1"/>
    </xf>
    <xf numFmtId="171" fontId="16" fillId="0" borderId="3" xfId="0" applyNumberFormat="1" applyFont="1" applyBorder="1" applyAlignment="1">
      <alignment horizontal="center" vertical="center" wrapText="1"/>
    </xf>
    <xf numFmtId="171" fontId="16" fillId="0" borderId="5" xfId="0" applyNumberFormat="1" applyFont="1" applyBorder="1" applyAlignment="1">
      <alignment horizontal="center" vertical="center" wrapText="1"/>
    </xf>
    <xf numFmtId="0" fontId="38" fillId="0" borderId="3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14" fontId="16" fillId="0" borderId="4" xfId="0" applyNumberFormat="1" applyFont="1" applyBorder="1" applyAlignment="1">
      <alignment horizontal="center" vertical="center" wrapText="1"/>
    </xf>
    <xf numFmtId="14" fontId="16" fillId="0" borderId="5" xfId="0" applyNumberFormat="1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3" fontId="23" fillId="0" borderId="3" xfId="0" applyNumberFormat="1" applyFont="1" applyBorder="1" applyAlignment="1">
      <alignment horizontal="center" vertical="center" wrapText="1"/>
    </xf>
    <xf numFmtId="3" fontId="23" fillId="0" borderId="5" xfId="0" applyNumberFormat="1" applyFont="1" applyBorder="1" applyAlignment="1">
      <alignment horizontal="center" vertical="center" wrapText="1"/>
    </xf>
    <xf numFmtId="171" fontId="16" fillId="0" borderId="4" xfId="0" applyNumberFormat="1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3" fontId="12" fillId="0" borderId="5" xfId="0" applyNumberFormat="1" applyFont="1" applyBorder="1" applyAlignment="1">
      <alignment horizontal="center" vertical="center" wrapText="1"/>
    </xf>
    <xf numFmtId="171" fontId="13" fillId="0" borderId="3" xfId="0" applyNumberFormat="1" applyFont="1" applyBorder="1" applyAlignment="1">
      <alignment horizontal="center" vertical="center" wrapText="1"/>
    </xf>
    <xf numFmtId="171" fontId="13" fillId="0" borderId="4" xfId="0" applyNumberFormat="1" applyFont="1" applyBorder="1" applyAlignment="1">
      <alignment horizontal="center" vertical="center" wrapText="1"/>
    </xf>
    <xf numFmtId="171" fontId="13" fillId="0" borderId="5" xfId="0" applyNumberFormat="1" applyFont="1" applyBorder="1" applyAlignment="1">
      <alignment horizontal="center" vertical="center" wrapText="1"/>
    </xf>
    <xf numFmtId="171" fontId="13" fillId="0" borderId="3" xfId="0" applyNumberFormat="1" applyFont="1" applyBorder="1" applyAlignment="1">
      <alignment horizontal="left" vertical="center" wrapText="1"/>
    </xf>
    <xf numFmtId="171" fontId="13" fillId="0" borderId="4" xfId="0" applyNumberFormat="1" applyFont="1" applyBorder="1" applyAlignment="1">
      <alignment horizontal="left" vertical="center" wrapText="1"/>
    </xf>
    <xf numFmtId="171" fontId="13" fillId="0" borderId="5" xfId="0" applyNumberFormat="1" applyFont="1" applyBorder="1" applyAlignment="1">
      <alignment horizontal="left" vertical="center" wrapText="1"/>
    </xf>
    <xf numFmtId="14" fontId="14" fillId="0" borderId="12" xfId="0" applyNumberFormat="1" applyFont="1" applyBorder="1" applyAlignment="1">
      <alignment horizontal="center"/>
    </xf>
    <xf numFmtId="0" fontId="23" fillId="0" borderId="3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mruColors>
      <color rgb="FFFF4343"/>
      <color rgb="FFFFFF99"/>
      <color rgb="FF009E47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27622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27622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43100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1452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7" name="Grupo 4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8" name="Imagen 4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9" name="Imagen 4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7" name="Grupo 4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8" name="Imagen 4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9" name="Imagen 4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0" name="Grupo 4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1" name="Imagen 5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2" name="Imagen 5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7" name="Grupo 4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8" name="Imagen 4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9" name="Imagen 4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0" name="Grupo 4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1" name="Imagen 5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2" name="Imagen 5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3" name="Grupo 5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4" name="Imagen 5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5" name="Imagen 5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7" name="Grupo 4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8" name="Imagen 4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9" name="Imagen 4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0" name="Grupo 4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1" name="Imagen 5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2" name="Imagen 5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3" name="Grupo 5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4" name="Imagen 5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5" name="Imagen 5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6" name="Grupo 5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7" name="Imagen 5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8" name="Imagen 5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7" name="Grupo 4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8" name="Imagen 4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9" name="Imagen 4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0" name="Grupo 4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1" name="Imagen 5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2" name="Imagen 5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3" name="Grupo 5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4" name="Imagen 5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5" name="Imagen 5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6" name="Grupo 5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7" name="Imagen 5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8" name="Imagen 5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9" name="Grupo 5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0" name="Imagen 5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61" name="Imagen 6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" name="Grupo 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" name="Grupo 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7" name="Imagen 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8" name="Grupo 7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1" name="Grupo 1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2" name="Imagen 1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3" name="Imagen 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4" name="Grupo 1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17" name="Grupo 1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18" name="Imagen 1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19" name="Imagen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0" name="Grupo 1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2" name="Imagen 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3" name="Grupo 2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4" name="Imagen 2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5" name="Imagen 2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6" name="Grupo 2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28" name="Imagen 2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29" name="Grupo 2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0" name="Imagen 2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1" name="Imagen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2" name="Grupo 3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3" name="Imagen 3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4" name="Imagen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35" name="Grupo 34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36" name="Imagen 35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37" name="Imagen 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28575</xdr:colOff>
      <xdr:row>0</xdr:row>
      <xdr:rowOff>0</xdr:rowOff>
    </xdr:from>
    <xdr:to>
      <xdr:col>4</xdr:col>
      <xdr:colOff>438200</xdr:colOff>
      <xdr:row>2</xdr:row>
      <xdr:rowOff>200024</xdr:rowOff>
    </xdr:to>
    <xdr:grpSp>
      <xdr:nvGrpSpPr>
        <xdr:cNvPr id="38" name="Grupo 37"/>
        <xdr:cNvGrpSpPr/>
      </xdr:nvGrpSpPr>
      <xdr:grpSpPr>
        <a:xfrm>
          <a:off x="266700" y="0"/>
          <a:ext cx="1543100" cy="704849"/>
          <a:chOff x="199975" y="0"/>
          <a:chExt cx="1543100" cy="704849"/>
        </a:xfrm>
      </xdr:grpSpPr>
      <xdr:pic>
        <xdr:nvPicPr>
          <xdr:cNvPr id="39" name="Imagen 38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0" name="Imagen 39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1" name="Grupo 40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2" name="Imagen 4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3" name="Imagen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4" name="Grupo 43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5" name="Imagen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6" name="Imagen 4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47" name="Grupo 46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48" name="Imagen 4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49" name="Imagen 4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0" name="Grupo 49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1" name="Imagen 5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2" name="Imagen 5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3" name="Grupo 52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4" name="Imagen 5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5" name="Imagen 5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6" name="Grupo 55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57" name="Imagen 56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58" name="Imagen 5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59" name="Grupo 58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0" name="Imagen 59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61" name="Imagen 6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47575</xdr:colOff>
      <xdr:row>0</xdr:row>
      <xdr:rowOff>0</xdr:rowOff>
    </xdr:from>
    <xdr:to>
      <xdr:col>4</xdr:col>
      <xdr:colOff>361950</xdr:colOff>
      <xdr:row>2</xdr:row>
      <xdr:rowOff>200024</xdr:rowOff>
    </xdr:to>
    <xdr:grpSp>
      <xdr:nvGrpSpPr>
        <xdr:cNvPr id="62" name="Grupo 61"/>
        <xdr:cNvGrpSpPr/>
      </xdr:nvGrpSpPr>
      <xdr:grpSpPr>
        <a:xfrm>
          <a:off x="199975" y="0"/>
          <a:ext cx="1533575" cy="704849"/>
          <a:chOff x="199975" y="0"/>
          <a:chExt cx="1543100" cy="704849"/>
        </a:xfrm>
      </xdr:grpSpPr>
      <xdr:pic>
        <xdr:nvPicPr>
          <xdr:cNvPr id="63" name="Imagen 62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9975" y="47625"/>
            <a:ext cx="714425" cy="609600"/>
          </a:xfrm>
          <a:prstGeom prst="rect">
            <a:avLst/>
          </a:prstGeom>
        </xdr:spPr>
      </xdr:pic>
      <xdr:pic>
        <xdr:nvPicPr>
          <xdr:cNvPr id="64" name="Imagen 6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226" y="0"/>
            <a:ext cx="704849" cy="704849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3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3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4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4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4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4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Relationship Id="rId4" Type="http://schemas.openxmlformats.org/officeDocument/2006/relationships/comments" Target="../comments4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Relationship Id="rId4" Type="http://schemas.openxmlformats.org/officeDocument/2006/relationships/comments" Target="../comments4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Relationship Id="rId4" Type="http://schemas.openxmlformats.org/officeDocument/2006/relationships/comments" Target="../comments4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Relationship Id="rId4" Type="http://schemas.openxmlformats.org/officeDocument/2006/relationships/comments" Target="../comments4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Relationship Id="rId4" Type="http://schemas.openxmlformats.org/officeDocument/2006/relationships/comments" Target="../comments4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Relationship Id="rId4" Type="http://schemas.openxmlformats.org/officeDocument/2006/relationships/comments" Target="../comments4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Relationship Id="rId4" Type="http://schemas.openxmlformats.org/officeDocument/2006/relationships/comments" Target="../comments5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Relationship Id="rId4" Type="http://schemas.openxmlformats.org/officeDocument/2006/relationships/comments" Target="../comments5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Relationship Id="rId4" Type="http://schemas.openxmlformats.org/officeDocument/2006/relationships/comments" Target="../comments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Relationship Id="rId4" Type="http://schemas.openxmlformats.org/officeDocument/2006/relationships/comments" Target="../comments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Relationship Id="rId4" Type="http://schemas.openxmlformats.org/officeDocument/2006/relationships/comments" Target="../comments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Relationship Id="rId4" Type="http://schemas.openxmlformats.org/officeDocument/2006/relationships/comments" Target="../comments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Relationship Id="rId4" Type="http://schemas.openxmlformats.org/officeDocument/2006/relationships/comments" Target="../comments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Relationship Id="rId4" Type="http://schemas.openxmlformats.org/officeDocument/2006/relationships/comments" Target="../comments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Relationship Id="rId4" Type="http://schemas.openxmlformats.org/officeDocument/2006/relationships/comments" Target="../comments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Relationship Id="rId4" Type="http://schemas.openxmlformats.org/officeDocument/2006/relationships/comments" Target="../comments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Relationship Id="rId4" Type="http://schemas.openxmlformats.org/officeDocument/2006/relationships/comments" Target="../comments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Relationship Id="rId4" Type="http://schemas.openxmlformats.org/officeDocument/2006/relationships/comments" Target="../comments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Relationship Id="rId4" Type="http://schemas.openxmlformats.org/officeDocument/2006/relationships/comments" Target="../comments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Relationship Id="rId4" Type="http://schemas.openxmlformats.org/officeDocument/2006/relationships/comments" Target="../comments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Relationship Id="rId4" Type="http://schemas.openxmlformats.org/officeDocument/2006/relationships/comments" Target="../comments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Relationship Id="rId4" Type="http://schemas.openxmlformats.org/officeDocument/2006/relationships/comments" Target="../comments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Relationship Id="rId4" Type="http://schemas.openxmlformats.org/officeDocument/2006/relationships/comments" Target="../comments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Relationship Id="rId4" Type="http://schemas.openxmlformats.org/officeDocument/2006/relationships/comments" Target="../comments7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Relationship Id="rId4" Type="http://schemas.openxmlformats.org/officeDocument/2006/relationships/comments" Target="../comments72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Relationship Id="rId4" Type="http://schemas.openxmlformats.org/officeDocument/2006/relationships/comments" Target="../comments73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Relationship Id="rId4" Type="http://schemas.openxmlformats.org/officeDocument/2006/relationships/comments" Target="../comments74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Relationship Id="rId4" Type="http://schemas.openxmlformats.org/officeDocument/2006/relationships/comments" Target="../comments75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Relationship Id="rId4" Type="http://schemas.openxmlformats.org/officeDocument/2006/relationships/comments" Target="../comments7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Relationship Id="rId4" Type="http://schemas.openxmlformats.org/officeDocument/2006/relationships/comments" Target="../comments77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Relationship Id="rId4" Type="http://schemas.openxmlformats.org/officeDocument/2006/relationships/comments" Target="../comments78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Relationship Id="rId4" Type="http://schemas.openxmlformats.org/officeDocument/2006/relationships/comments" Target="../comments79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Relationship Id="rId4" Type="http://schemas.openxmlformats.org/officeDocument/2006/relationships/comments" Target="../comments80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Relationship Id="rId4" Type="http://schemas.openxmlformats.org/officeDocument/2006/relationships/comments" Target="../comments8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Relationship Id="rId4" Type="http://schemas.openxmlformats.org/officeDocument/2006/relationships/comments" Target="../comments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Relationship Id="rId4" Type="http://schemas.openxmlformats.org/officeDocument/2006/relationships/comments" Target="../comments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Relationship Id="rId4" Type="http://schemas.openxmlformats.org/officeDocument/2006/relationships/comments" Target="../comments84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Relationship Id="rId4" Type="http://schemas.openxmlformats.org/officeDocument/2006/relationships/comments" Target="../comments85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Relationship Id="rId4" Type="http://schemas.openxmlformats.org/officeDocument/2006/relationships/comments" Target="../comments8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Relationship Id="rId4" Type="http://schemas.openxmlformats.org/officeDocument/2006/relationships/comments" Target="../comments87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Relationship Id="rId4" Type="http://schemas.openxmlformats.org/officeDocument/2006/relationships/comments" Target="../comments88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Relationship Id="rId4" Type="http://schemas.openxmlformats.org/officeDocument/2006/relationships/comments" Target="../comments89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Relationship Id="rId4" Type="http://schemas.openxmlformats.org/officeDocument/2006/relationships/comments" Target="../comments9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Relationship Id="rId4" Type="http://schemas.openxmlformats.org/officeDocument/2006/relationships/comments" Target="../comments91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Relationship Id="rId4" Type="http://schemas.openxmlformats.org/officeDocument/2006/relationships/comments" Target="../comments92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Relationship Id="rId4" Type="http://schemas.openxmlformats.org/officeDocument/2006/relationships/comments" Target="../comments93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Relationship Id="rId4" Type="http://schemas.openxmlformats.org/officeDocument/2006/relationships/comments" Target="../comments94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Relationship Id="rId4" Type="http://schemas.openxmlformats.org/officeDocument/2006/relationships/comments" Target="../comments95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Relationship Id="rId4" Type="http://schemas.openxmlformats.org/officeDocument/2006/relationships/comments" Target="../comments96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Relationship Id="rId4" Type="http://schemas.openxmlformats.org/officeDocument/2006/relationships/comments" Target="../comments97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Relationship Id="rId4" Type="http://schemas.openxmlformats.org/officeDocument/2006/relationships/comments" Target="../comments98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Relationship Id="rId4" Type="http://schemas.openxmlformats.org/officeDocument/2006/relationships/comments" Target="../comments99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Relationship Id="rId4" Type="http://schemas.openxmlformats.org/officeDocument/2006/relationships/comments" Target="../comments100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Relationship Id="rId4" Type="http://schemas.openxmlformats.org/officeDocument/2006/relationships/comments" Target="../comments1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Relationship Id="rId4" Type="http://schemas.openxmlformats.org/officeDocument/2006/relationships/comments" Target="../comments102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Relationship Id="rId4" Type="http://schemas.openxmlformats.org/officeDocument/2006/relationships/comments" Target="../comments103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Relationship Id="rId4" Type="http://schemas.openxmlformats.org/officeDocument/2006/relationships/comments" Target="../comments104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Relationship Id="rId4" Type="http://schemas.openxmlformats.org/officeDocument/2006/relationships/comments" Target="../comments105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Relationship Id="rId4" Type="http://schemas.openxmlformats.org/officeDocument/2006/relationships/comments" Target="../comments106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Relationship Id="rId4" Type="http://schemas.openxmlformats.org/officeDocument/2006/relationships/comments" Target="../comments107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Relationship Id="rId4" Type="http://schemas.openxmlformats.org/officeDocument/2006/relationships/comments" Target="../comments108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Relationship Id="rId4" Type="http://schemas.openxmlformats.org/officeDocument/2006/relationships/comments" Target="../comments109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Relationship Id="rId4" Type="http://schemas.openxmlformats.org/officeDocument/2006/relationships/comments" Target="../comments110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Relationship Id="rId4" Type="http://schemas.openxmlformats.org/officeDocument/2006/relationships/comments" Target="../comments111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Relationship Id="rId4" Type="http://schemas.openxmlformats.org/officeDocument/2006/relationships/comments" Target="../comments112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Relationship Id="rId4" Type="http://schemas.openxmlformats.org/officeDocument/2006/relationships/comments" Target="../comments113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4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Relationship Id="rId4" Type="http://schemas.openxmlformats.org/officeDocument/2006/relationships/comments" Target="../comments114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Relationship Id="rId4" Type="http://schemas.openxmlformats.org/officeDocument/2006/relationships/comments" Target="../comments115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Relationship Id="rId4" Type="http://schemas.openxmlformats.org/officeDocument/2006/relationships/comments" Target="../comments116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Relationship Id="rId4" Type="http://schemas.openxmlformats.org/officeDocument/2006/relationships/comments" Target="../comments117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Relationship Id="rId4" Type="http://schemas.openxmlformats.org/officeDocument/2006/relationships/comments" Target="../comments118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Relationship Id="rId4" Type="http://schemas.openxmlformats.org/officeDocument/2006/relationships/comments" Target="../comments119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Relationship Id="rId4" Type="http://schemas.openxmlformats.org/officeDocument/2006/relationships/comments" Target="../comments120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Relationship Id="rId4" Type="http://schemas.openxmlformats.org/officeDocument/2006/relationships/comments" Target="../comments121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Relationship Id="rId4" Type="http://schemas.openxmlformats.org/officeDocument/2006/relationships/comments" Target="../comments122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Relationship Id="rId4" Type="http://schemas.openxmlformats.org/officeDocument/2006/relationships/comments" Target="../comments123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Relationship Id="rId4" Type="http://schemas.openxmlformats.org/officeDocument/2006/relationships/comments" Target="../comments124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Relationship Id="rId4" Type="http://schemas.openxmlformats.org/officeDocument/2006/relationships/comments" Target="../comments125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Relationship Id="rId4" Type="http://schemas.openxmlformats.org/officeDocument/2006/relationships/comments" Target="../comments126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Relationship Id="rId4" Type="http://schemas.openxmlformats.org/officeDocument/2006/relationships/comments" Target="../comments127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Relationship Id="rId4" Type="http://schemas.openxmlformats.org/officeDocument/2006/relationships/comments" Target="../comments12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0"/>
  <dimension ref="A1:S66"/>
  <sheetViews>
    <sheetView showGridLines="0" view="pageBreakPreview" zoomScaleNormal="100" zoomScaleSheetLayoutView="100" workbookViewId="0">
      <selection activeCell="I36" sqref="I3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27</v>
      </c>
      <c r="H3" s="13"/>
      <c r="I3" s="13"/>
      <c r="J3" s="13"/>
      <c r="K3" s="13"/>
      <c r="L3" s="13"/>
      <c r="M3" s="294">
        <v>42457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8"/>
    </row>
    <row r="7" spans="1:19" ht="24" customHeight="1" x14ac:dyDescent="0.2">
      <c r="B7" s="8"/>
      <c r="C7" s="61" t="s">
        <v>19</v>
      </c>
      <c r="D7" s="296" t="s">
        <v>52</v>
      </c>
      <c r="E7" s="297"/>
      <c r="F7" s="39"/>
      <c r="G7" s="61" t="s">
        <v>20</v>
      </c>
      <c r="H7" s="298" t="s">
        <v>31</v>
      </c>
      <c r="I7" s="299"/>
      <c r="J7" s="39"/>
      <c r="K7" s="300" t="s">
        <v>22</v>
      </c>
      <c r="L7" s="301"/>
      <c r="M7" s="302" t="s">
        <v>62</v>
      </c>
      <c r="N7" s="303"/>
      <c r="O7" s="300" t="s">
        <v>4</v>
      </c>
      <c r="P7" s="301"/>
      <c r="Q7" s="304">
        <v>120000</v>
      </c>
      <c r="R7" s="305"/>
    </row>
    <row r="8" spans="1:19" ht="7.5" customHeight="1" x14ac:dyDescent="0.2">
      <c r="B8" s="8"/>
      <c r="C8" s="61"/>
      <c r="D8" s="40"/>
      <c r="E8" s="40"/>
      <c r="F8" s="39"/>
      <c r="G8" s="6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61" t="s">
        <v>10</v>
      </c>
      <c r="H9" s="314" t="s">
        <v>41</v>
      </c>
      <c r="I9" s="315"/>
      <c r="J9" s="39"/>
      <c r="K9" s="39"/>
      <c r="L9" s="61" t="s">
        <v>21</v>
      </c>
      <c r="M9" s="314" t="s">
        <v>63</v>
      </c>
      <c r="N9" s="315"/>
      <c r="O9" s="300" t="s">
        <v>27</v>
      </c>
      <c r="P9" s="301" t="s">
        <v>26</v>
      </c>
      <c r="Q9" s="316">
        <v>2000</v>
      </c>
      <c r="R9" s="297"/>
    </row>
    <row r="10" spans="1:19" ht="7.5" customHeight="1" x14ac:dyDescent="0.2">
      <c r="B10" s="8"/>
      <c r="C10" s="61"/>
      <c r="D10" s="42"/>
      <c r="E10" s="42"/>
      <c r="F10" s="42"/>
      <c r="G10" s="6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61" t="s">
        <v>5</v>
      </c>
      <c r="D11" s="42"/>
      <c r="E11" s="306">
        <v>42476</v>
      </c>
      <c r="F11" s="307"/>
      <c r="G11" s="39"/>
      <c r="H11" s="300" t="s">
        <v>24</v>
      </c>
      <c r="I11" s="300"/>
      <c r="J11" s="301"/>
      <c r="K11" s="306">
        <v>42502</v>
      </c>
      <c r="L11" s="307"/>
      <c r="M11" s="42"/>
      <c r="N11" s="308" t="s">
        <v>30</v>
      </c>
      <c r="O11" s="308"/>
      <c r="P11" s="309" t="s">
        <v>64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86000</v>
      </c>
      <c r="D17" s="330"/>
      <c r="E17" s="333">
        <f>C17/85+1</f>
        <v>1012.7647058823529</v>
      </c>
      <c r="F17" s="334"/>
      <c r="G17" s="337"/>
      <c r="H17" s="338"/>
      <c r="I17" s="341">
        <v>46</v>
      </c>
      <c r="J17" s="323"/>
      <c r="K17" s="322" t="s">
        <v>48</v>
      </c>
      <c r="L17" s="323"/>
      <c r="M17" s="322">
        <v>42476</v>
      </c>
      <c r="N17" s="323"/>
      <c r="O17" s="322">
        <v>42457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62"/>
      <c r="Q19" s="6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78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85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42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0"/>
  <dimension ref="A1:S66"/>
  <sheetViews>
    <sheetView showGridLines="0" view="pageBreakPreview" zoomScaleNormal="100" zoomScaleSheetLayoutView="100" workbookViewId="0">
      <selection activeCell="K16" sqref="K16:L1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9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74</v>
      </c>
      <c r="H3" s="13"/>
      <c r="I3" s="13"/>
      <c r="J3" s="13"/>
      <c r="K3" s="13"/>
      <c r="L3" s="13"/>
      <c r="M3" s="294">
        <v>42653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8"/>
    </row>
    <row r="7" spans="1:19" ht="24" customHeight="1" x14ac:dyDescent="0.2">
      <c r="B7" s="8"/>
      <c r="C7" s="71" t="s">
        <v>19</v>
      </c>
      <c r="D7" s="296" t="s">
        <v>49</v>
      </c>
      <c r="E7" s="297"/>
      <c r="F7" s="39"/>
      <c r="G7" s="71" t="s">
        <v>20</v>
      </c>
      <c r="H7" s="298" t="s">
        <v>50</v>
      </c>
      <c r="I7" s="299"/>
      <c r="J7" s="39"/>
      <c r="K7" s="300" t="s">
        <v>22</v>
      </c>
      <c r="L7" s="301"/>
      <c r="M7" s="349" t="s">
        <v>91</v>
      </c>
      <c r="N7" s="350"/>
      <c r="O7" s="300" t="s">
        <v>4</v>
      </c>
      <c r="P7" s="301"/>
      <c r="Q7" s="304">
        <v>7500</v>
      </c>
      <c r="R7" s="305"/>
    </row>
    <row r="8" spans="1:19" ht="7.5" customHeight="1" x14ac:dyDescent="0.2">
      <c r="B8" s="8"/>
      <c r="C8" s="71"/>
      <c r="D8" s="40"/>
      <c r="E8" s="40"/>
      <c r="F8" s="39"/>
      <c r="G8" s="7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71" t="s">
        <v>10</v>
      </c>
      <c r="H9" s="314" t="s">
        <v>75</v>
      </c>
      <c r="I9" s="315"/>
      <c r="J9" s="39"/>
      <c r="K9" s="39"/>
      <c r="L9" s="71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71"/>
      <c r="D10" s="42"/>
      <c r="E10" s="42"/>
      <c r="F10" s="42"/>
      <c r="G10" s="7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71" t="s">
        <v>5</v>
      </c>
      <c r="D11" s="42"/>
      <c r="E11" s="306">
        <v>42569</v>
      </c>
      <c r="F11" s="307"/>
      <c r="G11" s="39"/>
      <c r="H11" s="300" t="s">
        <v>24</v>
      </c>
      <c r="I11" s="300"/>
      <c r="J11" s="301"/>
      <c r="K11" s="306">
        <v>42586</v>
      </c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11500</v>
      </c>
      <c r="D17" s="330"/>
      <c r="E17" s="333">
        <f>C17/82+1</f>
        <v>141.2439024390244</v>
      </c>
      <c r="F17" s="334"/>
      <c r="G17" s="337"/>
      <c r="H17" s="338"/>
      <c r="I17" s="341"/>
      <c r="J17" s="323"/>
      <c r="K17" s="322">
        <v>42569</v>
      </c>
      <c r="L17" s="323"/>
      <c r="M17" s="322">
        <v>42569</v>
      </c>
      <c r="N17" s="323"/>
      <c r="O17" s="322">
        <v>42587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69"/>
      <c r="Q19" s="6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90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92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 t="s">
        <v>102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42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3"/>
  <dimension ref="A1:S66"/>
  <sheetViews>
    <sheetView showGridLines="0" view="pageBreakPreview" topLeftCell="A4" zoomScaleNormal="100" zoomScaleSheetLayoutView="100" workbookViewId="0">
      <selection activeCell="O19" sqref="O1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</v>
      </c>
      <c r="H3" s="13"/>
      <c r="I3" s="13"/>
      <c r="J3" s="13"/>
      <c r="K3" s="13"/>
      <c r="L3" s="13"/>
      <c r="M3" s="294">
        <v>42752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8"/>
    </row>
    <row r="7" spans="1:19" ht="24" customHeight="1" x14ac:dyDescent="0.2">
      <c r="B7" s="8"/>
      <c r="C7" s="75" t="s">
        <v>19</v>
      </c>
      <c r="D7" s="296" t="s">
        <v>98</v>
      </c>
      <c r="E7" s="297"/>
      <c r="F7" s="39"/>
      <c r="G7" s="75" t="s">
        <v>20</v>
      </c>
      <c r="H7" s="298" t="s">
        <v>50</v>
      </c>
      <c r="I7" s="299"/>
      <c r="J7" s="39"/>
      <c r="K7" s="300" t="s">
        <v>22</v>
      </c>
      <c r="L7" s="301"/>
      <c r="M7" s="351">
        <v>4508587376</v>
      </c>
      <c r="N7" s="352"/>
      <c r="O7" s="300" t="s">
        <v>4</v>
      </c>
      <c r="P7" s="301"/>
      <c r="Q7" s="304">
        <v>50</v>
      </c>
      <c r="R7" s="305"/>
    </row>
    <row r="8" spans="1:19" ht="7.5" customHeight="1" x14ac:dyDescent="0.2">
      <c r="B8" s="8"/>
      <c r="C8" s="75"/>
      <c r="D8" s="40"/>
      <c r="E8" s="40"/>
      <c r="F8" s="39"/>
      <c r="G8" s="75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75" t="s">
        <v>10</v>
      </c>
      <c r="H9" s="314" t="s">
        <v>99</v>
      </c>
      <c r="I9" s="315"/>
      <c r="J9" s="39"/>
      <c r="K9" s="39"/>
      <c r="L9" s="75" t="s">
        <v>21</v>
      </c>
      <c r="M9" s="314" t="s">
        <v>100</v>
      </c>
      <c r="N9" s="315"/>
      <c r="O9" s="300" t="s">
        <v>27</v>
      </c>
      <c r="P9" s="301" t="s">
        <v>26</v>
      </c>
      <c r="Q9" s="316"/>
      <c r="R9" s="297"/>
    </row>
    <row r="10" spans="1:19" ht="7.5" customHeight="1" x14ac:dyDescent="0.2">
      <c r="B10" s="8"/>
      <c r="C10" s="75"/>
      <c r="D10" s="42"/>
      <c r="E10" s="42"/>
      <c r="F10" s="42"/>
      <c r="G10" s="75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75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6"/>
      <c r="Q11" s="353"/>
      <c r="R11" s="35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</v>
      </c>
      <c r="D17" s="330"/>
      <c r="E17" s="333">
        <f>C17/62+1</f>
        <v>5.838709677419355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76"/>
      <c r="Q19" s="7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42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7"/>
  <dimension ref="A1:S66"/>
  <sheetViews>
    <sheetView showGridLines="0" view="pageBreakPreview" zoomScaleNormal="100" zoomScaleSheetLayoutView="100" workbookViewId="0">
      <selection activeCell="H10" sqref="H10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11</v>
      </c>
      <c r="H3" s="13"/>
      <c r="I3" s="13"/>
      <c r="J3" s="13"/>
      <c r="K3" s="13"/>
      <c r="L3" s="13"/>
      <c r="M3" s="294">
        <v>42755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8"/>
    </row>
    <row r="7" spans="1:19" ht="24" customHeight="1" x14ac:dyDescent="0.2">
      <c r="B7" s="8"/>
      <c r="C7" s="79" t="s">
        <v>19</v>
      </c>
      <c r="D7" s="296" t="s">
        <v>101</v>
      </c>
      <c r="E7" s="297"/>
      <c r="F7" s="39"/>
      <c r="G7" s="79" t="s">
        <v>20</v>
      </c>
      <c r="H7" s="298" t="s">
        <v>97</v>
      </c>
      <c r="I7" s="299"/>
      <c r="J7" s="39"/>
      <c r="K7" s="300" t="s">
        <v>22</v>
      </c>
      <c r="L7" s="301"/>
      <c r="M7" s="349">
        <v>4508390709</v>
      </c>
      <c r="N7" s="350"/>
      <c r="O7" s="300" t="s">
        <v>4</v>
      </c>
      <c r="P7" s="301"/>
      <c r="Q7" s="304">
        <v>100</v>
      </c>
      <c r="R7" s="305"/>
    </row>
    <row r="8" spans="1:19" ht="7.5" customHeight="1" x14ac:dyDescent="0.2">
      <c r="B8" s="8"/>
      <c r="C8" s="79"/>
      <c r="D8" s="40"/>
      <c r="E8" s="40"/>
      <c r="F8" s="39"/>
      <c r="G8" s="7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79" t="s">
        <v>10</v>
      </c>
      <c r="H9" s="314" t="s">
        <v>94</v>
      </c>
      <c r="I9" s="315"/>
      <c r="J9" s="39"/>
      <c r="K9" s="39"/>
      <c r="L9" s="79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79"/>
      <c r="D10" s="42"/>
      <c r="E10" s="42"/>
      <c r="F10" s="42"/>
      <c r="G10" s="7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79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</v>
      </c>
      <c r="D17" s="330"/>
      <c r="E17" s="333">
        <f>C17/547+1</f>
        <v>1.5484460694698354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80"/>
      <c r="Q19" s="8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88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89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93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96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>
        <v>42709</v>
      </c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6"/>
  <dimension ref="A1:S66"/>
  <sheetViews>
    <sheetView showGridLines="0" view="pageBreakPreview" topLeftCell="A7" zoomScaleNormal="100" zoomScaleSheetLayoutView="100" workbookViewId="0">
      <selection activeCell="G37" sqref="G3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29</v>
      </c>
      <c r="H3" s="13"/>
      <c r="I3" s="13"/>
      <c r="J3" s="13"/>
      <c r="K3" s="13"/>
      <c r="L3" s="13"/>
      <c r="M3" s="294">
        <v>42796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"/>
    </row>
    <row r="7" spans="1:19" ht="24" customHeight="1" x14ac:dyDescent="0.2">
      <c r="B7" s="8"/>
      <c r="C7" s="84" t="s">
        <v>19</v>
      </c>
      <c r="D7" s="296" t="s">
        <v>83</v>
      </c>
      <c r="E7" s="297"/>
      <c r="F7" s="39"/>
      <c r="G7" s="84" t="s">
        <v>20</v>
      </c>
      <c r="H7" s="298" t="s">
        <v>50</v>
      </c>
      <c r="I7" s="299"/>
      <c r="J7" s="39"/>
      <c r="K7" s="300" t="s">
        <v>22</v>
      </c>
      <c r="L7" s="301"/>
      <c r="M7" s="349">
        <v>4508728093</v>
      </c>
      <c r="N7" s="350"/>
      <c r="O7" s="300" t="s">
        <v>4</v>
      </c>
      <c r="P7" s="301"/>
      <c r="Q7" s="304">
        <v>3000</v>
      </c>
      <c r="R7" s="305"/>
    </row>
    <row r="8" spans="1:19" ht="7.5" customHeight="1" x14ac:dyDescent="0.2">
      <c r="B8" s="8"/>
      <c r="C8" s="84"/>
      <c r="D8" s="40"/>
      <c r="E8" s="40"/>
      <c r="F8" s="39"/>
      <c r="G8" s="8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84" t="s">
        <v>10</v>
      </c>
      <c r="H9" s="314" t="s">
        <v>74</v>
      </c>
      <c r="I9" s="315"/>
      <c r="J9" s="39"/>
      <c r="K9" s="39"/>
      <c r="L9" s="84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686</v>
      </c>
      <c r="R9" s="297"/>
    </row>
    <row r="10" spans="1:19" ht="7.5" customHeight="1" x14ac:dyDescent="0.2">
      <c r="B10" s="8"/>
      <c r="C10" s="84"/>
      <c r="D10" s="42"/>
      <c r="E10" s="42"/>
      <c r="F10" s="42"/>
      <c r="G10" s="8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84" t="s">
        <v>5</v>
      </c>
      <c r="D11" s="42"/>
      <c r="E11" s="306">
        <v>42569</v>
      </c>
      <c r="F11" s="307"/>
      <c r="G11" s="39"/>
      <c r="H11" s="300" t="s">
        <v>24</v>
      </c>
      <c r="I11" s="300"/>
      <c r="J11" s="301"/>
      <c r="K11" s="306">
        <v>42570</v>
      </c>
      <c r="L11" s="307"/>
      <c r="M11" s="42"/>
      <c r="N11" s="308" t="s">
        <v>30</v>
      </c>
      <c r="O11" s="308"/>
      <c r="P11" s="309">
        <v>42571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4000</v>
      </c>
      <c r="D17" s="330"/>
      <c r="E17" s="333">
        <f>C17/62+1</f>
        <v>65.516129032258064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82"/>
      <c r="Q19" s="8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137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138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73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/>
  <dimension ref="A1:S66"/>
  <sheetViews>
    <sheetView showGridLines="0" view="pageBreakPreview" zoomScaleNormal="100" zoomScaleSheetLayoutView="100" workbookViewId="0">
      <selection activeCell="E16" sqref="E16:F1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40</v>
      </c>
      <c r="H3" s="13"/>
      <c r="I3" s="13"/>
      <c r="J3" s="13"/>
      <c r="K3" s="13"/>
      <c r="L3" s="13"/>
      <c r="M3" s="294">
        <v>42850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"/>
    </row>
    <row r="7" spans="1:19" ht="24" customHeight="1" x14ac:dyDescent="0.2">
      <c r="B7" s="8"/>
      <c r="C7" s="87" t="s">
        <v>19</v>
      </c>
      <c r="D7" s="296" t="s">
        <v>86</v>
      </c>
      <c r="E7" s="297"/>
      <c r="F7" s="39"/>
      <c r="G7" s="87" t="s">
        <v>20</v>
      </c>
      <c r="H7" s="298" t="s">
        <v>43</v>
      </c>
      <c r="I7" s="299"/>
      <c r="J7" s="39"/>
      <c r="K7" s="300" t="s">
        <v>22</v>
      </c>
      <c r="L7" s="301"/>
      <c r="M7" s="296"/>
      <c r="N7" s="297"/>
      <c r="O7" s="300" t="s">
        <v>4</v>
      </c>
      <c r="P7" s="301"/>
      <c r="Q7" s="316">
        <v>5000</v>
      </c>
      <c r="R7" s="354"/>
    </row>
    <row r="8" spans="1:19" ht="7.5" customHeight="1" x14ac:dyDescent="0.2">
      <c r="B8" s="8"/>
      <c r="C8" s="87"/>
      <c r="D8" s="40"/>
      <c r="E8" s="40"/>
      <c r="F8" s="39"/>
      <c r="G8" s="8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87" t="s">
        <v>10</v>
      </c>
      <c r="H9" s="314" t="s">
        <v>87</v>
      </c>
      <c r="I9" s="315"/>
      <c r="J9" s="39"/>
      <c r="K9" s="39"/>
      <c r="L9" s="87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87"/>
      <c r="D10" s="42"/>
      <c r="E10" s="42"/>
      <c r="F10" s="42"/>
      <c r="G10" s="8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56"/>
      <c r="R11" s="35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5250</v>
      </c>
      <c r="D17" s="330"/>
      <c r="E17" s="333">
        <f>C17/375+1</f>
        <v>15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88"/>
      <c r="Q19" s="8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18" t="s">
        <v>111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A1:S66"/>
  <sheetViews>
    <sheetView showGridLines="0" view="pageBreakPreview" zoomScaleNormal="100" zoomScaleSheetLayoutView="100" workbookViewId="0">
      <selection activeCell="F37" sqref="F3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45</v>
      </c>
      <c r="H3" s="13"/>
      <c r="I3" s="13"/>
      <c r="J3" s="13"/>
      <c r="K3" s="13"/>
      <c r="L3" s="13"/>
      <c r="M3" s="294">
        <v>42870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8"/>
    </row>
    <row r="7" spans="1:19" ht="24" customHeight="1" x14ac:dyDescent="0.2">
      <c r="B7" s="8"/>
      <c r="C7" s="92" t="s">
        <v>19</v>
      </c>
      <c r="D7" s="296" t="s">
        <v>104</v>
      </c>
      <c r="E7" s="297"/>
      <c r="F7" s="39"/>
      <c r="G7" s="92" t="s">
        <v>20</v>
      </c>
      <c r="H7" s="298" t="s">
        <v>43</v>
      </c>
      <c r="I7" s="299"/>
      <c r="J7" s="39"/>
      <c r="K7" s="300" t="s">
        <v>22</v>
      </c>
      <c r="L7" s="301"/>
      <c r="M7" s="296"/>
      <c r="N7" s="297"/>
      <c r="O7" s="300" t="s">
        <v>4</v>
      </c>
      <c r="P7" s="301"/>
      <c r="Q7" s="316">
        <v>5000</v>
      </c>
      <c r="R7" s="354"/>
    </row>
    <row r="8" spans="1:19" ht="7.5" customHeight="1" x14ac:dyDescent="0.2">
      <c r="B8" s="8"/>
      <c r="C8" s="92"/>
      <c r="D8" s="40"/>
      <c r="E8" s="40"/>
      <c r="F8" s="39"/>
      <c r="G8" s="92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92" t="s">
        <v>10</v>
      </c>
      <c r="H9" s="314" t="s">
        <v>103</v>
      </c>
      <c r="I9" s="315"/>
      <c r="J9" s="39"/>
      <c r="K9" s="39"/>
      <c r="L9" s="92" t="s">
        <v>21</v>
      </c>
      <c r="M9" s="314" t="s">
        <v>29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92"/>
      <c r="D10" s="42"/>
      <c r="E10" s="42"/>
      <c r="F10" s="42"/>
      <c r="G10" s="92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56"/>
      <c r="R11" s="35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5500</v>
      </c>
      <c r="D17" s="330"/>
      <c r="E17" s="333">
        <f>C17/112+1</f>
        <v>50.107142857142854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90"/>
      <c r="Q19" s="9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18" t="s">
        <v>126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6"/>
  <dimension ref="A1:S83"/>
  <sheetViews>
    <sheetView showGridLines="0" view="pageBreakPreview" topLeftCell="A3" zoomScaleNormal="100" zoomScaleSheetLayoutView="100" workbookViewId="0">
      <selection activeCell="L33" sqref="L3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55</v>
      </c>
      <c r="H3" s="13"/>
      <c r="I3" s="13"/>
      <c r="J3" s="13"/>
      <c r="K3" s="13"/>
      <c r="L3" s="13"/>
      <c r="M3" s="294">
        <v>42901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8"/>
    </row>
    <row r="7" spans="1:19" ht="24" customHeight="1" x14ac:dyDescent="0.2">
      <c r="B7" s="8"/>
      <c r="C7" s="98" t="s">
        <v>19</v>
      </c>
      <c r="D7" s="296" t="s">
        <v>112</v>
      </c>
      <c r="E7" s="297"/>
      <c r="F7" s="39"/>
      <c r="G7" s="98" t="s">
        <v>20</v>
      </c>
      <c r="H7" s="298" t="s">
        <v>43</v>
      </c>
      <c r="I7" s="299"/>
      <c r="J7" s="39"/>
      <c r="K7" s="300" t="s">
        <v>22</v>
      </c>
      <c r="L7" s="301"/>
      <c r="M7" s="351">
        <v>4508919204</v>
      </c>
      <c r="N7" s="352"/>
      <c r="O7" s="368" t="s">
        <v>4</v>
      </c>
      <c r="P7" s="301"/>
      <c r="Q7" s="316">
        <v>1000</v>
      </c>
      <c r="R7" s="354"/>
    </row>
    <row r="8" spans="1:19" ht="7.5" customHeight="1" x14ac:dyDescent="0.2">
      <c r="B8" s="8"/>
      <c r="C8" s="98"/>
      <c r="D8" s="40"/>
      <c r="E8" s="40"/>
      <c r="F8" s="39"/>
      <c r="G8" s="9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55"/>
      <c r="E9" s="366"/>
      <c r="F9" s="367"/>
      <c r="G9" s="98" t="s">
        <v>10</v>
      </c>
      <c r="H9" s="314" t="s">
        <v>113</v>
      </c>
      <c r="I9" s="315"/>
      <c r="J9" s="39"/>
      <c r="K9" s="39"/>
      <c r="L9" s="98" t="s">
        <v>21</v>
      </c>
      <c r="M9" s="314" t="s">
        <v>95</v>
      </c>
      <c r="N9" s="315"/>
      <c r="O9" s="368" t="s">
        <v>27</v>
      </c>
      <c r="P9" s="301" t="s">
        <v>26</v>
      </c>
      <c r="Q9" s="296">
        <v>490</v>
      </c>
      <c r="R9" s="297"/>
    </row>
    <row r="10" spans="1:19" ht="7.5" customHeight="1" x14ac:dyDescent="0.2">
      <c r="B10" s="8"/>
      <c r="C10" s="98"/>
      <c r="D10" s="42"/>
      <c r="E10" s="42"/>
      <c r="F10" s="42"/>
      <c r="G10" s="9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9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69"/>
      <c r="P11" s="355"/>
      <c r="Q11" s="366"/>
      <c r="R11" s="367"/>
    </row>
    <row r="12" spans="1:19" ht="15.95" customHeight="1" thickBot="1" x14ac:dyDescent="0.25">
      <c r="A12" s="15"/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65"/>
      <c r="Q13" s="365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1"/>
      <c r="E16" s="319" t="s">
        <v>12</v>
      </c>
      <c r="F16" s="321"/>
      <c r="G16" s="319" t="s">
        <v>14</v>
      </c>
      <c r="H16" s="321"/>
      <c r="I16" s="319" t="s">
        <v>13</v>
      </c>
      <c r="J16" s="321"/>
      <c r="K16" s="319" t="s">
        <v>15</v>
      </c>
      <c r="L16" s="321"/>
      <c r="M16" s="319" t="s">
        <v>17</v>
      </c>
      <c r="N16" s="321"/>
      <c r="O16" s="319" t="s">
        <v>16</v>
      </c>
      <c r="P16" s="321"/>
    </row>
    <row r="17" spans="1:18" ht="14.25" customHeight="1" x14ac:dyDescent="0.2">
      <c r="B17" s="8"/>
      <c r="C17" s="329">
        <v>2500</v>
      </c>
      <c r="D17" s="330"/>
      <c r="E17" s="333">
        <f>C17/74+1</f>
        <v>34.783783783783782</v>
      </c>
      <c r="F17" s="334"/>
      <c r="G17" s="337" t="s">
        <v>107</v>
      </c>
      <c r="H17" s="338"/>
      <c r="I17" s="341"/>
      <c r="J17" s="323"/>
      <c r="K17" s="322"/>
      <c r="L17" s="361"/>
      <c r="M17" s="322"/>
      <c r="N17" s="361"/>
      <c r="O17" s="322"/>
      <c r="P17" s="361"/>
    </row>
    <row r="18" spans="1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62"/>
      <c r="L18" s="363"/>
      <c r="M18" s="362"/>
      <c r="N18" s="363"/>
      <c r="O18" s="362"/>
      <c r="P18" s="363"/>
    </row>
    <row r="19" spans="1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99"/>
      <c r="Q19" s="99"/>
      <c r="R19" s="8"/>
    </row>
    <row r="20" spans="1:18" ht="15" thickBot="1" x14ac:dyDescent="0.25">
      <c r="A20" s="15"/>
      <c r="B20" s="15"/>
      <c r="C20" s="54"/>
      <c r="D20" s="17"/>
      <c r="E20" s="101"/>
      <c r="F20" s="101"/>
      <c r="G20" s="101"/>
      <c r="H20" s="101"/>
      <c r="I20" s="101"/>
      <c r="J20" s="17"/>
      <c r="K20" s="17"/>
      <c r="L20" s="101"/>
      <c r="M20" s="101"/>
      <c r="N20" s="15"/>
      <c r="O20" s="102"/>
      <c r="P20" s="364"/>
      <c r="Q20" s="364"/>
      <c r="R20" s="15"/>
    </row>
    <row r="21" spans="1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1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1:18" ht="15" customHeight="1" x14ac:dyDescent="0.2">
      <c r="B23" s="8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8"/>
    </row>
    <row r="24" spans="1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1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1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1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1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1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1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1:18" x14ac:dyDescent="0.2">
      <c r="B31" s="8"/>
      <c r="C31" s="47" t="s">
        <v>34</v>
      </c>
      <c r="D31" s="18"/>
      <c r="E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1:18" x14ac:dyDescent="0.2">
      <c r="B32" s="8"/>
      <c r="C32" s="18"/>
      <c r="D32" s="73"/>
      <c r="E32" s="73"/>
      <c r="F32" s="48" t="s">
        <v>125</v>
      </c>
      <c r="G32" s="45"/>
      <c r="H32" s="103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18"/>
      <c r="D33" s="18"/>
      <c r="E33" s="18"/>
      <c r="F33" s="48"/>
      <c r="G33" s="53"/>
      <c r="H33" s="53"/>
      <c r="I33" s="18"/>
      <c r="J33" s="31"/>
      <c r="K33" s="18"/>
      <c r="N33" s="18"/>
      <c r="R33" s="8"/>
    </row>
    <row r="34" spans="2:18" x14ac:dyDescent="0.2">
      <c r="B34" s="8"/>
      <c r="C34" s="18"/>
      <c r="D34" s="18"/>
      <c r="E34" s="18"/>
      <c r="F34" s="360" t="s">
        <v>114</v>
      </c>
      <c r="G34" s="360"/>
      <c r="H34" s="360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59" t="s">
        <v>1</v>
      </c>
      <c r="P36" s="359"/>
      <c r="Q36" s="359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73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5:Q35"/>
    <mergeCell ref="O36:Q36"/>
    <mergeCell ref="C27:E27"/>
    <mergeCell ref="G27:I27"/>
    <mergeCell ref="K27:M27"/>
    <mergeCell ref="O27:Q27"/>
    <mergeCell ref="O32:Q32"/>
    <mergeCell ref="F34:H34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7"/>
  <dimension ref="A1:S66"/>
  <sheetViews>
    <sheetView showGridLines="0" view="pageBreakPreview" zoomScaleNormal="100" zoomScaleSheetLayoutView="100" workbookViewId="0">
      <selection activeCell="D7" sqref="D7:E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64</v>
      </c>
      <c r="H3" s="13"/>
      <c r="I3" s="13"/>
      <c r="J3" s="13"/>
      <c r="K3" s="13"/>
      <c r="L3" s="13"/>
      <c r="M3" s="294">
        <v>42923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8"/>
    </row>
    <row r="7" spans="1:19" ht="24" customHeight="1" x14ac:dyDescent="0.2">
      <c r="B7" s="8"/>
      <c r="C7" s="106" t="s">
        <v>19</v>
      </c>
      <c r="D7" s="296" t="s">
        <v>120</v>
      </c>
      <c r="E7" s="297"/>
      <c r="F7" s="39"/>
      <c r="G7" s="106" t="s">
        <v>20</v>
      </c>
      <c r="H7" s="298" t="s">
        <v>50</v>
      </c>
      <c r="I7" s="299"/>
      <c r="J7" s="39"/>
      <c r="K7" s="300" t="s">
        <v>22</v>
      </c>
      <c r="L7" s="301"/>
      <c r="M7" s="302"/>
      <c r="N7" s="303"/>
      <c r="O7" s="300" t="s">
        <v>4</v>
      </c>
      <c r="P7" s="301"/>
      <c r="Q7" s="304"/>
      <c r="R7" s="305"/>
    </row>
    <row r="8" spans="1:19" ht="7.5" customHeight="1" x14ac:dyDescent="0.2">
      <c r="B8" s="8"/>
      <c r="C8" s="106"/>
      <c r="D8" s="40"/>
      <c r="E8" s="40"/>
      <c r="F8" s="39"/>
      <c r="G8" s="10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06" t="s">
        <v>10</v>
      </c>
      <c r="H9" s="314" t="s">
        <v>74</v>
      </c>
      <c r="I9" s="315"/>
      <c r="J9" s="39"/>
      <c r="K9" s="39"/>
      <c r="L9" s="106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06"/>
      <c r="D10" s="42"/>
      <c r="E10" s="42"/>
      <c r="F10" s="42"/>
      <c r="G10" s="10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06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 t="s">
        <v>121</v>
      </c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500</v>
      </c>
      <c r="D17" s="330"/>
      <c r="E17" s="333">
        <f>C17/196+1</f>
        <v>3.5510204081632653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04"/>
      <c r="Q19" s="10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77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6">
    <tabColor rgb="FF92D050"/>
  </sheetPr>
  <dimension ref="A1:S66"/>
  <sheetViews>
    <sheetView showGridLines="0" view="pageBreakPreview" zoomScaleNormal="100" zoomScaleSheetLayoutView="100" workbookViewId="0">
      <selection activeCell="P42" sqref="P4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73</v>
      </c>
      <c r="H3" s="13"/>
      <c r="I3" s="13"/>
      <c r="J3" s="13"/>
      <c r="K3" s="13"/>
      <c r="L3" s="13"/>
      <c r="M3" s="294">
        <v>42941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8"/>
    </row>
    <row r="7" spans="1:19" ht="24" customHeight="1" x14ac:dyDescent="0.2">
      <c r="B7" s="8"/>
      <c r="C7" s="109" t="s">
        <v>19</v>
      </c>
      <c r="D7" s="296">
        <v>4069</v>
      </c>
      <c r="E7" s="297"/>
      <c r="F7" s="39"/>
      <c r="G7" s="109" t="s">
        <v>20</v>
      </c>
      <c r="H7" s="298" t="s">
        <v>31</v>
      </c>
      <c r="I7" s="299"/>
      <c r="J7" s="39"/>
      <c r="K7" s="300" t="s">
        <v>22</v>
      </c>
      <c r="L7" s="301"/>
      <c r="M7" s="302" t="s">
        <v>129</v>
      </c>
      <c r="N7" s="303"/>
      <c r="O7" s="300" t="s">
        <v>4</v>
      </c>
      <c r="P7" s="301"/>
      <c r="Q7" s="304">
        <v>24000</v>
      </c>
      <c r="R7" s="305"/>
    </row>
    <row r="8" spans="1:19" ht="7.5" customHeight="1" x14ac:dyDescent="0.2">
      <c r="B8" s="8"/>
      <c r="C8" s="109"/>
      <c r="D8" s="40"/>
      <c r="E8" s="40"/>
      <c r="F8" s="39"/>
      <c r="G8" s="10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09" t="s">
        <v>10</v>
      </c>
      <c r="H9" s="314" t="s">
        <v>127</v>
      </c>
      <c r="I9" s="315"/>
      <c r="J9" s="39"/>
      <c r="K9" s="39"/>
      <c r="L9" s="109" t="s">
        <v>21</v>
      </c>
      <c r="M9" s="314" t="s">
        <v>118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109"/>
      <c r="D10" s="42"/>
      <c r="E10" s="42"/>
      <c r="F10" s="42"/>
      <c r="G10" s="10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128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24500</v>
      </c>
      <c r="D17" s="330"/>
      <c r="E17" s="333">
        <f>C17/216+1</f>
        <v>114.42592592592592</v>
      </c>
      <c r="F17" s="334"/>
      <c r="G17" s="337" t="s">
        <v>107</v>
      </c>
      <c r="H17" s="338"/>
      <c r="I17" s="341">
        <v>16.5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10"/>
      <c r="Q19" s="11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48" t="s">
        <v>134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48" t="s">
        <v>135</v>
      </c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48" t="s">
        <v>147</v>
      </c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48" t="s">
        <v>155</v>
      </c>
      <c r="H35" s="95"/>
      <c r="J35" s="31"/>
      <c r="K35" s="20"/>
      <c r="L35" s="20" t="s">
        <v>33</v>
      </c>
      <c r="M35" s="20"/>
      <c r="N35" s="8"/>
      <c r="O35" s="358">
        <v>43112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 t="s">
        <v>200</v>
      </c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27" t="s">
        <v>201</v>
      </c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8"/>
  <dimension ref="A1:S66"/>
  <sheetViews>
    <sheetView showGridLines="0" view="pageBreakPreview" zoomScaleNormal="100" zoomScaleSheetLayoutView="100" workbookViewId="0">
      <selection activeCell="K12" sqref="K1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75</v>
      </c>
      <c r="H3" s="13"/>
      <c r="I3" s="13"/>
      <c r="J3" s="13"/>
      <c r="K3" s="13"/>
      <c r="L3" s="13"/>
      <c r="M3" s="294">
        <v>42943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8"/>
    </row>
    <row r="7" spans="1:19" ht="24" customHeight="1" x14ac:dyDescent="0.2">
      <c r="B7" s="8"/>
      <c r="C7" s="113" t="s">
        <v>19</v>
      </c>
      <c r="D7" s="296" t="s">
        <v>130</v>
      </c>
      <c r="E7" s="297"/>
      <c r="F7" s="39"/>
      <c r="G7" s="113" t="s">
        <v>20</v>
      </c>
      <c r="H7" s="298" t="s">
        <v>43</v>
      </c>
      <c r="I7" s="299"/>
      <c r="J7" s="39"/>
      <c r="K7" s="300" t="s">
        <v>22</v>
      </c>
      <c r="L7" s="301"/>
      <c r="M7" s="296">
        <v>4509211419</v>
      </c>
      <c r="N7" s="297"/>
      <c r="O7" s="300" t="s">
        <v>4</v>
      </c>
      <c r="P7" s="301"/>
      <c r="Q7" s="316">
        <v>1800</v>
      </c>
      <c r="R7" s="354"/>
    </row>
    <row r="8" spans="1:19" ht="7.5" customHeight="1" x14ac:dyDescent="0.2">
      <c r="B8" s="8"/>
      <c r="C8" s="113"/>
      <c r="D8" s="40"/>
      <c r="E8" s="40"/>
      <c r="F8" s="39"/>
      <c r="G8" s="11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70"/>
      <c r="E9" s="371"/>
      <c r="F9" s="39"/>
      <c r="G9" s="113" t="s">
        <v>10</v>
      </c>
      <c r="H9" s="372" t="s">
        <v>131</v>
      </c>
      <c r="I9" s="373"/>
      <c r="J9" s="39"/>
      <c r="K9" s="39"/>
      <c r="L9" s="113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113"/>
      <c r="D10" s="42"/>
      <c r="E10" s="42"/>
      <c r="F10" s="42"/>
      <c r="G10" s="11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>
        <v>42642</v>
      </c>
      <c r="F11" s="307"/>
      <c r="G11" s="39"/>
      <c r="H11" s="300" t="s">
        <v>24</v>
      </c>
      <c r="I11" s="300"/>
      <c r="J11" s="301"/>
      <c r="K11" s="306">
        <v>42642</v>
      </c>
      <c r="L11" s="307"/>
      <c r="M11" s="42"/>
      <c r="N11" s="308" t="s">
        <v>30</v>
      </c>
      <c r="O11" s="308"/>
      <c r="P11" s="355">
        <v>42643</v>
      </c>
      <c r="Q11" s="366"/>
      <c r="R11" s="36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</v>
      </c>
      <c r="D17" s="330"/>
      <c r="E17" s="333">
        <f>C17/322+2</f>
        <v>8.2111801242236027</v>
      </c>
      <c r="F17" s="334"/>
      <c r="G17" s="341" t="s">
        <v>84</v>
      </c>
      <c r="H17" s="323"/>
      <c r="I17" s="341">
        <v>1</v>
      </c>
      <c r="J17" s="323"/>
      <c r="K17" s="322">
        <v>42641</v>
      </c>
      <c r="L17" s="323"/>
      <c r="M17" s="322">
        <v>42642</v>
      </c>
      <c r="N17" s="323"/>
      <c r="O17" s="322">
        <v>42642</v>
      </c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14"/>
      <c r="Q19" s="11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48" t="s">
        <v>136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5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S66"/>
  <sheetViews>
    <sheetView showGridLines="0" view="pageBreakPreview" zoomScaleNormal="100" zoomScaleSheetLayoutView="100" workbookViewId="0">
      <selection activeCell="G28" sqref="G28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9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93</v>
      </c>
      <c r="H3" s="13"/>
      <c r="I3" s="13"/>
      <c r="J3" s="13"/>
      <c r="K3" s="13"/>
      <c r="L3" s="13"/>
      <c r="M3" s="294">
        <v>42978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8"/>
    </row>
    <row r="7" spans="1:19" ht="24" customHeight="1" x14ac:dyDescent="0.2">
      <c r="B7" s="8"/>
      <c r="C7" s="118" t="s">
        <v>19</v>
      </c>
      <c r="D7" s="296" t="s">
        <v>49</v>
      </c>
      <c r="E7" s="297"/>
      <c r="F7" s="39"/>
      <c r="G7" s="118" t="s">
        <v>20</v>
      </c>
      <c r="H7" s="298" t="s">
        <v>50</v>
      </c>
      <c r="I7" s="299"/>
      <c r="J7" s="39"/>
      <c r="K7" s="300" t="s">
        <v>22</v>
      </c>
      <c r="L7" s="301"/>
      <c r="M7" s="349">
        <v>4509254992</v>
      </c>
      <c r="N7" s="350"/>
      <c r="O7" s="300" t="s">
        <v>4</v>
      </c>
      <c r="P7" s="301"/>
      <c r="Q7" s="304">
        <v>4700</v>
      </c>
      <c r="R7" s="305"/>
    </row>
    <row r="8" spans="1:19" ht="7.5" customHeight="1" x14ac:dyDescent="0.2">
      <c r="B8" s="8"/>
      <c r="C8" s="118"/>
      <c r="D8" s="40"/>
      <c r="E8" s="40"/>
      <c r="F8" s="39"/>
      <c r="G8" s="11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18" t="s">
        <v>10</v>
      </c>
      <c r="H9" s="314" t="s">
        <v>75</v>
      </c>
      <c r="I9" s="315"/>
      <c r="J9" s="39"/>
      <c r="K9" s="39"/>
      <c r="L9" s="118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118"/>
      <c r="D10" s="42"/>
      <c r="E10" s="42"/>
      <c r="F10" s="42"/>
      <c r="G10" s="11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18" t="s">
        <v>5</v>
      </c>
      <c r="D11" s="42"/>
      <c r="E11" s="306">
        <v>42569</v>
      </c>
      <c r="F11" s="307"/>
      <c r="G11" s="39"/>
      <c r="H11" s="300" t="s">
        <v>24</v>
      </c>
      <c r="I11" s="300"/>
      <c r="J11" s="301"/>
      <c r="K11" s="306">
        <v>42586</v>
      </c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C17/82+1</f>
        <v>74.170731707317074</v>
      </c>
      <c r="F17" s="334"/>
      <c r="G17" s="337"/>
      <c r="H17" s="338"/>
      <c r="I17" s="341"/>
      <c r="J17" s="323"/>
      <c r="K17" s="322">
        <v>42569</v>
      </c>
      <c r="L17" s="323"/>
      <c r="M17" s="322">
        <v>42569</v>
      </c>
      <c r="N17" s="323"/>
      <c r="O17" s="322">
        <v>42587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16"/>
      <c r="Q19" s="11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141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142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 t="s">
        <v>143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27" t="s">
        <v>42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S66"/>
  <sheetViews>
    <sheetView showGridLines="0" view="pageBreakPreview" zoomScaleNormal="100" zoomScaleSheetLayoutView="100" workbookViewId="0">
      <selection activeCell="T9" sqref="T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93</v>
      </c>
      <c r="H3" s="13"/>
      <c r="I3" s="13"/>
      <c r="J3" s="13"/>
      <c r="K3" s="13"/>
      <c r="L3" s="13"/>
      <c r="M3" s="294">
        <v>42978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8"/>
    </row>
    <row r="7" spans="1:19" ht="24" customHeight="1" x14ac:dyDescent="0.2">
      <c r="B7" s="8"/>
      <c r="C7" s="118" t="s">
        <v>19</v>
      </c>
      <c r="D7" s="296" t="s">
        <v>69</v>
      </c>
      <c r="E7" s="297"/>
      <c r="F7" s="39"/>
      <c r="G7" s="118" t="s">
        <v>20</v>
      </c>
      <c r="H7" s="298" t="s">
        <v>50</v>
      </c>
      <c r="I7" s="299"/>
      <c r="J7" s="39"/>
      <c r="K7" s="300" t="s">
        <v>22</v>
      </c>
      <c r="L7" s="301"/>
      <c r="M7" s="302" t="s">
        <v>133</v>
      </c>
      <c r="N7" s="303"/>
      <c r="O7" s="300" t="s">
        <v>4</v>
      </c>
      <c r="P7" s="301"/>
      <c r="Q7" s="304">
        <v>4500</v>
      </c>
      <c r="R7" s="305"/>
    </row>
    <row r="8" spans="1:19" ht="7.5" customHeight="1" x14ac:dyDescent="0.2">
      <c r="B8" s="8"/>
      <c r="C8" s="118"/>
      <c r="D8" s="40"/>
      <c r="E8" s="40"/>
      <c r="F8" s="39"/>
      <c r="G8" s="11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18" t="s">
        <v>10</v>
      </c>
      <c r="H9" s="314" t="s">
        <v>61</v>
      </c>
      <c r="I9" s="315"/>
      <c r="J9" s="39"/>
      <c r="K9" s="39"/>
      <c r="L9" s="118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18"/>
      <c r="D10" s="42"/>
      <c r="E10" s="42"/>
      <c r="F10" s="42"/>
      <c r="G10" s="11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1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70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C17/98+1</f>
        <v>62.224489795918366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16"/>
      <c r="Q19" s="11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146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>
    <tabColor rgb="FF92D050"/>
  </sheetPr>
  <dimension ref="A1:S66"/>
  <sheetViews>
    <sheetView showGridLines="0" view="pageBreakPreview" zoomScaleNormal="100" zoomScaleSheetLayoutView="100" workbookViewId="0">
      <selection activeCell="M26" sqref="M2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95</v>
      </c>
      <c r="H3" s="13"/>
      <c r="I3" s="13"/>
      <c r="J3" s="13"/>
      <c r="K3" s="13"/>
      <c r="L3" s="13"/>
      <c r="M3" s="294">
        <v>42978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8"/>
    </row>
    <row r="7" spans="1:19" ht="24" customHeight="1" x14ac:dyDescent="0.2">
      <c r="B7" s="8"/>
      <c r="C7" s="118" t="s">
        <v>19</v>
      </c>
      <c r="D7" s="296" t="s">
        <v>57</v>
      </c>
      <c r="E7" s="297"/>
      <c r="F7" s="39"/>
      <c r="G7" s="118" t="s">
        <v>20</v>
      </c>
      <c r="H7" s="298" t="s">
        <v>50</v>
      </c>
      <c r="I7" s="299"/>
      <c r="J7" s="39"/>
      <c r="K7" s="300" t="s">
        <v>22</v>
      </c>
      <c r="L7" s="301"/>
      <c r="M7" s="302" t="s">
        <v>133</v>
      </c>
      <c r="N7" s="303"/>
      <c r="O7" s="300" t="s">
        <v>4</v>
      </c>
      <c r="P7" s="301"/>
      <c r="Q7" s="304">
        <v>6200</v>
      </c>
      <c r="R7" s="305"/>
    </row>
    <row r="8" spans="1:19" ht="7.5" customHeight="1" x14ac:dyDescent="0.2">
      <c r="B8" s="8"/>
      <c r="C8" s="118"/>
      <c r="D8" s="40"/>
      <c r="E8" s="40"/>
      <c r="F8" s="39"/>
      <c r="G8" s="11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18" t="s">
        <v>10</v>
      </c>
      <c r="H9" s="314" t="s">
        <v>58</v>
      </c>
      <c r="I9" s="315"/>
      <c r="J9" s="39"/>
      <c r="K9" s="39"/>
      <c r="L9" s="11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1200</v>
      </c>
      <c r="R9" s="297"/>
    </row>
    <row r="10" spans="1:19" ht="7.5" customHeight="1" x14ac:dyDescent="0.2">
      <c r="B10" s="8"/>
      <c r="C10" s="118"/>
      <c r="D10" s="42"/>
      <c r="E10" s="42"/>
      <c r="F10" s="42"/>
      <c r="G10" s="11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1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10500</v>
      </c>
      <c r="D17" s="330"/>
      <c r="E17" s="333">
        <f>C17/268+1</f>
        <v>40.179104477611943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16"/>
      <c r="Q19" s="11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27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164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224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 t="s">
        <v>328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329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>
        <v>43222</v>
      </c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S66"/>
  <sheetViews>
    <sheetView showGridLines="0" view="pageBreakPreview" zoomScaleNormal="100" zoomScaleSheetLayoutView="100" workbookViewId="0">
      <selection activeCell="G38" sqref="G38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97</v>
      </c>
      <c r="H3" s="13"/>
      <c r="I3" s="13"/>
      <c r="J3" s="13"/>
      <c r="K3" s="13"/>
      <c r="L3" s="13"/>
      <c r="M3" s="294">
        <v>42990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8"/>
    </row>
    <row r="7" spans="1:19" ht="24" customHeight="1" x14ac:dyDescent="0.2">
      <c r="B7" s="8"/>
      <c r="C7" s="121" t="s">
        <v>19</v>
      </c>
      <c r="D7" s="296" t="s">
        <v>86</v>
      </c>
      <c r="E7" s="297"/>
      <c r="F7" s="39"/>
      <c r="G7" s="121" t="s">
        <v>20</v>
      </c>
      <c r="H7" s="298" t="s">
        <v>43</v>
      </c>
      <c r="I7" s="299"/>
      <c r="J7" s="39"/>
      <c r="K7" s="300" t="s">
        <v>22</v>
      </c>
      <c r="L7" s="301"/>
      <c r="M7" s="296">
        <v>4509253569</v>
      </c>
      <c r="N7" s="297"/>
      <c r="O7" s="300" t="s">
        <v>4</v>
      </c>
      <c r="P7" s="301"/>
      <c r="Q7" s="316">
        <v>5000</v>
      </c>
      <c r="R7" s="354"/>
    </row>
    <row r="8" spans="1:19" ht="7.5" customHeight="1" x14ac:dyDescent="0.2">
      <c r="B8" s="8"/>
      <c r="C8" s="121"/>
      <c r="D8" s="40"/>
      <c r="E8" s="40"/>
      <c r="F8" s="39"/>
      <c r="G8" s="12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121" t="s">
        <v>10</v>
      </c>
      <c r="H9" s="314" t="s">
        <v>87</v>
      </c>
      <c r="I9" s="315"/>
      <c r="J9" s="39"/>
      <c r="K9" s="39"/>
      <c r="L9" s="121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121"/>
      <c r="D10" s="42"/>
      <c r="E10" s="42"/>
      <c r="F10" s="42"/>
      <c r="G10" s="12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56"/>
      <c r="R11" s="35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5250</v>
      </c>
      <c r="D17" s="330"/>
      <c r="E17" s="333">
        <f>C17/375+1</f>
        <v>15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2"/>
      <c r="Q19" s="12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18" t="s">
        <v>150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/>
  <dimension ref="A1:S66"/>
  <sheetViews>
    <sheetView showGridLines="0" view="pageBreakPreview" zoomScaleNormal="100" zoomScaleSheetLayoutView="100" workbookViewId="0">
      <selection activeCell="D7" sqref="D7:E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98</v>
      </c>
      <c r="H3" s="13"/>
      <c r="I3" s="13"/>
      <c r="J3" s="13"/>
      <c r="K3" s="13"/>
      <c r="L3" s="13"/>
      <c r="M3" s="294">
        <v>42990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8"/>
    </row>
    <row r="7" spans="1:19" ht="24" customHeight="1" x14ac:dyDescent="0.2">
      <c r="B7" s="8"/>
      <c r="C7" s="121" t="s">
        <v>19</v>
      </c>
      <c r="D7" s="296" t="s">
        <v>130</v>
      </c>
      <c r="E7" s="297"/>
      <c r="F7" s="39"/>
      <c r="G7" s="121" t="s">
        <v>20</v>
      </c>
      <c r="H7" s="298" t="s">
        <v>43</v>
      </c>
      <c r="I7" s="299"/>
      <c r="J7" s="39"/>
      <c r="K7" s="300" t="s">
        <v>22</v>
      </c>
      <c r="L7" s="301"/>
      <c r="M7" s="296">
        <v>4509253569</v>
      </c>
      <c r="N7" s="297"/>
      <c r="O7" s="300" t="s">
        <v>4</v>
      </c>
      <c r="P7" s="301"/>
      <c r="Q7" s="316">
        <v>1000</v>
      </c>
      <c r="R7" s="354"/>
    </row>
    <row r="8" spans="1:19" ht="7.5" customHeight="1" x14ac:dyDescent="0.2">
      <c r="B8" s="8"/>
      <c r="C8" s="121"/>
      <c r="D8" s="40"/>
      <c r="E8" s="40"/>
      <c r="F8" s="39"/>
      <c r="G8" s="12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70"/>
      <c r="E9" s="371"/>
      <c r="F9" s="39"/>
      <c r="G9" s="121" t="s">
        <v>10</v>
      </c>
      <c r="H9" s="372" t="s">
        <v>131</v>
      </c>
      <c r="I9" s="373"/>
      <c r="J9" s="39"/>
      <c r="K9" s="39"/>
      <c r="L9" s="121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121"/>
      <c r="D10" s="42"/>
      <c r="E10" s="42"/>
      <c r="F10" s="42"/>
      <c r="G10" s="12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>
        <v>42642</v>
      </c>
      <c r="F11" s="307"/>
      <c r="G11" s="39"/>
      <c r="H11" s="300" t="s">
        <v>24</v>
      </c>
      <c r="I11" s="300"/>
      <c r="J11" s="301"/>
      <c r="K11" s="306">
        <v>42642</v>
      </c>
      <c r="L11" s="307"/>
      <c r="M11" s="42"/>
      <c r="N11" s="308" t="s">
        <v>30</v>
      </c>
      <c r="O11" s="308"/>
      <c r="P11" s="355">
        <v>42643</v>
      </c>
      <c r="Q11" s="366"/>
      <c r="R11" s="36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</v>
      </c>
      <c r="D17" s="330"/>
      <c r="E17" s="333">
        <f>C17/322+2</f>
        <v>6.658385093167702</v>
      </c>
      <c r="F17" s="334"/>
      <c r="G17" s="341" t="s">
        <v>84</v>
      </c>
      <c r="H17" s="323"/>
      <c r="I17" s="341">
        <v>1</v>
      </c>
      <c r="J17" s="323"/>
      <c r="K17" s="322">
        <v>42641</v>
      </c>
      <c r="L17" s="323"/>
      <c r="M17" s="322">
        <v>42642</v>
      </c>
      <c r="N17" s="323"/>
      <c r="O17" s="322">
        <v>42642</v>
      </c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2"/>
      <c r="Q19" s="12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48"/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5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">
    <tabColor rgb="FF92D050"/>
  </sheetPr>
  <dimension ref="A1:S66"/>
  <sheetViews>
    <sheetView showGridLines="0" view="pageBreakPreview" zoomScaleNormal="100" zoomScaleSheetLayoutView="100" workbookViewId="0">
      <selection activeCell="L39" sqref="L3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9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99</v>
      </c>
      <c r="H3" s="13"/>
      <c r="I3" s="13"/>
      <c r="J3" s="13"/>
      <c r="K3" s="13"/>
      <c r="L3" s="13"/>
      <c r="M3" s="294">
        <v>42990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8"/>
    </row>
    <row r="7" spans="1:19" ht="24" customHeight="1" x14ac:dyDescent="0.2">
      <c r="B7" s="8"/>
      <c r="C7" s="121" t="s">
        <v>19</v>
      </c>
      <c r="D7" s="296" t="s">
        <v>49</v>
      </c>
      <c r="E7" s="297"/>
      <c r="F7" s="39"/>
      <c r="G7" s="121" t="s">
        <v>20</v>
      </c>
      <c r="H7" s="298" t="s">
        <v>50</v>
      </c>
      <c r="I7" s="299"/>
      <c r="J7" s="39"/>
      <c r="K7" s="300" t="s">
        <v>22</v>
      </c>
      <c r="L7" s="301"/>
      <c r="M7" s="349">
        <v>4509253569</v>
      </c>
      <c r="N7" s="350"/>
      <c r="O7" s="300" t="s">
        <v>4</v>
      </c>
      <c r="P7" s="301"/>
      <c r="Q7" s="304">
        <v>3700</v>
      </c>
      <c r="R7" s="305"/>
    </row>
    <row r="8" spans="1:19" ht="7.5" customHeight="1" x14ac:dyDescent="0.2">
      <c r="B8" s="8"/>
      <c r="C8" s="121"/>
      <c r="D8" s="40"/>
      <c r="E8" s="40"/>
      <c r="F8" s="39"/>
      <c r="G8" s="12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21" t="s">
        <v>10</v>
      </c>
      <c r="H9" s="314" t="s">
        <v>75</v>
      </c>
      <c r="I9" s="315"/>
      <c r="J9" s="39"/>
      <c r="K9" s="39"/>
      <c r="L9" s="121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121"/>
      <c r="D10" s="42"/>
      <c r="E10" s="42"/>
      <c r="F10" s="42"/>
      <c r="G10" s="12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21" t="s">
        <v>5</v>
      </c>
      <c r="D11" s="42"/>
      <c r="E11" s="306">
        <v>42569</v>
      </c>
      <c r="F11" s="307"/>
      <c r="G11" s="39"/>
      <c r="H11" s="300" t="s">
        <v>24</v>
      </c>
      <c r="I11" s="300"/>
      <c r="J11" s="301"/>
      <c r="K11" s="306">
        <v>42586</v>
      </c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5000</v>
      </c>
      <c r="D17" s="330"/>
      <c r="E17" s="333">
        <f>C17/82+1</f>
        <v>61.975609756097562</v>
      </c>
      <c r="F17" s="334"/>
      <c r="G17" s="337"/>
      <c r="H17" s="338"/>
      <c r="I17" s="341"/>
      <c r="J17" s="323"/>
      <c r="K17" s="322">
        <v>42569</v>
      </c>
      <c r="L17" s="323"/>
      <c r="M17" s="322">
        <v>42569</v>
      </c>
      <c r="N17" s="323"/>
      <c r="O17" s="322">
        <v>42587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2"/>
      <c r="Q19" s="12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/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42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92D050"/>
  </sheetPr>
  <dimension ref="A1:S66"/>
  <sheetViews>
    <sheetView showGridLines="0" view="pageBreakPreview" zoomScaleNormal="100" zoomScaleSheetLayoutView="100" workbookViewId="0">
      <selection activeCell="F38" sqref="F38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100</v>
      </c>
      <c r="H3" s="13"/>
      <c r="I3" s="13"/>
      <c r="J3" s="13"/>
      <c r="K3" s="13"/>
      <c r="L3" s="13"/>
      <c r="M3" s="294">
        <v>42990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8"/>
    </row>
    <row r="7" spans="1:19" ht="24" customHeight="1" x14ac:dyDescent="0.2">
      <c r="B7" s="8"/>
      <c r="C7" s="121" t="s">
        <v>19</v>
      </c>
      <c r="D7" s="296" t="s">
        <v>46</v>
      </c>
      <c r="E7" s="297"/>
      <c r="F7" s="39"/>
      <c r="G7" s="121" t="s">
        <v>20</v>
      </c>
      <c r="H7" s="298" t="s">
        <v>50</v>
      </c>
      <c r="I7" s="299"/>
      <c r="J7" s="39"/>
      <c r="K7" s="300" t="s">
        <v>22</v>
      </c>
      <c r="L7" s="301"/>
      <c r="M7" s="302">
        <v>4509253569</v>
      </c>
      <c r="N7" s="303"/>
      <c r="O7" s="300" t="s">
        <v>4</v>
      </c>
      <c r="P7" s="301"/>
      <c r="Q7" s="304">
        <v>20000</v>
      </c>
      <c r="R7" s="305"/>
    </row>
    <row r="8" spans="1:19" ht="7.5" customHeight="1" x14ac:dyDescent="0.2">
      <c r="B8" s="8"/>
      <c r="C8" s="121"/>
      <c r="D8" s="40"/>
      <c r="E8" s="40"/>
      <c r="F8" s="39"/>
      <c r="G8" s="12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21" t="s">
        <v>10</v>
      </c>
      <c r="H9" s="314" t="s">
        <v>47</v>
      </c>
      <c r="I9" s="315"/>
      <c r="J9" s="39"/>
      <c r="K9" s="39"/>
      <c r="L9" s="121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21"/>
      <c r="D10" s="42"/>
      <c r="E10" s="42"/>
      <c r="F10" s="42"/>
      <c r="G10" s="12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21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42657</v>
      </c>
      <c r="L11" s="307"/>
      <c r="M11" s="42"/>
      <c r="N11" s="308" t="s">
        <v>30</v>
      </c>
      <c r="O11" s="308"/>
      <c r="P11" s="309">
        <v>42658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30000</v>
      </c>
      <c r="D17" s="330"/>
      <c r="E17" s="333">
        <f>C17/180+1</f>
        <v>167.66666666666666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2"/>
      <c r="Q19" s="12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153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152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175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 t="s">
        <v>174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43112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 t="s">
        <v>193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18" t="s">
        <v>194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27" t="s">
        <v>195</v>
      </c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/>
  <dimension ref="A1:S66"/>
  <sheetViews>
    <sheetView showGridLines="0" view="pageBreakPreview" topLeftCell="A4" zoomScaleNormal="100" zoomScaleSheetLayoutView="100" workbookViewId="0">
      <selection activeCell="F36" sqref="F3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101</v>
      </c>
      <c r="H3" s="13"/>
      <c r="I3" s="13"/>
      <c r="J3" s="13"/>
      <c r="K3" s="13"/>
      <c r="L3" s="13"/>
      <c r="M3" s="294">
        <v>42990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8"/>
    </row>
    <row r="7" spans="1:19" ht="24" customHeight="1" x14ac:dyDescent="0.2">
      <c r="B7" s="8"/>
      <c r="C7" s="121" t="s">
        <v>19</v>
      </c>
      <c r="D7" s="296" t="s">
        <v>68</v>
      </c>
      <c r="E7" s="297"/>
      <c r="F7" s="39"/>
      <c r="G7" s="121" t="s">
        <v>20</v>
      </c>
      <c r="H7" s="298" t="s">
        <v>50</v>
      </c>
      <c r="I7" s="299"/>
      <c r="J7" s="39"/>
      <c r="K7" s="300" t="s">
        <v>22</v>
      </c>
      <c r="L7" s="301"/>
      <c r="M7" s="302">
        <v>4509253569</v>
      </c>
      <c r="N7" s="303"/>
      <c r="O7" s="300" t="s">
        <v>4</v>
      </c>
      <c r="P7" s="301"/>
      <c r="Q7" s="304">
        <v>8000</v>
      </c>
      <c r="R7" s="305"/>
    </row>
    <row r="8" spans="1:19" ht="7.5" customHeight="1" x14ac:dyDescent="0.2">
      <c r="B8" s="8"/>
      <c r="C8" s="121"/>
      <c r="D8" s="40"/>
      <c r="E8" s="40"/>
      <c r="F8" s="39"/>
      <c r="G8" s="12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21" t="s">
        <v>10</v>
      </c>
      <c r="H9" s="314" t="s">
        <v>74</v>
      </c>
      <c r="I9" s="315"/>
      <c r="J9" s="39"/>
      <c r="K9" s="39"/>
      <c r="L9" s="121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21"/>
      <c r="D10" s="42"/>
      <c r="E10" s="42"/>
      <c r="F10" s="42"/>
      <c r="G10" s="12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21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C17/295+1</f>
        <v>68.79661016949153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2"/>
      <c r="Q19" s="12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140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151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92D050"/>
  </sheetPr>
  <dimension ref="A1:S66"/>
  <sheetViews>
    <sheetView showGridLines="0" view="pageBreakPreview" zoomScaleNormal="100" zoomScaleSheetLayoutView="100" workbookViewId="0">
      <selection activeCell="K9" sqref="K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70</v>
      </c>
      <c r="H3" s="13"/>
      <c r="I3" s="13"/>
      <c r="J3" s="13"/>
      <c r="K3" s="13"/>
      <c r="L3" s="13"/>
      <c r="M3" s="294">
        <v>42941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8"/>
    </row>
    <row r="7" spans="1:19" ht="24" customHeight="1" x14ac:dyDescent="0.2">
      <c r="B7" s="8"/>
      <c r="C7" s="125" t="s">
        <v>19</v>
      </c>
      <c r="D7" s="296" t="s">
        <v>122</v>
      </c>
      <c r="E7" s="297"/>
      <c r="F7" s="39"/>
      <c r="G7" s="125" t="s">
        <v>20</v>
      </c>
      <c r="H7" s="298" t="s">
        <v>31</v>
      </c>
      <c r="I7" s="299"/>
      <c r="J7" s="39"/>
      <c r="K7" s="300" t="s">
        <v>22</v>
      </c>
      <c r="L7" s="301"/>
      <c r="M7" s="349" t="s">
        <v>139</v>
      </c>
      <c r="N7" s="350"/>
      <c r="O7" s="300" t="s">
        <v>4</v>
      </c>
      <c r="P7" s="301"/>
      <c r="Q7" s="304">
        <v>25000</v>
      </c>
      <c r="R7" s="305"/>
    </row>
    <row r="8" spans="1:19" ht="7.5" customHeight="1" x14ac:dyDescent="0.2">
      <c r="B8" s="8"/>
      <c r="C8" s="125"/>
      <c r="D8" s="40"/>
      <c r="E8" s="40"/>
      <c r="F8" s="39"/>
      <c r="G8" s="125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25" t="s">
        <v>10</v>
      </c>
      <c r="H9" s="314" t="s">
        <v>123</v>
      </c>
      <c r="I9" s="315"/>
      <c r="J9" s="39"/>
      <c r="K9" s="39"/>
      <c r="L9" s="125" t="s">
        <v>21</v>
      </c>
      <c r="M9" s="314" t="s">
        <v>39</v>
      </c>
      <c r="N9" s="315"/>
      <c r="O9" s="300" t="s">
        <v>27</v>
      </c>
      <c r="P9" s="301" t="s">
        <v>26</v>
      </c>
      <c r="Q9" s="296" t="s">
        <v>124</v>
      </c>
      <c r="R9" s="297"/>
    </row>
    <row r="10" spans="1:19" ht="7.5" customHeight="1" x14ac:dyDescent="0.2">
      <c r="B10" s="8"/>
      <c r="C10" s="125"/>
      <c r="D10" s="42"/>
      <c r="E10" s="42"/>
      <c r="F10" s="42"/>
      <c r="G10" s="125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>
        <v>42538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25700</v>
      </c>
      <c r="D17" s="330"/>
      <c r="E17" s="333">
        <f>C17/197+1</f>
        <v>131.45685279187816</v>
      </c>
      <c r="F17" s="334"/>
      <c r="G17" s="374" t="s">
        <v>37</v>
      </c>
      <c r="H17" s="375"/>
      <c r="I17" s="341"/>
      <c r="J17" s="323"/>
      <c r="K17" s="322">
        <v>42537</v>
      </c>
      <c r="L17" s="323"/>
      <c r="M17" s="322">
        <v>42538</v>
      </c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76"/>
      <c r="H18" s="377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6"/>
      <c r="Q19" s="12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F31" s="47" t="s">
        <v>35</v>
      </c>
      <c r="G31" s="2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48"/>
      <c r="D32" s="18"/>
      <c r="F32" s="18" t="s">
        <v>178</v>
      </c>
      <c r="G32" s="46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18"/>
      <c r="D33" s="18"/>
      <c r="E33" s="18"/>
      <c r="F33" s="18" t="s">
        <v>272</v>
      </c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273</v>
      </c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51"/>
      <c r="D35" s="51"/>
      <c r="E35" s="51"/>
      <c r="F35" s="18"/>
      <c r="G35" s="51"/>
      <c r="H35" s="51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92D050"/>
  </sheetPr>
  <dimension ref="A1:S66"/>
  <sheetViews>
    <sheetView showGridLines="0" view="pageBreakPreview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113</v>
      </c>
      <c r="H3" s="13"/>
      <c r="I3" s="13"/>
      <c r="J3" s="13"/>
      <c r="K3" s="13"/>
      <c r="L3" s="13"/>
      <c r="M3" s="294">
        <v>43013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8"/>
    </row>
    <row r="7" spans="1:19" ht="24" customHeight="1" x14ac:dyDescent="0.2">
      <c r="B7" s="8"/>
      <c r="C7" s="130" t="s">
        <v>19</v>
      </c>
      <c r="D7" s="296" t="s">
        <v>60</v>
      </c>
      <c r="E7" s="297"/>
      <c r="F7" s="39"/>
      <c r="G7" s="130" t="s">
        <v>20</v>
      </c>
      <c r="H7" s="298" t="s">
        <v>97</v>
      </c>
      <c r="I7" s="299"/>
      <c r="J7" s="39"/>
      <c r="K7" s="300" t="s">
        <v>22</v>
      </c>
      <c r="L7" s="301"/>
      <c r="M7" s="349" t="s">
        <v>132</v>
      </c>
      <c r="N7" s="350"/>
      <c r="O7" s="300" t="s">
        <v>4</v>
      </c>
      <c r="P7" s="301"/>
      <c r="Q7" s="304"/>
      <c r="R7" s="305"/>
    </row>
    <row r="8" spans="1:19" ht="7.5" customHeight="1" x14ac:dyDescent="0.2">
      <c r="B8" s="8"/>
      <c r="C8" s="130"/>
      <c r="D8" s="40"/>
      <c r="E8" s="40"/>
      <c r="F8" s="39"/>
      <c r="G8" s="13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0" t="s">
        <v>10</v>
      </c>
      <c r="H9" s="314" t="s">
        <v>61</v>
      </c>
      <c r="I9" s="315"/>
      <c r="J9" s="39"/>
      <c r="K9" s="39"/>
      <c r="L9" s="130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130"/>
      <c r="D10" s="42"/>
      <c r="E10" s="42"/>
      <c r="F10" s="42"/>
      <c r="G10" s="13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0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C17/547+1</f>
        <v>37.563071297989033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8"/>
      <c r="Q19" s="12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163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275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276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43456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92D050"/>
  </sheetPr>
  <dimension ref="A1:S66"/>
  <sheetViews>
    <sheetView showGridLines="0" view="pageBreakPreview" zoomScaleNormal="100" zoomScaleSheetLayoutView="100" workbookViewId="0">
      <selection activeCell="L9" sqref="L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114</v>
      </c>
      <c r="H3" s="13"/>
      <c r="I3" s="13"/>
      <c r="J3" s="13"/>
      <c r="K3" s="13"/>
      <c r="L3" s="13"/>
      <c r="M3" s="294">
        <v>43014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8"/>
    </row>
    <row r="7" spans="1:19" ht="24" customHeight="1" x14ac:dyDescent="0.2">
      <c r="B7" s="8"/>
      <c r="C7" s="130" t="s">
        <v>19</v>
      </c>
      <c r="D7" s="296" t="s">
        <v>65</v>
      </c>
      <c r="E7" s="297"/>
      <c r="F7" s="39"/>
      <c r="G7" s="130" t="s">
        <v>20</v>
      </c>
      <c r="H7" s="298" t="s">
        <v>97</v>
      </c>
      <c r="I7" s="299"/>
      <c r="J7" s="39"/>
      <c r="K7" s="300" t="s">
        <v>22</v>
      </c>
      <c r="L7" s="301"/>
      <c r="M7" s="302"/>
      <c r="N7" s="303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130"/>
      <c r="D8" s="40"/>
      <c r="E8" s="40"/>
      <c r="F8" s="39"/>
      <c r="G8" s="13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0" t="s">
        <v>10</v>
      </c>
      <c r="H9" s="314" t="s">
        <v>66</v>
      </c>
      <c r="I9" s="315"/>
      <c r="J9" s="39"/>
      <c r="K9" s="39"/>
      <c r="L9" s="130" t="s">
        <v>21</v>
      </c>
      <c r="M9" s="314" t="s">
        <v>29</v>
      </c>
      <c r="N9" s="315"/>
      <c r="O9" s="300" t="s">
        <v>27</v>
      </c>
      <c r="P9" s="301" t="s">
        <v>26</v>
      </c>
      <c r="Q9" s="316">
        <v>680</v>
      </c>
      <c r="R9" s="297"/>
    </row>
    <row r="10" spans="1:19" ht="7.5" customHeight="1" x14ac:dyDescent="0.2">
      <c r="B10" s="8"/>
      <c r="C10" s="130"/>
      <c r="D10" s="42"/>
      <c r="E10" s="42"/>
      <c r="F10" s="42"/>
      <c r="G10" s="13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0" t="s">
        <v>5</v>
      </c>
      <c r="D11" s="42"/>
      <c r="E11" s="306">
        <v>42464</v>
      </c>
      <c r="F11" s="307"/>
      <c r="G11" s="39"/>
      <c r="H11" s="300" t="s">
        <v>24</v>
      </c>
      <c r="I11" s="300"/>
      <c r="J11" s="301"/>
      <c r="K11" s="306">
        <v>42467</v>
      </c>
      <c r="L11" s="307"/>
      <c r="M11" s="42"/>
      <c r="N11" s="308" t="s">
        <v>30</v>
      </c>
      <c r="O11" s="308"/>
      <c r="P11" s="309" t="s">
        <v>67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1200</v>
      </c>
      <c r="D17" s="330"/>
      <c r="E17" s="333">
        <f>C17/59+1</f>
        <v>21.338983050847457</v>
      </c>
      <c r="F17" s="334"/>
      <c r="G17" s="337"/>
      <c r="H17" s="338"/>
      <c r="I17" s="341">
        <v>6</v>
      </c>
      <c r="J17" s="323"/>
      <c r="K17" s="322">
        <v>42464</v>
      </c>
      <c r="L17" s="323"/>
      <c r="M17" s="322">
        <v>42464</v>
      </c>
      <c r="N17" s="323"/>
      <c r="O17" s="322">
        <v>42467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  <c r="Q18" s="1" t="s">
        <v>148</v>
      </c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28"/>
      <c r="Q19" s="12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277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225"/>
      <c r="G33" s="59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43424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/>
  <dimension ref="A1:S66"/>
  <sheetViews>
    <sheetView showGridLines="0" view="pageBreakPreview" zoomScaleNormal="100" zoomScaleSheetLayoutView="100" workbookViewId="0">
      <selection activeCell="H12" sqref="H1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127</v>
      </c>
      <c r="H3" s="13"/>
      <c r="I3" s="13"/>
      <c r="J3" s="13"/>
      <c r="K3" s="13"/>
      <c r="L3" s="13"/>
      <c r="M3" s="294">
        <v>43039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8"/>
    </row>
    <row r="7" spans="1:19" ht="24" customHeight="1" x14ac:dyDescent="0.2">
      <c r="B7" s="8"/>
      <c r="C7" s="134" t="s">
        <v>19</v>
      </c>
      <c r="D7" s="296" t="s">
        <v>69</v>
      </c>
      <c r="E7" s="297"/>
      <c r="F7" s="39"/>
      <c r="G7" s="134" t="s">
        <v>20</v>
      </c>
      <c r="H7" s="298" t="s">
        <v>50</v>
      </c>
      <c r="I7" s="299"/>
      <c r="J7" s="39"/>
      <c r="K7" s="300" t="s">
        <v>22</v>
      </c>
      <c r="L7" s="301"/>
      <c r="M7" s="302" t="s">
        <v>149</v>
      </c>
      <c r="N7" s="303"/>
      <c r="O7" s="300" t="s">
        <v>4</v>
      </c>
      <c r="P7" s="301"/>
      <c r="Q7" s="304">
        <v>3000</v>
      </c>
      <c r="R7" s="305"/>
    </row>
    <row r="8" spans="1:19" ht="7.5" customHeight="1" x14ac:dyDescent="0.2">
      <c r="B8" s="8"/>
      <c r="C8" s="134"/>
      <c r="D8" s="40"/>
      <c r="E8" s="40"/>
      <c r="F8" s="39"/>
      <c r="G8" s="13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4" t="s">
        <v>10</v>
      </c>
      <c r="H9" s="314" t="s">
        <v>61</v>
      </c>
      <c r="I9" s="315"/>
      <c r="J9" s="39"/>
      <c r="K9" s="39"/>
      <c r="L9" s="134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34"/>
      <c r="D10" s="42"/>
      <c r="E10" s="42"/>
      <c r="F10" s="42"/>
      <c r="G10" s="13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70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C17/98+1</f>
        <v>62.224489795918366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2"/>
      <c r="Q19" s="13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/>
  <dimension ref="A1:S66"/>
  <sheetViews>
    <sheetView showGridLines="0" view="pageBreakPreview" zoomScaleNormal="100" zoomScaleSheetLayoutView="100" workbookViewId="0">
      <selection activeCell="N32" sqref="N3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128</v>
      </c>
      <c r="H3" s="13"/>
      <c r="I3" s="13"/>
      <c r="J3" s="13"/>
      <c r="K3" s="13"/>
      <c r="L3" s="13"/>
      <c r="M3" s="294">
        <v>43039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8"/>
    </row>
    <row r="7" spans="1:19" ht="24" customHeight="1" x14ac:dyDescent="0.2">
      <c r="B7" s="8"/>
      <c r="C7" s="134" t="s">
        <v>19</v>
      </c>
      <c r="D7" s="296" t="s">
        <v>53</v>
      </c>
      <c r="E7" s="297"/>
      <c r="F7" s="39"/>
      <c r="G7" s="134" t="s">
        <v>20</v>
      </c>
      <c r="H7" s="298" t="s">
        <v>50</v>
      </c>
      <c r="I7" s="299"/>
      <c r="J7" s="39"/>
      <c r="K7" s="300" t="s">
        <v>22</v>
      </c>
      <c r="L7" s="301"/>
      <c r="M7" s="349">
        <v>450946849</v>
      </c>
      <c r="N7" s="350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134"/>
      <c r="D8" s="40"/>
      <c r="E8" s="40"/>
      <c r="F8" s="39"/>
      <c r="G8" s="13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4" t="s">
        <v>10</v>
      </c>
      <c r="H9" s="314" t="s">
        <v>54</v>
      </c>
      <c r="I9" s="315"/>
      <c r="J9" s="39"/>
      <c r="K9" s="39"/>
      <c r="L9" s="134" t="s">
        <v>21</v>
      </c>
      <c r="M9" s="380" t="s">
        <v>55</v>
      </c>
      <c r="N9" s="357"/>
      <c r="O9" s="300" t="s">
        <v>27</v>
      </c>
      <c r="P9" s="301" t="s">
        <v>26</v>
      </c>
      <c r="Q9" s="296">
        <v>420</v>
      </c>
      <c r="R9" s="297"/>
    </row>
    <row r="10" spans="1:19" ht="7.5" customHeight="1" x14ac:dyDescent="0.2">
      <c r="B10" s="8"/>
      <c r="C10" s="134"/>
      <c r="D10" s="42"/>
      <c r="E10" s="42"/>
      <c r="F10" s="42"/>
      <c r="G10" s="13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56</v>
      </c>
      <c r="Q11" s="378"/>
      <c r="R11" s="379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1200</v>
      </c>
      <c r="D17" s="330"/>
      <c r="E17" s="333">
        <f>C17/55+1</f>
        <v>22.818181818181817</v>
      </c>
      <c r="F17" s="334"/>
      <c r="G17" s="337"/>
      <c r="H17" s="338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2"/>
      <c r="Q19" s="13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179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92D050"/>
  </sheetPr>
  <dimension ref="A1:S66"/>
  <sheetViews>
    <sheetView showGridLines="0" view="pageBreakPreview" topLeftCell="A10" zoomScaleNormal="100" zoomScaleSheetLayoutView="100" workbookViewId="0">
      <selection activeCell="O37" sqref="O3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129</v>
      </c>
      <c r="H3" s="13"/>
      <c r="I3" s="13"/>
      <c r="J3" s="13"/>
      <c r="K3" s="13"/>
      <c r="L3" s="13"/>
      <c r="M3" s="294">
        <v>43039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8"/>
    </row>
    <row r="7" spans="1:19" ht="24" customHeight="1" x14ac:dyDescent="0.2">
      <c r="B7" s="8"/>
      <c r="C7" s="134" t="s">
        <v>19</v>
      </c>
      <c r="D7" s="296" t="s">
        <v>46</v>
      </c>
      <c r="E7" s="297"/>
      <c r="F7" s="39"/>
      <c r="G7" s="134" t="s">
        <v>20</v>
      </c>
      <c r="H7" s="298" t="s">
        <v>50</v>
      </c>
      <c r="I7" s="299"/>
      <c r="J7" s="39"/>
      <c r="K7" s="300" t="s">
        <v>22</v>
      </c>
      <c r="L7" s="301"/>
      <c r="M7" s="302">
        <v>4509253569</v>
      </c>
      <c r="N7" s="303"/>
      <c r="O7" s="300" t="s">
        <v>4</v>
      </c>
      <c r="P7" s="301"/>
      <c r="Q7" s="349">
        <v>450946849</v>
      </c>
      <c r="R7" s="350"/>
    </row>
    <row r="8" spans="1:19" ht="7.5" customHeight="1" x14ac:dyDescent="0.2">
      <c r="B8" s="8"/>
      <c r="C8" s="134"/>
      <c r="D8" s="40"/>
      <c r="E8" s="40"/>
      <c r="F8" s="39"/>
      <c r="G8" s="13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4" t="s">
        <v>10</v>
      </c>
      <c r="H9" s="314" t="s">
        <v>47</v>
      </c>
      <c r="I9" s="315"/>
      <c r="J9" s="39"/>
      <c r="K9" s="39"/>
      <c r="L9" s="134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34"/>
      <c r="D10" s="42"/>
      <c r="E10" s="42"/>
      <c r="F10" s="42"/>
      <c r="G10" s="13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4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42657</v>
      </c>
      <c r="L11" s="307"/>
      <c r="M11" s="42"/>
      <c r="N11" s="308" t="s">
        <v>30</v>
      </c>
      <c r="O11" s="308"/>
      <c r="P11" s="309">
        <v>42658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C17/180+1</f>
        <v>84.333333333333329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2"/>
      <c r="Q19" s="13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196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225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237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238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43150</v>
      </c>
      <c r="P35" s="358"/>
      <c r="Q35" s="358"/>
      <c r="R35" s="8"/>
    </row>
    <row r="36" spans="2:18" x14ac:dyDescent="0.2">
      <c r="B36" s="8"/>
      <c r="C36" s="18"/>
      <c r="D36" s="32"/>
      <c r="E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theme="5" tint="0.39997558519241921"/>
  </sheetPr>
  <dimension ref="A1:S68"/>
  <sheetViews>
    <sheetView showGridLines="0" view="pageBreakPreview" topLeftCell="A16" zoomScaleNormal="100" zoomScaleSheetLayoutView="100" workbookViewId="0">
      <selection activeCell="M7" sqref="M7:N7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130</v>
      </c>
      <c r="H3" s="13"/>
      <c r="I3" s="13"/>
      <c r="J3" s="13"/>
      <c r="K3" s="13"/>
      <c r="L3" s="13"/>
      <c r="M3" s="294">
        <v>43052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8"/>
    </row>
    <row r="7" spans="1:19" ht="24" customHeight="1" x14ac:dyDescent="0.2">
      <c r="B7" s="8"/>
      <c r="C7" s="138" t="s">
        <v>19</v>
      </c>
      <c r="D7" s="296" t="s">
        <v>76</v>
      </c>
      <c r="E7" s="297"/>
      <c r="F7" s="39"/>
      <c r="G7" s="138" t="s">
        <v>20</v>
      </c>
      <c r="H7" s="298" t="s">
        <v>40</v>
      </c>
      <c r="I7" s="299"/>
      <c r="J7" s="39"/>
      <c r="K7" s="300" t="s">
        <v>22</v>
      </c>
      <c r="L7" s="301"/>
      <c r="M7" s="351" t="s">
        <v>156</v>
      </c>
      <c r="N7" s="352"/>
      <c r="O7" s="300" t="s">
        <v>4</v>
      </c>
      <c r="P7" s="301"/>
      <c r="Q7" s="381">
        <v>30000</v>
      </c>
      <c r="R7" s="382"/>
    </row>
    <row r="8" spans="1:19" ht="7.5" customHeight="1" x14ac:dyDescent="0.2">
      <c r="B8" s="8"/>
      <c r="C8" s="138"/>
      <c r="D8" s="40"/>
      <c r="E8" s="40"/>
      <c r="F8" s="39"/>
      <c r="G8" s="13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138" t="s">
        <v>10</v>
      </c>
      <c r="H9" s="314" t="s">
        <v>36</v>
      </c>
      <c r="I9" s="315"/>
      <c r="J9" s="39"/>
      <c r="K9" s="39"/>
      <c r="L9" s="138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138"/>
      <c r="D10" s="42"/>
      <c r="E10" s="42"/>
      <c r="F10" s="42"/>
      <c r="G10" s="13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30000</v>
      </c>
      <c r="D17" s="330"/>
      <c r="E17" s="333">
        <f>C17/290+1</f>
        <v>104.44827586206897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6"/>
      <c r="Q19" s="13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/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/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56" t="s">
        <v>157</v>
      </c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ht="14.25" x14ac:dyDescent="0.2">
      <c r="B36" s="55"/>
      <c r="C36" s="55"/>
      <c r="D36" s="55"/>
      <c r="E36" s="55"/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F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92D050"/>
  </sheetPr>
  <dimension ref="A1:S68"/>
  <sheetViews>
    <sheetView showGridLines="0" view="pageBreakPreview" topLeftCell="A22" zoomScaleNormal="100" zoomScaleSheetLayoutView="100" workbookViewId="0">
      <selection activeCell="O35" sqref="O35:Q35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130</v>
      </c>
      <c r="H3" s="13"/>
      <c r="I3" s="13"/>
      <c r="J3" s="13"/>
      <c r="K3" s="13"/>
      <c r="L3" s="13"/>
      <c r="M3" s="294">
        <v>43056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  <c r="R6" s="8"/>
    </row>
    <row r="7" spans="1:19" ht="24" customHeight="1" x14ac:dyDescent="0.2">
      <c r="B7" s="8"/>
      <c r="C7" s="145" t="s">
        <v>19</v>
      </c>
      <c r="D7" s="296" t="s">
        <v>76</v>
      </c>
      <c r="E7" s="297"/>
      <c r="F7" s="39"/>
      <c r="G7" s="145" t="s">
        <v>20</v>
      </c>
      <c r="H7" s="298" t="s">
        <v>40</v>
      </c>
      <c r="I7" s="299"/>
      <c r="J7" s="39"/>
      <c r="K7" s="300" t="s">
        <v>22</v>
      </c>
      <c r="L7" s="301"/>
      <c r="M7" s="384" t="s">
        <v>169</v>
      </c>
      <c r="N7" s="385"/>
      <c r="O7" s="300" t="s">
        <v>4</v>
      </c>
      <c r="P7" s="301"/>
      <c r="Q7" s="381" t="s">
        <v>165</v>
      </c>
      <c r="R7" s="382"/>
    </row>
    <row r="8" spans="1:19" ht="7.5" customHeight="1" x14ac:dyDescent="0.2">
      <c r="B8" s="8"/>
      <c r="C8" s="145"/>
      <c r="D8" s="40"/>
      <c r="E8" s="40"/>
      <c r="F8" s="39"/>
      <c r="G8" s="145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145" t="s">
        <v>10</v>
      </c>
      <c r="H9" s="314" t="s">
        <v>36</v>
      </c>
      <c r="I9" s="315"/>
      <c r="J9" s="39"/>
      <c r="K9" s="39"/>
      <c r="L9" s="145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145"/>
      <c r="D10" s="42"/>
      <c r="E10" s="42"/>
      <c r="F10" s="42"/>
      <c r="G10" s="145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150000</v>
      </c>
      <c r="D17" s="330"/>
      <c r="E17" s="333">
        <f>C17/290+1</f>
        <v>518.24137931034488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46"/>
      <c r="Q19" s="14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166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 t="s">
        <v>173</v>
      </c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 t="s">
        <v>181</v>
      </c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 t="s">
        <v>188</v>
      </c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43129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48" t="s">
        <v>213</v>
      </c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F37" s="48" t="s">
        <v>206</v>
      </c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48" t="s">
        <v>214</v>
      </c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56" t="s">
        <v>215</v>
      </c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92D050"/>
  </sheetPr>
  <dimension ref="A1:S66"/>
  <sheetViews>
    <sheetView showGridLines="0" view="pageBreakPreview" topLeftCell="A23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131</v>
      </c>
      <c r="H3" s="13"/>
      <c r="I3" s="13"/>
      <c r="J3" s="13"/>
      <c r="K3" s="13"/>
      <c r="L3" s="13"/>
      <c r="M3" s="294">
        <v>43052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8"/>
    </row>
    <row r="7" spans="1:19" ht="24" customHeight="1" x14ac:dyDescent="0.2">
      <c r="B7" s="8"/>
      <c r="C7" s="138" t="s">
        <v>19</v>
      </c>
      <c r="D7" s="296" t="s">
        <v>116</v>
      </c>
      <c r="E7" s="297"/>
      <c r="F7" s="39"/>
      <c r="G7" s="138" t="s">
        <v>20</v>
      </c>
      <c r="H7" s="298" t="s">
        <v>31</v>
      </c>
      <c r="I7" s="299"/>
      <c r="J7" s="39"/>
      <c r="K7" s="300" t="s">
        <v>22</v>
      </c>
      <c r="L7" s="301"/>
      <c r="M7" s="302" t="s">
        <v>158</v>
      </c>
      <c r="N7" s="303"/>
      <c r="O7" s="300" t="s">
        <v>4</v>
      </c>
      <c r="P7" s="301"/>
      <c r="Q7" s="304">
        <v>15000</v>
      </c>
      <c r="R7" s="305"/>
    </row>
    <row r="8" spans="1:19" ht="7.5" customHeight="1" x14ac:dyDescent="0.2">
      <c r="B8" s="8"/>
      <c r="C8" s="138"/>
      <c r="D8" s="40"/>
      <c r="E8" s="40"/>
      <c r="F8" s="39"/>
      <c r="G8" s="13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38" t="s">
        <v>10</v>
      </c>
      <c r="H9" s="314" t="s">
        <v>117</v>
      </c>
      <c r="I9" s="315"/>
      <c r="J9" s="39"/>
      <c r="K9" s="39"/>
      <c r="L9" s="138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138"/>
      <c r="D10" s="42"/>
      <c r="E10" s="42"/>
      <c r="F10" s="42"/>
      <c r="G10" s="13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119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15530</v>
      </c>
      <c r="D17" s="330"/>
      <c r="E17" s="333">
        <f>C17/254+1</f>
        <v>62.14173228346457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6"/>
      <c r="Q19" s="13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18" t="s">
        <v>176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18"/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5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J35" s="31"/>
      <c r="K35" s="20"/>
      <c r="L35" s="20" t="s">
        <v>33</v>
      </c>
      <c r="M35" s="20"/>
      <c r="N35" s="8"/>
      <c r="O35" s="358">
        <v>43454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92D050"/>
  </sheetPr>
  <dimension ref="A1:S66"/>
  <sheetViews>
    <sheetView showGridLines="0" view="pageBreakPreview" zoomScaleNormal="100" zoomScaleSheetLayoutView="100" workbookViewId="0">
      <selection activeCell="L35" sqref="L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132</v>
      </c>
      <c r="H3" s="13"/>
      <c r="I3" s="13"/>
      <c r="J3" s="13"/>
      <c r="K3" s="13"/>
      <c r="L3" s="13"/>
      <c r="M3" s="294">
        <v>43052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8"/>
    </row>
    <row r="7" spans="1:19" ht="24" customHeight="1" x14ac:dyDescent="0.2">
      <c r="B7" s="8"/>
      <c r="C7" s="138" t="s">
        <v>19</v>
      </c>
      <c r="D7" s="296" t="s">
        <v>115</v>
      </c>
      <c r="E7" s="297"/>
      <c r="F7" s="39"/>
      <c r="G7" s="138" t="s">
        <v>20</v>
      </c>
      <c r="H7" s="298" t="s">
        <v>31</v>
      </c>
      <c r="I7" s="299"/>
      <c r="J7" s="39"/>
      <c r="K7" s="300" t="s">
        <v>22</v>
      </c>
      <c r="L7" s="301"/>
      <c r="M7" s="302" t="s">
        <v>158</v>
      </c>
      <c r="N7" s="303"/>
      <c r="O7" s="300" t="s">
        <v>4</v>
      </c>
      <c r="P7" s="301"/>
      <c r="Q7" s="304">
        <v>18000</v>
      </c>
      <c r="R7" s="305"/>
    </row>
    <row r="8" spans="1:19" ht="7.5" customHeight="1" x14ac:dyDescent="0.2">
      <c r="B8" s="8"/>
      <c r="C8" s="138"/>
      <c r="D8" s="40"/>
      <c r="E8" s="40"/>
      <c r="F8" s="39"/>
      <c r="G8" s="13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38" t="s">
        <v>10</v>
      </c>
      <c r="H9" s="314" t="s">
        <v>36</v>
      </c>
      <c r="I9" s="315"/>
      <c r="J9" s="39"/>
      <c r="K9" s="39"/>
      <c r="L9" s="138" t="s">
        <v>21</v>
      </c>
      <c r="M9" s="314" t="s">
        <v>38</v>
      </c>
      <c r="N9" s="315"/>
      <c r="O9" s="300" t="s">
        <v>27</v>
      </c>
      <c r="P9" s="301" t="s">
        <v>26</v>
      </c>
      <c r="Q9" s="296">
        <v>1700</v>
      </c>
      <c r="R9" s="297"/>
    </row>
    <row r="10" spans="1:19" ht="7.5" customHeight="1" x14ac:dyDescent="0.2">
      <c r="B10" s="8"/>
      <c r="C10" s="138"/>
      <c r="D10" s="42"/>
      <c r="E10" s="42"/>
      <c r="F10" s="42"/>
      <c r="G10" s="13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18500</v>
      </c>
      <c r="D17" s="330"/>
      <c r="E17" s="333">
        <f>C17/158+1</f>
        <v>118.0886075949367</v>
      </c>
      <c r="F17" s="334"/>
      <c r="G17" s="337" t="s">
        <v>107</v>
      </c>
      <c r="H17" s="338"/>
      <c r="I17" s="341">
        <v>22.5</v>
      </c>
      <c r="J17" s="323"/>
      <c r="K17" s="322">
        <v>42373</v>
      </c>
      <c r="L17" s="323"/>
      <c r="M17" s="322">
        <v>42373</v>
      </c>
      <c r="N17" s="323"/>
      <c r="O17" s="322">
        <v>42385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6"/>
      <c r="Q19" s="13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F32" s="18" t="s">
        <v>167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18"/>
      <c r="D33" s="18"/>
      <c r="E33" s="18"/>
      <c r="F33" s="18" t="s">
        <v>204</v>
      </c>
      <c r="G33" s="53"/>
      <c r="H33" s="53"/>
      <c r="I33" s="18"/>
      <c r="J33" s="31"/>
      <c r="K33" s="18"/>
      <c r="N33" s="18"/>
      <c r="R33" s="8"/>
    </row>
    <row r="34" spans="2:18" x14ac:dyDescent="0.2">
      <c r="B34" s="8"/>
      <c r="C34" s="18"/>
      <c r="D34" s="18"/>
      <c r="E34" s="18"/>
      <c r="F34" s="56" t="s">
        <v>205</v>
      </c>
      <c r="G34" s="46"/>
      <c r="H34" s="46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43118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92D050"/>
  </sheetPr>
  <dimension ref="A1:S66"/>
  <sheetViews>
    <sheetView showGridLines="0" view="pageBreakPreview" zoomScaleNormal="100" zoomScaleSheetLayoutView="100" workbookViewId="0">
      <selection activeCell="J9" sqref="J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B1" s="18"/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133</v>
      </c>
      <c r="H3" s="13"/>
      <c r="I3" s="13"/>
      <c r="J3" s="13"/>
      <c r="K3" s="13"/>
      <c r="L3" s="13"/>
      <c r="M3" s="294">
        <v>43052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8"/>
    </row>
    <row r="7" spans="1:19" ht="24" customHeight="1" x14ac:dyDescent="0.2">
      <c r="B7" s="8"/>
      <c r="C7" s="138" t="s">
        <v>19</v>
      </c>
      <c r="D7" s="296" t="s">
        <v>109</v>
      </c>
      <c r="E7" s="297"/>
      <c r="F7" s="39"/>
      <c r="G7" s="138" t="s">
        <v>20</v>
      </c>
      <c r="H7" s="298" t="s">
        <v>31</v>
      </c>
      <c r="I7" s="299"/>
      <c r="J7" s="39"/>
      <c r="K7" s="300" t="s">
        <v>22</v>
      </c>
      <c r="L7" s="301"/>
      <c r="M7" s="349" t="s">
        <v>158</v>
      </c>
      <c r="N7" s="350"/>
      <c r="O7" s="300" t="s">
        <v>4</v>
      </c>
      <c r="P7" s="301"/>
      <c r="Q7" s="304">
        <v>25000</v>
      </c>
      <c r="R7" s="305"/>
    </row>
    <row r="8" spans="1:19" ht="7.5" customHeight="1" x14ac:dyDescent="0.2">
      <c r="B8" s="8"/>
      <c r="C8" s="138"/>
      <c r="D8" s="40"/>
      <c r="E8" s="40"/>
      <c r="F8" s="39"/>
      <c r="G8" s="13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8" t="s">
        <v>10</v>
      </c>
      <c r="H9" s="314" t="s">
        <v>110</v>
      </c>
      <c r="I9" s="315"/>
      <c r="J9" s="39"/>
      <c r="K9" s="39"/>
      <c r="L9" s="13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1300</v>
      </c>
      <c r="R9" s="297"/>
    </row>
    <row r="10" spans="1:19" ht="7.5" customHeight="1" x14ac:dyDescent="0.2">
      <c r="B10" s="8"/>
      <c r="C10" s="138"/>
      <c r="D10" s="42"/>
      <c r="E10" s="42"/>
      <c r="F10" s="42"/>
      <c r="G10" s="13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8" t="s">
        <v>5</v>
      </c>
      <c r="D11" s="42"/>
      <c r="E11" s="306">
        <v>42532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25500</v>
      </c>
      <c r="D17" s="330"/>
      <c r="E17" s="333">
        <f>C17/189+1</f>
        <v>135.92063492063491</v>
      </c>
      <c r="F17" s="334"/>
      <c r="G17" s="337"/>
      <c r="H17" s="338"/>
      <c r="I17" s="341"/>
      <c r="J17" s="323"/>
      <c r="K17" s="322">
        <v>42684</v>
      </c>
      <c r="L17" s="323"/>
      <c r="M17" s="322">
        <v>42685</v>
      </c>
      <c r="N17" s="323"/>
      <c r="O17" s="322">
        <v>42703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6"/>
      <c r="Q19" s="13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232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233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243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154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43161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/>
  <dimension ref="A1:S67"/>
  <sheetViews>
    <sheetView showGridLines="0" view="pageBreakPreview" topLeftCell="A13" zoomScaleNormal="100" zoomScaleSheetLayoutView="100" workbookViewId="0">
      <selection activeCell="E1" sqref="A1:R40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134</v>
      </c>
      <c r="H3" s="13"/>
      <c r="I3" s="13"/>
      <c r="J3" s="13"/>
      <c r="K3" s="13"/>
      <c r="L3" s="13"/>
      <c r="M3" s="294">
        <v>43052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8"/>
    </row>
    <row r="7" spans="1:19" ht="24" customHeight="1" x14ac:dyDescent="0.2">
      <c r="B7" s="8"/>
      <c r="C7" s="138" t="s">
        <v>19</v>
      </c>
      <c r="D7" s="296" t="s">
        <v>159</v>
      </c>
      <c r="E7" s="297"/>
      <c r="F7" s="39"/>
      <c r="G7" s="138" t="s">
        <v>20</v>
      </c>
      <c r="H7" s="298" t="s">
        <v>31</v>
      </c>
      <c r="I7" s="299"/>
      <c r="J7" s="39"/>
      <c r="K7" s="300" t="s">
        <v>22</v>
      </c>
      <c r="L7" s="301"/>
      <c r="M7" s="349" t="s">
        <v>158</v>
      </c>
      <c r="N7" s="350"/>
      <c r="O7" s="300" t="s">
        <v>4</v>
      </c>
      <c r="P7" s="301"/>
      <c r="Q7" s="304">
        <v>15000</v>
      </c>
      <c r="R7" s="305"/>
    </row>
    <row r="8" spans="1:19" ht="7.5" customHeight="1" x14ac:dyDescent="0.2">
      <c r="B8" s="8"/>
      <c r="C8" s="138"/>
      <c r="D8" s="40"/>
      <c r="E8" s="40"/>
      <c r="F8" s="39"/>
      <c r="G8" s="13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38" t="s">
        <v>10</v>
      </c>
      <c r="H9" s="314" t="s">
        <v>41</v>
      </c>
      <c r="I9" s="315"/>
      <c r="J9" s="39"/>
      <c r="K9" s="39"/>
      <c r="L9" s="138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2000</v>
      </c>
      <c r="R9" s="297"/>
    </row>
    <row r="10" spans="1:19" ht="7.5" customHeight="1" x14ac:dyDescent="0.2">
      <c r="B10" s="8"/>
      <c r="C10" s="138"/>
      <c r="D10" s="42"/>
      <c r="E10" s="42"/>
      <c r="F10" s="42"/>
      <c r="G10" s="13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38" t="s">
        <v>5</v>
      </c>
      <c r="D11" s="42"/>
      <c r="E11" s="306">
        <v>42474</v>
      </c>
      <c r="F11" s="307"/>
      <c r="G11" s="39"/>
      <c r="H11" s="300" t="s">
        <v>24</v>
      </c>
      <c r="I11" s="300"/>
      <c r="J11" s="301"/>
      <c r="K11" s="306">
        <v>42523</v>
      </c>
      <c r="L11" s="307"/>
      <c r="M11" s="42"/>
      <c r="N11" s="308" t="s">
        <v>30</v>
      </c>
      <c r="O11" s="308"/>
      <c r="P11" s="309" t="s">
        <v>160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216500</v>
      </c>
      <c r="D17" s="330"/>
      <c r="E17" s="333">
        <f>C17/28+1</f>
        <v>7733.1428571428569</v>
      </c>
      <c r="F17" s="334"/>
      <c r="G17" s="337"/>
      <c r="H17" s="338"/>
      <c r="I17" s="341">
        <v>43</v>
      </c>
      <c r="J17" s="323"/>
      <c r="K17" s="322" t="s">
        <v>48</v>
      </c>
      <c r="L17" s="323"/>
      <c r="M17" s="322">
        <v>42474</v>
      </c>
      <c r="N17" s="323"/>
      <c r="O17" s="322" t="s">
        <v>48</v>
      </c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36"/>
      <c r="Q19" s="13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180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 t="s">
        <v>236</v>
      </c>
      <c r="G33" s="59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 t="s">
        <v>244</v>
      </c>
      <c r="G34" s="46"/>
      <c r="H34" s="18"/>
      <c r="I34" s="18"/>
      <c r="J34" s="31"/>
      <c r="N34" s="8"/>
      <c r="R34" s="8"/>
    </row>
    <row r="35" spans="2:18" ht="14.25" x14ac:dyDescent="0.2">
      <c r="B35" s="8"/>
      <c r="C35" s="18"/>
      <c r="D35" s="18"/>
      <c r="E35" s="18"/>
      <c r="F35" s="18" t="s">
        <v>281</v>
      </c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46" t="s">
        <v>303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46" t="s">
        <v>428</v>
      </c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46" t="s">
        <v>445</v>
      </c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27" t="s">
        <v>161</v>
      </c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F40" s="17"/>
      <c r="Q40" s="34"/>
    </row>
    <row r="41" spans="2:18" ht="14.25" x14ac:dyDescent="0.2"/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hidden="1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/>
  <dimension ref="A1:S66"/>
  <sheetViews>
    <sheetView showGridLines="0" view="pageBreakPreview" topLeftCell="B16" zoomScaleNormal="100" zoomScaleSheetLayoutView="100" workbookViewId="0">
      <selection activeCell="F32" sqref="F3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135</v>
      </c>
      <c r="H3" s="13"/>
      <c r="I3" s="13"/>
      <c r="J3" s="13"/>
      <c r="K3" s="13"/>
      <c r="L3" s="13"/>
      <c r="M3" s="294">
        <v>43054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8"/>
    </row>
    <row r="7" spans="1:19" ht="24.75" customHeight="1" x14ac:dyDescent="0.2">
      <c r="B7" s="8"/>
      <c r="C7" s="142" t="s">
        <v>19</v>
      </c>
      <c r="D7" s="296" t="s">
        <v>79</v>
      </c>
      <c r="E7" s="297"/>
      <c r="F7" s="39"/>
      <c r="G7" s="142" t="s">
        <v>20</v>
      </c>
      <c r="H7" s="298" t="s">
        <v>43</v>
      </c>
      <c r="I7" s="299"/>
      <c r="J7" s="39"/>
      <c r="K7" s="300" t="s">
        <v>22</v>
      </c>
      <c r="L7" s="301"/>
      <c r="M7" s="351" t="s">
        <v>162</v>
      </c>
      <c r="N7" s="352"/>
      <c r="O7" s="300" t="s">
        <v>4</v>
      </c>
      <c r="P7" s="301"/>
      <c r="Q7" s="386">
        <v>1000</v>
      </c>
      <c r="R7" s="387"/>
    </row>
    <row r="8" spans="1:19" ht="7.5" customHeight="1" x14ac:dyDescent="0.2">
      <c r="B8" s="8"/>
      <c r="C8" s="142"/>
      <c r="D8" s="40"/>
      <c r="E8" s="40"/>
      <c r="F8" s="39"/>
      <c r="G8" s="142"/>
      <c r="H8" s="40"/>
      <c r="I8" s="39"/>
      <c r="J8" s="39"/>
      <c r="K8" s="39"/>
      <c r="L8" s="40"/>
      <c r="M8" s="40"/>
      <c r="N8" s="40"/>
      <c r="O8" s="40"/>
      <c r="P8" s="40"/>
      <c r="Q8" s="40" t="s">
        <v>80</v>
      </c>
      <c r="R8" s="40"/>
    </row>
    <row r="9" spans="1:19" ht="24" customHeight="1" x14ac:dyDescent="0.2">
      <c r="B9" s="8"/>
      <c r="C9" s="41" t="s">
        <v>23</v>
      </c>
      <c r="D9" s="388"/>
      <c r="E9" s="389"/>
      <c r="F9" s="390"/>
      <c r="G9" s="142" t="s">
        <v>10</v>
      </c>
      <c r="H9" s="314" t="s">
        <v>81</v>
      </c>
      <c r="I9" s="315"/>
      <c r="J9" s="39"/>
      <c r="K9" s="39"/>
      <c r="L9" s="142" t="s">
        <v>21</v>
      </c>
      <c r="M9" s="314" t="s">
        <v>38</v>
      </c>
      <c r="N9" s="315"/>
      <c r="O9" s="300" t="s">
        <v>27</v>
      </c>
      <c r="P9" s="301" t="s">
        <v>26</v>
      </c>
      <c r="Q9" s="386">
        <v>406</v>
      </c>
      <c r="R9" s="387"/>
    </row>
    <row r="10" spans="1:19" ht="7.5" customHeight="1" x14ac:dyDescent="0.2">
      <c r="B10" s="8"/>
      <c r="C10" s="142"/>
      <c r="D10" s="42"/>
      <c r="E10" s="42"/>
      <c r="F10" s="42"/>
      <c r="G10" s="142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91"/>
      <c r="Q11" s="392"/>
      <c r="R11" s="39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C17/55+1</f>
        <v>19.181818181818183</v>
      </c>
      <c r="F17" s="334"/>
      <c r="G17" s="341" t="s">
        <v>82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40"/>
      <c r="Q19" s="1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18"/>
      <c r="D32" s="18"/>
      <c r="E32" s="18"/>
      <c r="F32" s="18"/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18"/>
      <c r="D33" s="18"/>
      <c r="E33" s="18"/>
      <c r="F33" s="18"/>
      <c r="G33" s="53"/>
      <c r="H33" s="53"/>
      <c r="I33" s="18"/>
      <c r="J33" s="31"/>
      <c r="K33" s="18"/>
      <c r="N33" s="18"/>
      <c r="R33" s="8"/>
    </row>
    <row r="34" spans="2:18" x14ac:dyDescent="0.2">
      <c r="B34" s="8"/>
      <c r="C34" s="18"/>
      <c r="D34" s="18"/>
      <c r="E34" s="18"/>
      <c r="F34" s="58"/>
      <c r="G34" s="46"/>
      <c r="H34" s="46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67"/>
      <c r="G38" s="67"/>
      <c r="H38" s="67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F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92D050"/>
  </sheetPr>
  <dimension ref="A1:S66"/>
  <sheetViews>
    <sheetView showGridLines="0" view="pageBreakPreview" topLeftCell="A17" zoomScaleNormal="100" zoomScaleSheetLayoutView="100" workbookViewId="0">
      <selection activeCell="O36" sqref="O36:Q3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139</v>
      </c>
      <c r="H3" s="13"/>
      <c r="I3" s="13"/>
      <c r="J3" s="13"/>
      <c r="K3" s="13"/>
      <c r="L3" s="13"/>
      <c r="M3" s="294">
        <v>43074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8"/>
    </row>
    <row r="7" spans="1:19" ht="24" customHeight="1" x14ac:dyDescent="0.2">
      <c r="B7" s="8"/>
      <c r="C7" s="149" t="s">
        <v>19</v>
      </c>
      <c r="D7" s="296" t="s">
        <v>105</v>
      </c>
      <c r="E7" s="297"/>
      <c r="F7" s="39"/>
      <c r="G7" s="149" t="s">
        <v>20</v>
      </c>
      <c r="H7" s="298" t="s">
        <v>31</v>
      </c>
      <c r="I7" s="299"/>
      <c r="J7" s="39"/>
      <c r="K7" s="300" t="s">
        <v>22</v>
      </c>
      <c r="L7" s="301"/>
      <c r="M7" s="302" t="s">
        <v>168</v>
      </c>
      <c r="N7" s="303"/>
      <c r="O7" s="300" t="s">
        <v>4</v>
      </c>
      <c r="P7" s="301"/>
      <c r="Q7" s="316">
        <v>3000</v>
      </c>
      <c r="R7" s="354"/>
    </row>
    <row r="8" spans="1:19" ht="7.5" customHeight="1" x14ac:dyDescent="0.2">
      <c r="B8" s="8"/>
      <c r="C8" s="149"/>
      <c r="D8" s="40"/>
      <c r="E8" s="40"/>
      <c r="F8" s="39"/>
      <c r="G8" s="14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49" t="s">
        <v>10</v>
      </c>
      <c r="H9" s="314" t="s">
        <v>36</v>
      </c>
      <c r="I9" s="315"/>
      <c r="J9" s="39"/>
      <c r="K9" s="39"/>
      <c r="L9" s="149" t="s">
        <v>21</v>
      </c>
      <c r="M9" s="314" t="s">
        <v>106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149"/>
      <c r="D10" s="42"/>
      <c r="E10" s="42"/>
      <c r="F10" s="42"/>
      <c r="G10" s="14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3000</v>
      </c>
      <c r="D17" s="330"/>
      <c r="E17" s="333">
        <f>C17/469+1</f>
        <v>7.3965884861407245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0"/>
      <c r="Q19" s="15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48" t="s">
        <v>199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48"/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27"/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27"/>
      <c r="H35" s="95"/>
      <c r="J35" s="31"/>
      <c r="K35" s="20"/>
      <c r="L35" s="20" t="s">
        <v>33</v>
      </c>
      <c r="M35" s="20"/>
      <c r="N35" s="8"/>
      <c r="O35" s="358">
        <v>43112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92D050"/>
  </sheetPr>
  <dimension ref="A1:S66"/>
  <sheetViews>
    <sheetView showGridLines="0" view="pageBreakPreview" topLeftCell="A19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140</v>
      </c>
      <c r="H3" s="13"/>
      <c r="I3" s="13"/>
      <c r="J3" s="13"/>
      <c r="K3" s="13"/>
      <c r="L3" s="13"/>
      <c r="M3" s="294">
        <v>43074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8"/>
    </row>
    <row r="7" spans="1:19" ht="24" customHeight="1" x14ac:dyDescent="0.2">
      <c r="B7" s="8"/>
      <c r="C7" s="149" t="s">
        <v>19</v>
      </c>
      <c r="D7" s="296" t="s">
        <v>108</v>
      </c>
      <c r="E7" s="297"/>
      <c r="F7" s="39"/>
      <c r="G7" s="149" t="s">
        <v>20</v>
      </c>
      <c r="H7" s="298" t="s">
        <v>31</v>
      </c>
      <c r="I7" s="299"/>
      <c r="J7" s="39"/>
      <c r="K7" s="300" t="s">
        <v>22</v>
      </c>
      <c r="L7" s="301"/>
      <c r="M7" s="302" t="s">
        <v>168</v>
      </c>
      <c r="N7" s="303"/>
      <c r="O7" s="300" t="s">
        <v>4</v>
      </c>
      <c r="P7" s="301"/>
      <c r="Q7" s="316">
        <v>6000</v>
      </c>
      <c r="R7" s="354"/>
    </row>
    <row r="8" spans="1:19" ht="7.5" customHeight="1" x14ac:dyDescent="0.2">
      <c r="B8" s="8"/>
      <c r="C8" s="149"/>
      <c r="D8" s="40"/>
      <c r="E8" s="40"/>
      <c r="F8" s="39"/>
      <c r="G8" s="14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49" t="s">
        <v>10</v>
      </c>
      <c r="H9" s="314" t="s">
        <v>36</v>
      </c>
      <c r="I9" s="315"/>
      <c r="J9" s="39"/>
      <c r="K9" s="39"/>
      <c r="L9" s="149" t="s">
        <v>21</v>
      </c>
      <c r="M9" s="314" t="s">
        <v>38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149"/>
      <c r="D10" s="42"/>
      <c r="E10" s="42"/>
      <c r="F10" s="42"/>
      <c r="G10" s="14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C17/290+1</f>
        <v>21.689655172413794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0"/>
      <c r="Q19" s="15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48" t="s">
        <v>177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48" t="s">
        <v>197</v>
      </c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27" t="s">
        <v>198</v>
      </c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27"/>
      <c r="H35" s="95"/>
      <c r="J35" s="31"/>
      <c r="K35" s="20"/>
      <c r="L35" s="20" t="s">
        <v>33</v>
      </c>
      <c r="M35" s="20"/>
      <c r="N35" s="8"/>
      <c r="O35" s="358">
        <v>43112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7">
    <tabColor rgb="FF92D050"/>
  </sheetPr>
  <dimension ref="A1:S66"/>
  <sheetViews>
    <sheetView showGridLines="0" view="pageBreakPreview" topLeftCell="A15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141</v>
      </c>
      <c r="H3" s="13"/>
      <c r="I3" s="13"/>
      <c r="J3" s="13"/>
      <c r="K3" s="13"/>
      <c r="L3" s="13"/>
      <c r="M3" s="294">
        <v>43075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8"/>
    </row>
    <row r="7" spans="1:19" ht="24" customHeight="1" x14ac:dyDescent="0.2">
      <c r="B7" s="8"/>
      <c r="C7" s="153" t="s">
        <v>19</v>
      </c>
      <c r="D7" s="296" t="s">
        <v>68</v>
      </c>
      <c r="E7" s="297"/>
      <c r="F7" s="39"/>
      <c r="G7" s="153" t="s">
        <v>20</v>
      </c>
      <c r="H7" s="298" t="s">
        <v>50</v>
      </c>
      <c r="I7" s="299"/>
      <c r="J7" s="39"/>
      <c r="K7" s="300" t="s">
        <v>22</v>
      </c>
      <c r="L7" s="301"/>
      <c r="M7" s="302">
        <v>4509574735</v>
      </c>
      <c r="N7" s="303"/>
      <c r="O7" s="300" t="s">
        <v>4</v>
      </c>
      <c r="P7" s="301"/>
      <c r="Q7" s="304">
        <v>24000</v>
      </c>
      <c r="R7" s="305"/>
    </row>
    <row r="8" spans="1:19" ht="7.5" customHeight="1" x14ac:dyDescent="0.2">
      <c r="B8" s="8"/>
      <c r="C8" s="153"/>
      <c r="D8" s="40"/>
      <c r="E8" s="40"/>
      <c r="F8" s="39"/>
      <c r="G8" s="1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3" t="s">
        <v>10</v>
      </c>
      <c r="H9" s="314" t="s">
        <v>74</v>
      </c>
      <c r="I9" s="315"/>
      <c r="J9" s="39"/>
      <c r="K9" s="39"/>
      <c r="L9" s="153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53"/>
      <c r="D10" s="42"/>
      <c r="E10" s="42"/>
      <c r="F10" s="42"/>
      <c r="G10" s="1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3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24000</v>
      </c>
      <c r="D17" s="330"/>
      <c r="E17" s="333">
        <f>C17/295+1</f>
        <v>82.355932203389827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4"/>
      <c r="Q19" s="15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223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322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43210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8">
    <tabColor rgb="FF92D050"/>
  </sheetPr>
  <dimension ref="A1:S66"/>
  <sheetViews>
    <sheetView showGridLines="0" view="pageBreakPreview" topLeftCell="A7" zoomScaleNormal="100" zoomScaleSheetLayoutView="100" workbookViewId="0">
      <selection activeCell="G21" sqref="G2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142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59</v>
      </c>
      <c r="E7" s="297"/>
      <c r="F7" s="39"/>
      <c r="G7" s="158" t="s">
        <v>20</v>
      </c>
      <c r="H7" s="298" t="s">
        <v>97</v>
      </c>
      <c r="I7" s="299"/>
      <c r="J7" s="39"/>
      <c r="K7" s="300" t="s">
        <v>22</v>
      </c>
      <c r="L7" s="301"/>
      <c r="M7" s="349" t="s">
        <v>170</v>
      </c>
      <c r="N7" s="350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58</v>
      </c>
      <c r="I9" s="315"/>
      <c r="J9" s="39"/>
      <c r="K9" s="39"/>
      <c r="L9" s="15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1500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>
        <v>42657</v>
      </c>
      <c r="F11" s="307"/>
      <c r="G11" s="39"/>
      <c r="H11" s="300" t="s">
        <v>24</v>
      </c>
      <c r="I11" s="300"/>
      <c r="J11" s="301"/>
      <c r="K11" s="306">
        <v>42661</v>
      </c>
      <c r="L11" s="307"/>
      <c r="M11" s="42"/>
      <c r="N11" s="308" t="s">
        <v>30</v>
      </c>
      <c r="O11" s="308"/>
      <c r="P11" s="309">
        <v>42662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C17/384+1</f>
        <v>40.0625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289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319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2" t="s">
        <v>389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1" t="s">
        <v>398</v>
      </c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43258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9">
    <tabColor rgb="FF92D050"/>
  </sheetPr>
  <dimension ref="A1:S66"/>
  <sheetViews>
    <sheetView showGridLines="0" view="pageBreakPreview" topLeftCell="A19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143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60</v>
      </c>
      <c r="E7" s="297"/>
      <c r="F7" s="39"/>
      <c r="G7" s="158" t="s">
        <v>20</v>
      </c>
      <c r="H7" s="298" t="s">
        <v>97</v>
      </c>
      <c r="I7" s="299"/>
      <c r="J7" s="39"/>
      <c r="K7" s="300" t="s">
        <v>22</v>
      </c>
      <c r="L7" s="301"/>
      <c r="M7" s="349">
        <v>4509612428</v>
      </c>
      <c r="N7" s="350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61</v>
      </c>
      <c r="I9" s="315"/>
      <c r="J9" s="39"/>
      <c r="K9" s="39"/>
      <c r="L9" s="15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C17/547+1</f>
        <v>37.563071297989033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226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43143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1">
    <tabColor rgb="FF92D050"/>
  </sheetPr>
  <dimension ref="A1:U66"/>
  <sheetViews>
    <sheetView showGridLines="0" view="pageBreakPreview" topLeftCell="A16" zoomScaleNormal="100" zoomScaleSheetLayoutView="100" workbookViewId="0">
      <selection activeCell="U42" sqref="U4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144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57</v>
      </c>
      <c r="E7" s="297"/>
      <c r="F7" s="39"/>
      <c r="G7" s="158" t="s">
        <v>20</v>
      </c>
      <c r="H7" s="298" t="s">
        <v>50</v>
      </c>
      <c r="I7" s="299"/>
      <c r="J7" s="39"/>
      <c r="K7" s="300" t="s">
        <v>22</v>
      </c>
      <c r="L7" s="301"/>
      <c r="M7" s="302" t="s">
        <v>171</v>
      </c>
      <c r="N7" s="303"/>
      <c r="O7" s="300" t="s">
        <v>4</v>
      </c>
      <c r="P7" s="301"/>
      <c r="Q7" s="304">
        <v>4000</v>
      </c>
      <c r="R7" s="305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58</v>
      </c>
      <c r="I9" s="315"/>
      <c r="J9" s="39"/>
      <c r="K9" s="39"/>
      <c r="L9" s="15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1200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21" x14ac:dyDescent="0.2">
      <c r="B17" s="8"/>
      <c r="C17" s="329">
        <v>15000</v>
      </c>
      <c r="D17" s="330"/>
      <c r="E17" s="333">
        <f>C17/268+1</f>
        <v>56.970149253731343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21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21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21" ht="15" thickBot="1" x14ac:dyDescent="0.25">
      <c r="B20" s="8"/>
      <c r="C20" s="27"/>
      <c r="D20" s="18"/>
      <c r="E20" s="25"/>
      <c r="F20" s="25"/>
      <c r="G20" s="25"/>
      <c r="H20" s="25"/>
      <c r="I20" s="25"/>
      <c r="J20" s="27"/>
      <c r="K20" s="18"/>
      <c r="L20" s="25"/>
      <c r="M20" s="25"/>
      <c r="O20" s="23"/>
      <c r="P20" s="317"/>
      <c r="Q20" s="317"/>
      <c r="R20" s="8"/>
      <c r="U20" s="283"/>
    </row>
    <row r="21" spans="2:21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21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21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21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21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21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21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21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21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21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21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21" x14ac:dyDescent="0.2">
      <c r="B32" s="18"/>
      <c r="C32" s="52"/>
      <c r="D32" s="18"/>
      <c r="F32" s="48" t="s">
        <v>327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392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 t="s">
        <v>433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396</v>
      </c>
      <c r="L35" s="347"/>
      <c r="M35" s="347"/>
      <c r="N35" s="8"/>
      <c r="O35" s="394">
        <v>43285</v>
      </c>
      <c r="P35" s="394"/>
      <c r="Q35" s="394"/>
      <c r="R35" s="8"/>
    </row>
    <row r="36" spans="2:18" x14ac:dyDescent="0.2">
      <c r="B36" s="8"/>
      <c r="C36" s="18"/>
      <c r="D36" s="32"/>
      <c r="E36" s="18"/>
      <c r="F36" s="282" t="s">
        <v>434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92D050"/>
  </sheetPr>
  <dimension ref="A1:S66"/>
  <sheetViews>
    <sheetView showGridLines="0" view="pageBreakPreview" topLeftCell="A20" zoomScaleNormal="100" zoomScaleSheetLayoutView="100" workbookViewId="0">
      <selection activeCell="F34" sqref="F3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145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53</v>
      </c>
      <c r="E7" s="297"/>
      <c r="F7" s="39"/>
      <c r="G7" s="158" t="s">
        <v>20</v>
      </c>
      <c r="H7" s="298" t="s">
        <v>50</v>
      </c>
      <c r="I7" s="299"/>
      <c r="J7" s="39"/>
      <c r="K7" s="300" t="s">
        <v>22</v>
      </c>
      <c r="L7" s="301"/>
      <c r="M7" s="349">
        <v>4509612428</v>
      </c>
      <c r="N7" s="350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54</v>
      </c>
      <c r="I9" s="315"/>
      <c r="J9" s="39"/>
      <c r="K9" s="39"/>
      <c r="L9" s="158" t="s">
        <v>21</v>
      </c>
      <c r="M9" s="380" t="s">
        <v>55</v>
      </c>
      <c r="N9" s="357"/>
      <c r="O9" s="300" t="s">
        <v>27</v>
      </c>
      <c r="P9" s="301" t="s">
        <v>26</v>
      </c>
      <c r="Q9" s="296">
        <v>420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56</v>
      </c>
      <c r="Q11" s="378"/>
      <c r="R11" s="379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C17/55+1</f>
        <v>19.181818181818183</v>
      </c>
      <c r="F17" s="334"/>
      <c r="G17" s="337"/>
      <c r="H17" s="338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239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245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246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92D050"/>
  </sheetPr>
  <dimension ref="A1:S66"/>
  <sheetViews>
    <sheetView showGridLines="0" view="pageBreakPreview" topLeftCell="A19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146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65</v>
      </c>
      <c r="E7" s="297"/>
      <c r="F7" s="39"/>
      <c r="G7" s="158" t="s">
        <v>20</v>
      </c>
      <c r="H7" s="298" t="s">
        <v>97</v>
      </c>
      <c r="I7" s="299"/>
      <c r="J7" s="39"/>
      <c r="K7" s="300" t="s">
        <v>22</v>
      </c>
      <c r="L7" s="301"/>
      <c r="M7" s="302">
        <v>4509612428</v>
      </c>
      <c r="N7" s="303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66</v>
      </c>
      <c r="I9" s="315"/>
      <c r="J9" s="39"/>
      <c r="K9" s="39"/>
      <c r="L9" s="158" t="s">
        <v>21</v>
      </c>
      <c r="M9" s="314" t="s">
        <v>29</v>
      </c>
      <c r="N9" s="315"/>
      <c r="O9" s="300" t="s">
        <v>27</v>
      </c>
      <c r="P9" s="301" t="s">
        <v>26</v>
      </c>
      <c r="Q9" s="316">
        <v>680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>
        <v>42464</v>
      </c>
      <c r="F11" s="307"/>
      <c r="G11" s="39"/>
      <c r="H11" s="300" t="s">
        <v>24</v>
      </c>
      <c r="I11" s="300"/>
      <c r="J11" s="301"/>
      <c r="K11" s="306">
        <v>42467</v>
      </c>
      <c r="L11" s="307"/>
      <c r="M11" s="42"/>
      <c r="N11" s="308" t="s">
        <v>30</v>
      </c>
      <c r="O11" s="308"/>
      <c r="P11" s="309" t="s">
        <v>67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C17/59+1</f>
        <v>17.949152542372882</v>
      </c>
      <c r="F17" s="334"/>
      <c r="G17" s="337"/>
      <c r="H17" s="338"/>
      <c r="I17" s="341">
        <v>6</v>
      </c>
      <c r="J17" s="323"/>
      <c r="K17" s="322">
        <v>42464</v>
      </c>
      <c r="L17" s="323"/>
      <c r="M17" s="322">
        <v>42464</v>
      </c>
      <c r="N17" s="323"/>
      <c r="O17" s="322">
        <v>42467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247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286</v>
      </c>
      <c r="G33" s="59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287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43163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4">
    <tabColor rgb="FF92D050"/>
  </sheetPr>
  <dimension ref="A1:S66"/>
  <sheetViews>
    <sheetView showGridLines="0" view="pageBreakPreview" topLeftCell="A25" zoomScaleNormal="100" zoomScaleSheetLayoutView="100" workbookViewId="0">
      <selection activeCell="F35" sqref="F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147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46</v>
      </c>
      <c r="E7" s="297"/>
      <c r="F7" s="39"/>
      <c r="G7" s="158" t="s">
        <v>20</v>
      </c>
      <c r="H7" s="298" t="s">
        <v>50</v>
      </c>
      <c r="I7" s="299"/>
      <c r="J7" s="39"/>
      <c r="K7" s="300" t="s">
        <v>22</v>
      </c>
      <c r="L7" s="301"/>
      <c r="M7" s="302">
        <v>4509612428</v>
      </c>
      <c r="N7" s="303"/>
      <c r="O7" s="300" t="s">
        <v>4</v>
      </c>
      <c r="P7" s="301"/>
      <c r="Q7" s="349">
        <v>10000</v>
      </c>
      <c r="R7" s="350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47</v>
      </c>
      <c r="I9" s="315"/>
      <c r="J9" s="39"/>
      <c r="K9" s="39"/>
      <c r="L9" s="158" t="s">
        <v>21</v>
      </c>
      <c r="M9" s="314" t="s">
        <v>72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42657</v>
      </c>
      <c r="L11" s="307"/>
      <c r="M11" s="42"/>
      <c r="N11" s="308" t="s">
        <v>30</v>
      </c>
      <c r="O11" s="308"/>
      <c r="P11" s="309">
        <v>42658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C17/180+1</f>
        <v>84.333333333333329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249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270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343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 t="s">
        <v>344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43229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27" t="s">
        <v>345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>
    <tabColor rgb="FF92D050"/>
  </sheetPr>
  <dimension ref="A1:S66"/>
  <sheetViews>
    <sheetView showGridLines="0" view="pageBreakPreview" topLeftCell="A22" zoomScaleNormal="100" zoomScaleSheetLayoutView="100" workbookViewId="0">
      <selection activeCell="F33" sqref="F3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148</v>
      </c>
      <c r="H3" s="13"/>
      <c r="I3" s="13"/>
      <c r="J3" s="13"/>
      <c r="K3" s="13"/>
      <c r="L3" s="13"/>
      <c r="M3" s="294">
        <v>43077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8"/>
    </row>
    <row r="7" spans="1:19" ht="24" customHeight="1" x14ac:dyDescent="0.2">
      <c r="B7" s="8"/>
      <c r="C7" s="158" t="s">
        <v>19</v>
      </c>
      <c r="D7" s="296" t="s">
        <v>69</v>
      </c>
      <c r="E7" s="297"/>
      <c r="F7" s="39"/>
      <c r="G7" s="158" t="s">
        <v>20</v>
      </c>
      <c r="H7" s="298" t="s">
        <v>50</v>
      </c>
      <c r="I7" s="299"/>
      <c r="J7" s="39"/>
      <c r="K7" s="300" t="s">
        <v>22</v>
      </c>
      <c r="L7" s="301"/>
      <c r="M7" s="302" t="s">
        <v>172</v>
      </c>
      <c r="N7" s="303"/>
      <c r="O7" s="300" t="s">
        <v>4</v>
      </c>
      <c r="P7" s="301"/>
      <c r="Q7" s="304">
        <v>3000</v>
      </c>
      <c r="R7" s="305"/>
    </row>
    <row r="8" spans="1:19" ht="7.5" customHeight="1" x14ac:dyDescent="0.2">
      <c r="B8" s="8"/>
      <c r="C8" s="158"/>
      <c r="D8" s="40"/>
      <c r="E8" s="40"/>
      <c r="F8" s="39"/>
      <c r="G8" s="15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58" t="s">
        <v>10</v>
      </c>
      <c r="H9" s="314" t="s">
        <v>61</v>
      </c>
      <c r="I9" s="315"/>
      <c r="J9" s="39"/>
      <c r="K9" s="39"/>
      <c r="L9" s="158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58"/>
      <c r="D10" s="42"/>
      <c r="E10" s="42"/>
      <c r="F10" s="42"/>
      <c r="G10" s="15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5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70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10000</v>
      </c>
      <c r="D17" s="330"/>
      <c r="E17" s="333">
        <f>C17/98+1</f>
        <v>103.04081632653062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56"/>
      <c r="Q19" s="15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225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316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317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43210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/>
  <dimension ref="A1:S66"/>
  <sheetViews>
    <sheetView showGridLines="0" view="pageBreakPreview" topLeftCell="A7" zoomScaleNormal="100" zoomScaleSheetLayoutView="100" workbookViewId="0">
      <selection activeCell="D29" sqref="D2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</v>
      </c>
      <c r="H3" s="13"/>
      <c r="I3" s="13"/>
      <c r="J3" s="13"/>
      <c r="K3" s="13"/>
      <c r="L3" s="13"/>
      <c r="M3" s="294">
        <v>43105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67"/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8"/>
    </row>
    <row r="7" spans="1:19" ht="24" customHeight="1" x14ac:dyDescent="0.2">
      <c r="B7" s="8"/>
      <c r="C7" s="166" t="s">
        <v>19</v>
      </c>
      <c r="D7" s="296" t="s">
        <v>182</v>
      </c>
      <c r="E7" s="297"/>
      <c r="F7" s="39"/>
      <c r="G7" s="166" t="s">
        <v>20</v>
      </c>
      <c r="H7" s="298" t="s">
        <v>50</v>
      </c>
      <c r="I7" s="299"/>
      <c r="J7" s="39"/>
      <c r="K7" s="300" t="s">
        <v>22</v>
      </c>
      <c r="L7" s="301"/>
      <c r="M7" s="302">
        <v>4509624858</v>
      </c>
      <c r="N7" s="303"/>
      <c r="O7" s="300" t="s">
        <v>4</v>
      </c>
      <c r="P7" s="301"/>
      <c r="Q7" s="304">
        <v>20000</v>
      </c>
      <c r="R7" s="305"/>
    </row>
    <row r="8" spans="1:19" ht="7.5" customHeight="1" x14ac:dyDescent="0.2">
      <c r="B8" s="8"/>
      <c r="C8" s="166"/>
      <c r="D8" s="40"/>
      <c r="E8" s="40"/>
      <c r="F8" s="39"/>
      <c r="G8" s="16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66" t="s">
        <v>10</v>
      </c>
      <c r="H9" s="314" t="s">
        <v>227</v>
      </c>
      <c r="I9" s="315"/>
      <c r="J9" s="39"/>
      <c r="K9" s="39"/>
      <c r="L9" s="166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66"/>
      <c r="D10" s="42"/>
      <c r="E10" s="42"/>
      <c r="F10" s="42"/>
      <c r="G10" s="16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66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20500</v>
      </c>
      <c r="D17" s="330"/>
      <c r="E17" s="333">
        <f>C17/200+1</f>
        <v>103.5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64"/>
      <c r="Q19" s="16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65"/>
      <c r="D23" s="165"/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314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337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338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 t="s">
        <v>365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77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8"/>
  <dimension ref="A1:S66"/>
  <sheetViews>
    <sheetView showGridLines="0" view="pageBreakPreview" topLeftCell="A13" zoomScaleNormal="100" zoomScaleSheetLayoutView="100" workbookViewId="0">
      <selection activeCell="H41" sqref="H4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</v>
      </c>
      <c r="H3" s="13"/>
      <c r="I3" s="13"/>
      <c r="J3" s="13"/>
      <c r="K3" s="13"/>
      <c r="L3" s="13"/>
      <c r="M3" s="294">
        <v>43105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67"/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8"/>
    </row>
    <row r="7" spans="1:19" ht="24" customHeight="1" x14ac:dyDescent="0.2">
      <c r="B7" s="8"/>
      <c r="C7" s="166" t="s">
        <v>19</v>
      </c>
      <c r="D7" s="296" t="s">
        <v>184</v>
      </c>
      <c r="E7" s="297"/>
      <c r="F7" s="39"/>
      <c r="G7" s="166" t="s">
        <v>20</v>
      </c>
      <c r="H7" s="298" t="s">
        <v>50</v>
      </c>
      <c r="I7" s="299"/>
      <c r="J7" s="39"/>
      <c r="K7" s="300" t="s">
        <v>22</v>
      </c>
      <c r="L7" s="301"/>
      <c r="M7" s="302">
        <v>4509622579</v>
      </c>
      <c r="N7" s="303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166"/>
      <c r="D8" s="40"/>
      <c r="E8" s="40"/>
      <c r="F8" s="39"/>
      <c r="G8" s="16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66" t="s">
        <v>10</v>
      </c>
      <c r="H9" s="314" t="s">
        <v>185</v>
      </c>
      <c r="I9" s="315"/>
      <c r="J9" s="39"/>
      <c r="K9" s="39"/>
      <c r="L9" s="166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66"/>
      <c r="D10" s="42"/>
      <c r="E10" s="42"/>
      <c r="F10" s="42"/>
      <c r="G10" s="16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66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3000</v>
      </c>
      <c r="D17" s="330"/>
      <c r="E17" s="333">
        <f>C17/140+1</f>
        <v>22.428571428571427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64"/>
      <c r="Q19" s="16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65"/>
      <c r="D23" s="165"/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228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284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409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9"/>
  <dimension ref="A1:S66"/>
  <sheetViews>
    <sheetView showGridLines="0" view="pageBreakPreview" topLeftCell="A4" zoomScaleNormal="100" zoomScaleSheetLayoutView="100" workbookViewId="0">
      <selection activeCell="D7" sqref="D7:E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</v>
      </c>
      <c r="H3" s="13"/>
      <c r="I3" s="13"/>
      <c r="J3" s="13"/>
      <c r="K3" s="13"/>
      <c r="L3" s="13"/>
      <c r="M3" s="294">
        <v>43110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68"/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8"/>
    </row>
    <row r="7" spans="1:19" ht="24" customHeight="1" x14ac:dyDescent="0.2">
      <c r="B7" s="8"/>
      <c r="C7" s="169" t="s">
        <v>19</v>
      </c>
      <c r="D7" s="296" t="s">
        <v>186</v>
      </c>
      <c r="E7" s="297"/>
      <c r="F7" s="39"/>
      <c r="G7" s="169" t="s">
        <v>20</v>
      </c>
      <c r="H7" s="298" t="s">
        <v>50</v>
      </c>
      <c r="I7" s="299"/>
      <c r="J7" s="39"/>
      <c r="K7" s="300" t="s">
        <v>22</v>
      </c>
      <c r="L7" s="301"/>
      <c r="M7" s="302">
        <v>4509658967</v>
      </c>
      <c r="N7" s="303"/>
      <c r="O7" s="300" t="s">
        <v>4</v>
      </c>
      <c r="P7" s="301"/>
      <c r="Q7" s="304">
        <v>50</v>
      </c>
      <c r="R7" s="305"/>
    </row>
    <row r="8" spans="1:19" ht="7.5" customHeight="1" x14ac:dyDescent="0.2">
      <c r="B8" s="8"/>
      <c r="C8" s="169"/>
      <c r="D8" s="40"/>
      <c r="E8" s="40"/>
      <c r="F8" s="39"/>
      <c r="G8" s="16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69" t="s">
        <v>10</v>
      </c>
      <c r="H9" s="314" t="s">
        <v>187</v>
      </c>
      <c r="I9" s="315"/>
      <c r="J9" s="39"/>
      <c r="K9" s="39"/>
      <c r="L9" s="169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69"/>
      <c r="D10" s="42"/>
      <c r="E10" s="42"/>
      <c r="F10" s="42"/>
      <c r="G10" s="16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6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</v>
      </c>
      <c r="D17" s="330"/>
      <c r="E17" s="333">
        <f>C17/92+1</f>
        <v>2.0869565217391304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70"/>
      <c r="Q19" s="17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  <c r="P23" s="17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0">
    <tabColor rgb="FF92D050"/>
  </sheetPr>
  <dimension ref="A1:S70"/>
  <sheetViews>
    <sheetView showGridLines="0" view="pageBreakPreview" topLeftCell="A22" zoomScaleNormal="100" zoomScaleSheetLayoutView="100" workbookViewId="0">
      <selection activeCell="M36" sqref="M3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</v>
      </c>
      <c r="H3" s="13"/>
      <c r="I3" s="13"/>
      <c r="J3" s="13"/>
      <c r="K3" s="13"/>
      <c r="L3" s="13"/>
      <c r="M3" s="294">
        <v>43112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8"/>
    </row>
    <row r="7" spans="1:19" ht="24" customHeight="1" x14ac:dyDescent="0.2">
      <c r="B7" s="8"/>
      <c r="C7" s="173" t="s">
        <v>19</v>
      </c>
      <c r="D7" s="296" t="s">
        <v>191</v>
      </c>
      <c r="E7" s="297"/>
      <c r="F7" s="39"/>
      <c r="G7" s="173" t="s">
        <v>20</v>
      </c>
      <c r="H7" s="298" t="s">
        <v>31</v>
      </c>
      <c r="I7" s="299"/>
      <c r="J7" s="39"/>
      <c r="K7" s="300" t="s">
        <v>22</v>
      </c>
      <c r="L7" s="301"/>
      <c r="M7" s="349" t="s">
        <v>190</v>
      </c>
      <c r="N7" s="350"/>
      <c r="O7" s="300" t="s">
        <v>4</v>
      </c>
      <c r="P7" s="301"/>
      <c r="Q7" s="304">
        <v>30000</v>
      </c>
      <c r="R7" s="305"/>
    </row>
    <row r="8" spans="1:19" ht="7.5" customHeight="1" x14ac:dyDescent="0.2">
      <c r="B8" s="8"/>
      <c r="C8" s="173"/>
      <c r="D8" s="40"/>
      <c r="E8" s="40"/>
      <c r="F8" s="39"/>
      <c r="G8" s="17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173" t="s">
        <v>10</v>
      </c>
      <c r="H9" s="314" t="s">
        <v>192</v>
      </c>
      <c r="I9" s="315"/>
      <c r="J9" s="39"/>
      <c r="K9" s="39"/>
      <c r="L9" s="173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173"/>
      <c r="D10" s="42"/>
      <c r="E10" s="42"/>
      <c r="F10" s="42"/>
      <c r="G10" s="17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73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30500</v>
      </c>
      <c r="D17" s="330"/>
      <c r="E17" s="333">
        <f>C17/392+1</f>
        <v>78.806122448979593</v>
      </c>
      <c r="F17" s="334"/>
      <c r="G17" s="337"/>
      <c r="H17" s="338"/>
      <c r="I17" s="341"/>
      <c r="J17" s="323"/>
      <c r="K17" s="322">
        <v>42671</v>
      </c>
      <c r="L17" s="323"/>
      <c r="M17" s="322">
        <v>42672</v>
      </c>
      <c r="N17" s="323"/>
      <c r="O17" s="322">
        <v>42693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74"/>
      <c r="Q19" s="17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207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217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255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56" t="s">
        <v>256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43146</v>
      </c>
      <c r="P35" s="358"/>
      <c r="Q35" s="358"/>
      <c r="R35" s="8"/>
    </row>
    <row r="36" spans="2:18" x14ac:dyDescent="0.2">
      <c r="B36" s="8"/>
      <c r="C36" s="18"/>
      <c r="D36" s="32"/>
      <c r="E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54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1">
    <tabColor rgb="FF92D050"/>
  </sheetPr>
  <dimension ref="A1:S66"/>
  <sheetViews>
    <sheetView showGridLines="0" view="pageBreakPreview" zoomScaleNormal="100" zoomScaleSheetLayoutView="100" workbookViewId="0">
      <selection activeCell="S16" sqref="S1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</v>
      </c>
      <c r="H3" s="13"/>
      <c r="I3" s="13"/>
      <c r="J3" s="13"/>
      <c r="K3" s="13"/>
      <c r="L3" s="13"/>
      <c r="M3" s="294">
        <v>43112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8"/>
    </row>
    <row r="7" spans="1:19" ht="24" customHeight="1" x14ac:dyDescent="0.2">
      <c r="B7" s="8"/>
      <c r="C7" s="173" t="s">
        <v>19</v>
      </c>
      <c r="D7" s="296" t="s">
        <v>115</v>
      </c>
      <c r="E7" s="297"/>
      <c r="F7" s="39"/>
      <c r="G7" s="173" t="s">
        <v>20</v>
      </c>
      <c r="H7" s="298" t="s">
        <v>31</v>
      </c>
      <c r="I7" s="299"/>
      <c r="J7" s="39"/>
      <c r="K7" s="300" t="s">
        <v>22</v>
      </c>
      <c r="L7" s="301"/>
      <c r="M7" s="302" t="s">
        <v>190</v>
      </c>
      <c r="N7" s="303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173"/>
      <c r="D8" s="40"/>
      <c r="E8" s="40"/>
      <c r="F8" s="39"/>
      <c r="G8" s="17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73" t="s">
        <v>10</v>
      </c>
      <c r="H9" s="314" t="s">
        <v>36</v>
      </c>
      <c r="I9" s="315"/>
      <c r="J9" s="39"/>
      <c r="K9" s="39"/>
      <c r="L9" s="173" t="s">
        <v>21</v>
      </c>
      <c r="M9" s="314" t="s">
        <v>38</v>
      </c>
      <c r="N9" s="315"/>
      <c r="O9" s="300" t="s">
        <v>27</v>
      </c>
      <c r="P9" s="301" t="s">
        <v>26</v>
      </c>
      <c r="Q9" s="296">
        <v>1700</v>
      </c>
      <c r="R9" s="297"/>
    </row>
    <row r="10" spans="1:19" ht="7.5" customHeight="1" x14ac:dyDescent="0.2">
      <c r="B10" s="8"/>
      <c r="C10" s="173"/>
      <c r="D10" s="42"/>
      <c r="E10" s="42"/>
      <c r="F10" s="42"/>
      <c r="G10" s="17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10500</v>
      </c>
      <c r="D17" s="330"/>
      <c r="E17" s="333">
        <f>C17/158+1</f>
        <v>67.455696202531641</v>
      </c>
      <c r="F17" s="334"/>
      <c r="G17" s="337" t="s">
        <v>107</v>
      </c>
      <c r="H17" s="338"/>
      <c r="I17" s="341">
        <v>22.5</v>
      </c>
      <c r="J17" s="323"/>
      <c r="K17" s="322">
        <v>42373</v>
      </c>
      <c r="L17" s="323"/>
      <c r="M17" s="322">
        <v>42373</v>
      </c>
      <c r="N17" s="323"/>
      <c r="O17" s="322">
        <v>42385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74"/>
      <c r="Q19" s="17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F32" s="18" t="s">
        <v>208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18"/>
      <c r="D33" s="18"/>
      <c r="E33" s="18"/>
      <c r="F33" s="18"/>
      <c r="G33" s="53"/>
      <c r="H33" s="53"/>
      <c r="I33" s="18"/>
      <c r="J33" s="31"/>
      <c r="K33" s="18"/>
      <c r="N33" s="18"/>
      <c r="R33" s="8"/>
    </row>
    <row r="34" spans="2:18" x14ac:dyDescent="0.2">
      <c r="B34" s="8"/>
      <c r="C34" s="18"/>
      <c r="D34" s="18"/>
      <c r="E34" s="18"/>
      <c r="F34" s="56"/>
      <c r="G34" s="46"/>
      <c r="H34" s="46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43124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2">
    <tabColor rgb="FF92D050"/>
  </sheetPr>
  <dimension ref="A1:S68"/>
  <sheetViews>
    <sheetView showGridLines="0" view="pageBreakPreview" topLeftCell="A19" zoomScaleNormal="100" zoomScaleSheetLayoutView="100" workbookViewId="0">
      <selection activeCell="O35" sqref="O35:Q35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</v>
      </c>
      <c r="H3" s="13"/>
      <c r="I3" s="13"/>
      <c r="J3" s="13"/>
      <c r="K3" s="13"/>
      <c r="L3" s="13"/>
      <c r="M3" s="294">
        <v>43115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8"/>
    </row>
    <row r="7" spans="1:19" ht="24" customHeight="1" x14ac:dyDescent="0.2">
      <c r="B7" s="8"/>
      <c r="C7" s="182" t="s">
        <v>19</v>
      </c>
      <c r="D7" s="296" t="s">
        <v>76</v>
      </c>
      <c r="E7" s="297"/>
      <c r="F7" s="39"/>
      <c r="G7" s="182" t="s">
        <v>20</v>
      </c>
      <c r="H7" s="298" t="s">
        <v>40</v>
      </c>
      <c r="I7" s="299"/>
      <c r="J7" s="39"/>
      <c r="K7" s="300" t="s">
        <v>22</v>
      </c>
      <c r="L7" s="301"/>
      <c r="M7" s="384" t="s">
        <v>203</v>
      </c>
      <c r="N7" s="385"/>
      <c r="O7" s="300" t="s">
        <v>4</v>
      </c>
      <c r="P7" s="301"/>
      <c r="Q7" s="381" t="s">
        <v>165</v>
      </c>
      <c r="R7" s="382"/>
    </row>
    <row r="8" spans="1:19" ht="7.5" customHeight="1" x14ac:dyDescent="0.2">
      <c r="B8" s="8"/>
      <c r="C8" s="182"/>
      <c r="D8" s="40"/>
      <c r="E8" s="40"/>
      <c r="F8" s="39"/>
      <c r="G8" s="182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182" t="s">
        <v>10</v>
      </c>
      <c r="H9" s="314" t="s">
        <v>36</v>
      </c>
      <c r="I9" s="315"/>
      <c r="J9" s="39"/>
      <c r="K9" s="39"/>
      <c r="L9" s="182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182"/>
      <c r="D10" s="42"/>
      <c r="E10" s="42"/>
      <c r="F10" s="42"/>
      <c r="G10" s="182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90500</v>
      </c>
      <c r="D17" s="330"/>
      <c r="E17" s="333">
        <f>C17/290+1</f>
        <v>313.06896551724139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80"/>
      <c r="Q19" s="18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81"/>
      <c r="D23" s="181"/>
      <c r="E23" s="181"/>
      <c r="F23" s="181"/>
      <c r="G23" s="181"/>
      <c r="H23" s="181"/>
      <c r="I23" s="181"/>
      <c r="J23" s="181"/>
      <c r="K23" s="181"/>
      <c r="L23" s="181"/>
      <c r="M23" s="181"/>
      <c r="N23" s="181"/>
      <c r="O23" s="181"/>
      <c r="P23" s="181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216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 t="s">
        <v>229</v>
      </c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 t="s">
        <v>230</v>
      </c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 t="s">
        <v>240</v>
      </c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43153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56" t="s">
        <v>241</v>
      </c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F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3">
    <tabColor rgb="FF92D050"/>
  </sheetPr>
  <dimension ref="A1:S66"/>
  <sheetViews>
    <sheetView showGridLines="0" view="pageBreakPreview" topLeftCell="A25" zoomScaleNormal="100" zoomScaleSheetLayoutView="100" workbookViewId="0">
      <selection activeCell="Q34" sqref="Q3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</v>
      </c>
      <c r="H3" s="13"/>
      <c r="I3" s="13"/>
      <c r="J3" s="13"/>
      <c r="K3" s="13"/>
      <c r="L3" s="13"/>
      <c r="M3" s="294">
        <v>43116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76"/>
      <c r="D6" s="176"/>
      <c r="E6" s="176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8"/>
    </row>
    <row r="7" spans="1:19" ht="24" customHeight="1" x14ac:dyDescent="0.2">
      <c r="B7" s="8"/>
      <c r="C7" s="177" t="s">
        <v>19</v>
      </c>
      <c r="D7" s="296" t="s">
        <v>202</v>
      </c>
      <c r="E7" s="297"/>
      <c r="F7" s="39"/>
      <c r="G7" s="177" t="s">
        <v>20</v>
      </c>
      <c r="H7" s="298" t="s">
        <v>50</v>
      </c>
      <c r="I7" s="299"/>
      <c r="J7" s="39"/>
      <c r="K7" s="300" t="s">
        <v>22</v>
      </c>
      <c r="L7" s="301"/>
      <c r="M7" s="302">
        <v>4509697419</v>
      </c>
      <c r="N7" s="303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177"/>
      <c r="D8" s="40"/>
      <c r="E8" s="40"/>
      <c r="F8" s="39"/>
      <c r="G8" s="17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77" t="s">
        <v>10</v>
      </c>
      <c r="H9" s="314" t="s">
        <v>185</v>
      </c>
      <c r="I9" s="315"/>
      <c r="J9" s="39"/>
      <c r="K9" s="39"/>
      <c r="L9" s="177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77"/>
      <c r="D10" s="42"/>
      <c r="E10" s="42"/>
      <c r="F10" s="42"/>
      <c r="G10" s="17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77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C17/393+1</f>
        <v>16.267175572519086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78"/>
      <c r="Q19" s="1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248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P34" s="208"/>
      <c r="Q34" s="208"/>
      <c r="R34" s="20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43160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4">
    <tabColor theme="5" tint="0.39997558519241921"/>
  </sheetPr>
  <dimension ref="A1:S66"/>
  <sheetViews>
    <sheetView showGridLines="0" view="pageBreakPreview" topLeftCell="C22" zoomScaleNormal="100" zoomScaleSheetLayoutView="100" workbookViewId="0">
      <selection activeCell="P12" sqref="P1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8</v>
      </c>
      <c r="H3" s="13"/>
      <c r="I3" s="13"/>
      <c r="J3" s="13"/>
      <c r="K3" s="13"/>
      <c r="L3" s="13"/>
      <c r="M3" s="294">
        <v>43118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8"/>
    </row>
    <row r="7" spans="1:19" ht="24" customHeight="1" x14ac:dyDescent="0.2">
      <c r="B7" s="8"/>
      <c r="C7" s="186" t="s">
        <v>19</v>
      </c>
      <c r="D7" s="296" t="s">
        <v>46</v>
      </c>
      <c r="E7" s="297"/>
      <c r="F7" s="39"/>
      <c r="G7" s="186" t="s">
        <v>20</v>
      </c>
      <c r="H7" s="298" t="s">
        <v>50</v>
      </c>
      <c r="I7" s="299"/>
      <c r="J7" s="39"/>
      <c r="K7" s="300" t="s">
        <v>22</v>
      </c>
      <c r="L7" s="301"/>
      <c r="M7" s="302">
        <v>4509689249</v>
      </c>
      <c r="N7" s="303"/>
      <c r="O7" s="300" t="s">
        <v>4</v>
      </c>
      <c r="P7" s="301"/>
      <c r="Q7" s="349">
        <v>20000</v>
      </c>
      <c r="R7" s="350"/>
    </row>
    <row r="8" spans="1:19" ht="7.5" customHeight="1" x14ac:dyDescent="0.2">
      <c r="B8" s="8"/>
      <c r="C8" s="186"/>
      <c r="D8" s="40"/>
      <c r="E8" s="40"/>
      <c r="F8" s="39"/>
      <c r="G8" s="1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86" t="s">
        <v>10</v>
      </c>
      <c r="H9" s="314" t="s">
        <v>47</v>
      </c>
      <c r="I9" s="315"/>
      <c r="J9" s="39"/>
      <c r="K9" s="39"/>
      <c r="L9" s="186" t="s">
        <v>21</v>
      </c>
      <c r="M9" s="314" t="s">
        <v>72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86"/>
      <c r="D10" s="42"/>
      <c r="E10" s="42"/>
      <c r="F10" s="42"/>
      <c r="G10" s="1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86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42657</v>
      </c>
      <c r="L11" s="307"/>
      <c r="M11" s="42"/>
      <c r="N11" s="308" t="s">
        <v>30</v>
      </c>
      <c r="O11" s="308"/>
      <c r="P11" s="309">
        <v>42658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C17/180+1</f>
        <v>84.333333333333329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84"/>
      <c r="Q19" s="18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85"/>
      <c r="D23" s="185"/>
      <c r="E23" s="185"/>
      <c r="F23" s="185"/>
      <c r="G23" s="185"/>
      <c r="H23" s="185"/>
      <c r="I23" s="185"/>
      <c r="J23" s="185"/>
      <c r="K23" s="185"/>
      <c r="L23" s="185"/>
      <c r="M23" s="185"/>
      <c r="N23" s="185"/>
      <c r="O23" s="185"/>
      <c r="P23" s="18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27" t="s">
        <v>42</v>
      </c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5">
    <tabColor rgb="FF92D050"/>
  </sheetPr>
  <dimension ref="A1:S66"/>
  <sheetViews>
    <sheetView showGridLines="0" view="pageBreakPreview" topLeftCell="A13" zoomScaleNormal="100" zoomScaleSheetLayoutView="100" workbookViewId="0">
      <selection activeCell="J41" sqref="J41:K4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8</v>
      </c>
      <c r="H3" s="13"/>
      <c r="I3" s="13"/>
      <c r="J3" s="13"/>
      <c r="K3" s="13"/>
      <c r="L3" s="13"/>
      <c r="M3" s="294">
        <v>43129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88"/>
      <c r="O6" s="188"/>
      <c r="P6" s="188"/>
      <c r="Q6" s="188"/>
      <c r="R6" s="8"/>
    </row>
    <row r="7" spans="1:19" ht="24" customHeight="1" x14ac:dyDescent="0.2">
      <c r="B7" s="8"/>
      <c r="C7" s="189" t="s">
        <v>19</v>
      </c>
      <c r="D7" s="296" t="s">
        <v>46</v>
      </c>
      <c r="E7" s="297"/>
      <c r="F7" s="39"/>
      <c r="G7" s="189" t="s">
        <v>20</v>
      </c>
      <c r="H7" s="298" t="s">
        <v>50</v>
      </c>
      <c r="I7" s="299"/>
      <c r="J7" s="39"/>
      <c r="K7" s="300" t="s">
        <v>22</v>
      </c>
      <c r="L7" s="301"/>
      <c r="M7" s="302" t="s">
        <v>210</v>
      </c>
      <c r="N7" s="303"/>
      <c r="O7" s="300" t="s">
        <v>4</v>
      </c>
      <c r="P7" s="301"/>
      <c r="Q7" s="349" t="s">
        <v>211</v>
      </c>
      <c r="R7" s="350"/>
    </row>
    <row r="8" spans="1:19" ht="7.5" customHeight="1" x14ac:dyDescent="0.2">
      <c r="B8" s="8"/>
      <c r="C8" s="189"/>
      <c r="D8" s="40"/>
      <c r="E8" s="40"/>
      <c r="F8" s="39"/>
      <c r="G8" s="18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89" t="s">
        <v>10</v>
      </c>
      <c r="H9" s="314" t="s">
        <v>47</v>
      </c>
      <c r="I9" s="315"/>
      <c r="J9" s="39"/>
      <c r="K9" s="39"/>
      <c r="L9" s="189" t="s">
        <v>21</v>
      </c>
      <c r="M9" s="314" t="s">
        <v>72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89"/>
      <c r="D10" s="42"/>
      <c r="E10" s="42"/>
      <c r="F10" s="42"/>
      <c r="G10" s="18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89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42657</v>
      </c>
      <c r="L11" s="307"/>
      <c r="M11" s="42"/>
      <c r="N11" s="308" t="s">
        <v>30</v>
      </c>
      <c r="O11" s="308"/>
      <c r="P11" s="309">
        <v>42658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40000</v>
      </c>
      <c r="D17" s="330"/>
      <c r="E17" s="333">
        <f>C17/180+1</f>
        <v>223.22222222222223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0"/>
      <c r="Q19" s="19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347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1:18" x14ac:dyDescent="0.2">
      <c r="B33" s="18"/>
      <c r="C33" s="48"/>
      <c r="D33" s="18"/>
      <c r="E33" s="18"/>
      <c r="F33" s="18" t="s">
        <v>351</v>
      </c>
      <c r="G33" s="50"/>
      <c r="H33" s="50"/>
      <c r="I33" s="18"/>
      <c r="J33" s="31"/>
      <c r="K33" s="18"/>
      <c r="N33" s="18"/>
      <c r="R33" s="8"/>
    </row>
    <row r="34" spans="1:18" x14ac:dyDescent="0.2">
      <c r="B34" s="27"/>
      <c r="C34" s="18"/>
      <c r="D34" s="18"/>
      <c r="E34" s="48"/>
      <c r="F34" s="18" t="s">
        <v>366</v>
      </c>
      <c r="G34" s="46"/>
      <c r="H34" s="18"/>
      <c r="I34" s="18"/>
      <c r="J34" s="31"/>
      <c r="N34" s="8"/>
      <c r="R34" s="8"/>
    </row>
    <row r="35" spans="1:18" x14ac:dyDescent="0.2">
      <c r="B35" s="8"/>
      <c r="C35" s="18"/>
      <c r="D35" s="18"/>
      <c r="E35" s="18"/>
      <c r="F35" s="18" t="s">
        <v>410</v>
      </c>
      <c r="G35" s="18"/>
      <c r="H35" s="18"/>
      <c r="I35" s="18"/>
      <c r="J35" s="31"/>
      <c r="K35" s="347" t="s">
        <v>396</v>
      </c>
      <c r="L35" s="347"/>
      <c r="M35" s="347"/>
      <c r="N35" s="8"/>
      <c r="O35" s="348">
        <v>43294</v>
      </c>
      <c r="P35" s="347"/>
      <c r="Q35" s="347"/>
      <c r="R35" s="8"/>
    </row>
    <row r="36" spans="1:18" x14ac:dyDescent="0.2">
      <c r="B36" s="8"/>
      <c r="C36" s="18"/>
      <c r="D36" s="32"/>
      <c r="E36" s="18"/>
      <c r="F36" s="18" t="s">
        <v>411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1:18" x14ac:dyDescent="0.2">
      <c r="B37" s="8"/>
      <c r="D37" s="8"/>
      <c r="E37" s="18"/>
      <c r="F37" s="18" t="s">
        <v>417</v>
      </c>
      <c r="G37" s="18"/>
      <c r="H37" s="18"/>
      <c r="I37" s="18"/>
      <c r="J37" s="31"/>
      <c r="K37" s="18"/>
      <c r="N37" s="18"/>
      <c r="R37" s="8"/>
    </row>
    <row r="38" spans="1:18" x14ac:dyDescent="0.2">
      <c r="B38" s="8"/>
      <c r="C38" s="45"/>
      <c r="E38" s="18"/>
      <c r="F38" s="18" t="s">
        <v>439</v>
      </c>
      <c r="G38" s="19"/>
      <c r="H38" s="19"/>
      <c r="I38" s="19"/>
      <c r="J38" s="31"/>
      <c r="K38" s="18"/>
      <c r="N38" s="18"/>
      <c r="R38" s="8"/>
    </row>
    <row r="39" spans="1:18" x14ac:dyDescent="0.2">
      <c r="A39" s="8"/>
      <c r="B39" s="8"/>
      <c r="C39" s="18"/>
      <c r="D39" s="18"/>
      <c r="E39" s="18"/>
      <c r="F39" s="18" t="s">
        <v>449</v>
      </c>
      <c r="G39" s="18"/>
      <c r="H39" s="18"/>
      <c r="I39" s="18"/>
      <c r="J39" s="18"/>
      <c r="K39" s="18"/>
      <c r="L39" s="8"/>
      <c r="M39" s="8"/>
      <c r="N39" s="8"/>
      <c r="O39" s="8"/>
      <c r="P39" s="8"/>
      <c r="Q39" s="8"/>
      <c r="R39" s="8"/>
    </row>
    <row r="40" spans="1:18" x14ac:dyDescent="0.2">
      <c r="F40" s="27" t="s">
        <v>450</v>
      </c>
      <c r="Q40" s="284"/>
    </row>
    <row r="41" spans="1:18" x14ac:dyDescent="0.2"/>
    <row r="42" spans="1:18" x14ac:dyDescent="0.2"/>
    <row r="43" spans="1:18" x14ac:dyDescent="0.2"/>
    <row r="44" spans="1:18" x14ac:dyDescent="0.2"/>
    <row r="45" spans="1:18" x14ac:dyDescent="0.2"/>
    <row r="46" spans="1:18" x14ac:dyDescent="0.2"/>
    <row r="47" spans="1:18" x14ac:dyDescent="0.2"/>
    <row r="48" spans="1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7"/>
  <dimension ref="A1:S66"/>
  <sheetViews>
    <sheetView showGridLines="0" view="pageBreakPreview" topLeftCell="A10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9</v>
      </c>
      <c r="H3" s="13"/>
      <c r="I3" s="13"/>
      <c r="J3" s="13"/>
      <c r="K3" s="13"/>
      <c r="L3" s="13"/>
      <c r="M3" s="294">
        <v>43118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8"/>
    </row>
    <row r="7" spans="1:19" ht="24" customHeight="1" x14ac:dyDescent="0.2">
      <c r="B7" s="8"/>
      <c r="C7" s="186" t="s">
        <v>19</v>
      </c>
      <c r="D7" s="296" t="s">
        <v>53</v>
      </c>
      <c r="E7" s="297"/>
      <c r="F7" s="39"/>
      <c r="G7" s="186" t="s">
        <v>20</v>
      </c>
      <c r="H7" s="298" t="s">
        <v>50</v>
      </c>
      <c r="I7" s="299"/>
      <c r="J7" s="39"/>
      <c r="K7" s="300" t="s">
        <v>22</v>
      </c>
      <c r="L7" s="301"/>
      <c r="M7" s="302">
        <v>4509689249</v>
      </c>
      <c r="N7" s="303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186"/>
      <c r="D8" s="40"/>
      <c r="E8" s="40"/>
      <c r="F8" s="39"/>
      <c r="G8" s="1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86" t="s">
        <v>10</v>
      </c>
      <c r="H9" s="314" t="s">
        <v>54</v>
      </c>
      <c r="I9" s="315"/>
      <c r="J9" s="39"/>
      <c r="K9" s="39"/>
      <c r="L9" s="186" t="s">
        <v>21</v>
      </c>
      <c r="M9" s="380" t="s">
        <v>55</v>
      </c>
      <c r="N9" s="357"/>
      <c r="O9" s="300" t="s">
        <v>27</v>
      </c>
      <c r="P9" s="301" t="s">
        <v>26</v>
      </c>
      <c r="Q9" s="296">
        <v>420</v>
      </c>
      <c r="R9" s="297"/>
    </row>
    <row r="10" spans="1:19" ht="7.5" customHeight="1" x14ac:dyDescent="0.2">
      <c r="B10" s="8"/>
      <c r="C10" s="186"/>
      <c r="D10" s="42"/>
      <c r="E10" s="42"/>
      <c r="F10" s="42"/>
      <c r="G10" s="1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86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56</v>
      </c>
      <c r="Q11" s="378"/>
      <c r="R11" s="379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C17/55+1</f>
        <v>19.181818181818183</v>
      </c>
      <c r="F17" s="334"/>
      <c r="G17" s="337"/>
      <c r="H17" s="338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84"/>
      <c r="Q19" s="18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85"/>
      <c r="D23" s="185"/>
      <c r="E23" s="185"/>
      <c r="F23" s="185"/>
      <c r="G23" s="185"/>
      <c r="H23" s="185"/>
      <c r="I23" s="185"/>
      <c r="J23" s="185"/>
      <c r="K23" s="185"/>
      <c r="L23" s="185"/>
      <c r="M23" s="185"/>
      <c r="N23" s="185"/>
      <c r="O23" s="185"/>
      <c r="P23" s="18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382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383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384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43251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9">
    <tabColor rgb="FF92D050"/>
  </sheetPr>
  <dimension ref="A1:S66"/>
  <sheetViews>
    <sheetView showGridLines="0" view="pageBreakPreview" zoomScaleNormal="100" zoomScaleSheetLayoutView="100" workbookViewId="0">
      <selection activeCell="P39" sqref="P3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9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10</v>
      </c>
      <c r="H3" s="13"/>
      <c r="I3" s="13"/>
      <c r="J3" s="13"/>
      <c r="K3" s="13"/>
      <c r="L3" s="13"/>
      <c r="M3" s="294">
        <v>43129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88"/>
      <c r="O6" s="188"/>
      <c r="P6" s="188"/>
      <c r="Q6" s="188"/>
      <c r="R6" s="8"/>
    </row>
    <row r="7" spans="1:19" ht="24" customHeight="1" x14ac:dyDescent="0.2">
      <c r="B7" s="8"/>
      <c r="C7" s="189" t="s">
        <v>19</v>
      </c>
      <c r="D7" s="296" t="s">
        <v>49</v>
      </c>
      <c r="E7" s="297"/>
      <c r="F7" s="39"/>
      <c r="G7" s="189" t="s">
        <v>20</v>
      </c>
      <c r="H7" s="298" t="s">
        <v>50</v>
      </c>
      <c r="I7" s="299"/>
      <c r="J7" s="39"/>
      <c r="K7" s="300" t="s">
        <v>22</v>
      </c>
      <c r="L7" s="301"/>
      <c r="M7" s="349">
        <v>4509746225</v>
      </c>
      <c r="N7" s="350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189"/>
      <c r="D8" s="40"/>
      <c r="E8" s="40"/>
      <c r="F8" s="39"/>
      <c r="G8" s="18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89" t="s">
        <v>10</v>
      </c>
      <c r="H9" s="314" t="s">
        <v>209</v>
      </c>
      <c r="I9" s="315"/>
      <c r="J9" s="39"/>
      <c r="K9" s="39"/>
      <c r="L9" s="189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189"/>
      <c r="D10" s="42"/>
      <c r="E10" s="42"/>
      <c r="F10" s="42"/>
      <c r="G10" s="18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8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C17/78+1</f>
        <v>77.92307692307692</v>
      </c>
      <c r="F17" s="334"/>
      <c r="G17" s="337"/>
      <c r="H17" s="338"/>
      <c r="I17" s="341"/>
      <c r="J17" s="323"/>
      <c r="K17" s="322">
        <v>42569</v>
      </c>
      <c r="L17" s="323"/>
      <c r="M17" s="322">
        <v>42569</v>
      </c>
      <c r="N17" s="323"/>
      <c r="O17" s="322">
        <v>42587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0"/>
      <c r="Q19" s="19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360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285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 t="s">
        <v>330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48" t="s">
        <v>363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43238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27" t="s">
        <v>361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0">
    <tabColor rgb="FF92D050"/>
  </sheetPr>
  <dimension ref="A1:S66"/>
  <sheetViews>
    <sheetView showGridLines="0" view="pageBreakPreview" topLeftCell="A16" zoomScaleNormal="100" zoomScaleSheetLayoutView="100" workbookViewId="0">
      <selection activeCell="G39" sqref="G3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11</v>
      </c>
      <c r="H3" s="13"/>
      <c r="I3" s="13"/>
      <c r="J3" s="13"/>
      <c r="K3" s="13"/>
      <c r="L3" s="13"/>
      <c r="M3" s="294">
        <v>43129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88"/>
      <c r="O6" s="188"/>
      <c r="P6" s="188"/>
      <c r="Q6" s="188"/>
      <c r="R6" s="8"/>
    </row>
    <row r="7" spans="1:19" ht="24" customHeight="1" x14ac:dyDescent="0.2">
      <c r="B7" s="8"/>
      <c r="C7" s="189" t="s">
        <v>19</v>
      </c>
      <c r="D7" s="296" t="s">
        <v>68</v>
      </c>
      <c r="E7" s="297"/>
      <c r="F7" s="39"/>
      <c r="G7" s="189" t="s">
        <v>20</v>
      </c>
      <c r="H7" s="298" t="s">
        <v>50</v>
      </c>
      <c r="I7" s="299"/>
      <c r="J7" s="39"/>
      <c r="K7" s="300" t="s">
        <v>22</v>
      </c>
      <c r="L7" s="301"/>
      <c r="M7" s="302">
        <v>4509756026</v>
      </c>
      <c r="N7" s="303"/>
      <c r="O7" s="300" t="s">
        <v>4</v>
      </c>
      <c r="P7" s="301"/>
      <c r="Q7" s="304">
        <v>15000</v>
      </c>
      <c r="R7" s="305"/>
    </row>
    <row r="8" spans="1:19" ht="7.5" customHeight="1" x14ac:dyDescent="0.2">
      <c r="B8" s="8"/>
      <c r="C8" s="189"/>
      <c r="D8" s="40"/>
      <c r="E8" s="40"/>
      <c r="F8" s="39"/>
      <c r="G8" s="18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89" t="s">
        <v>10</v>
      </c>
      <c r="H9" s="314" t="s">
        <v>74</v>
      </c>
      <c r="I9" s="315"/>
      <c r="J9" s="39"/>
      <c r="K9" s="39"/>
      <c r="L9" s="189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189"/>
      <c r="D10" s="42"/>
      <c r="E10" s="42"/>
      <c r="F10" s="42"/>
      <c r="G10" s="18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8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C17/295+1</f>
        <v>51.847457627118644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0"/>
      <c r="Q19" s="19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321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367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 t="s">
        <v>378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48" t="s">
        <v>394</v>
      </c>
      <c r="G35" s="18"/>
      <c r="H35" s="18"/>
      <c r="I35" s="18"/>
      <c r="J35" s="31"/>
      <c r="K35" s="347" t="s">
        <v>396</v>
      </c>
      <c r="L35" s="347"/>
      <c r="M35" s="347"/>
      <c r="N35" s="8"/>
      <c r="O35" s="348" t="s">
        <v>397</v>
      </c>
      <c r="P35" s="347"/>
      <c r="Q35" s="347"/>
      <c r="R35" s="8"/>
    </row>
    <row r="36" spans="2:18" x14ac:dyDescent="0.2">
      <c r="B36" s="8"/>
      <c r="C36" s="18"/>
      <c r="D36" s="32"/>
      <c r="E36" s="18"/>
      <c r="F36" s="27" t="s">
        <v>395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1"/>
  <dimension ref="A1:S66"/>
  <sheetViews>
    <sheetView showGridLines="0" view="pageBreakPreview" topLeftCell="A4" zoomScaleNormal="100" zoomScaleSheetLayoutView="100" workbookViewId="0">
      <selection activeCell="H43" sqref="H4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12</v>
      </c>
      <c r="H3" s="13"/>
      <c r="I3" s="13"/>
      <c r="J3" s="13"/>
      <c r="K3" s="13"/>
      <c r="L3" s="13"/>
      <c r="M3" s="294">
        <v>43129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88"/>
      <c r="O6" s="188"/>
      <c r="P6" s="188"/>
      <c r="Q6" s="188"/>
      <c r="R6" s="8"/>
    </row>
    <row r="7" spans="1:19" ht="24" customHeight="1" x14ac:dyDescent="0.2">
      <c r="B7" s="8"/>
      <c r="C7" s="189" t="s">
        <v>19</v>
      </c>
      <c r="D7" s="296" t="s">
        <v>101</v>
      </c>
      <c r="E7" s="297"/>
      <c r="F7" s="39"/>
      <c r="G7" s="189" t="s">
        <v>20</v>
      </c>
      <c r="H7" s="298" t="s">
        <v>50</v>
      </c>
      <c r="I7" s="299"/>
      <c r="J7" s="39"/>
      <c r="K7" s="300" t="s">
        <v>22</v>
      </c>
      <c r="L7" s="301"/>
      <c r="M7" s="351">
        <v>4509759231</v>
      </c>
      <c r="N7" s="352"/>
      <c r="O7" s="300" t="s">
        <v>4</v>
      </c>
      <c r="P7" s="301"/>
      <c r="Q7" s="304">
        <v>200</v>
      </c>
      <c r="R7" s="305"/>
    </row>
    <row r="8" spans="1:19" ht="7.5" customHeight="1" x14ac:dyDescent="0.2">
      <c r="B8" s="8"/>
      <c r="C8" s="189"/>
      <c r="D8" s="40"/>
      <c r="E8" s="40"/>
      <c r="F8" s="39"/>
      <c r="G8" s="18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89" t="s">
        <v>10</v>
      </c>
      <c r="H9" s="314" t="s">
        <v>212</v>
      </c>
      <c r="I9" s="315"/>
      <c r="J9" s="39"/>
      <c r="K9" s="39"/>
      <c r="L9" s="189" t="s">
        <v>21</v>
      </c>
      <c r="M9" s="314" t="s">
        <v>100</v>
      </c>
      <c r="N9" s="315"/>
      <c r="O9" s="300" t="s">
        <v>27</v>
      </c>
      <c r="P9" s="301" t="s">
        <v>26</v>
      </c>
      <c r="Q9" s="316"/>
      <c r="R9" s="297"/>
    </row>
    <row r="10" spans="1:19" ht="7.5" customHeight="1" x14ac:dyDescent="0.2">
      <c r="B10" s="8"/>
      <c r="C10" s="189"/>
      <c r="D10" s="42"/>
      <c r="E10" s="42"/>
      <c r="F10" s="42"/>
      <c r="G10" s="18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8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6"/>
      <c r="Q11" s="353"/>
      <c r="R11" s="35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500</v>
      </c>
      <c r="D17" s="330"/>
      <c r="E17" s="333">
        <f>C17/62+1</f>
        <v>9.064516129032258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0"/>
      <c r="Q19" s="19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461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42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2"/>
  <dimension ref="A1:S66"/>
  <sheetViews>
    <sheetView showGridLines="0" view="pageBreakPreview" topLeftCell="A13" zoomScaleNormal="100" zoomScaleSheetLayoutView="100" workbookViewId="0">
      <selection activeCell="G37" sqref="G3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13</v>
      </c>
      <c r="H3" s="13"/>
      <c r="I3" s="13"/>
      <c r="J3" s="13"/>
      <c r="K3" s="13"/>
      <c r="L3" s="13"/>
      <c r="M3" s="294">
        <v>43130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95"/>
      <c r="D6" s="195"/>
      <c r="E6" s="195"/>
      <c r="F6" s="195"/>
      <c r="G6" s="195"/>
      <c r="H6" s="195"/>
      <c r="I6" s="195"/>
      <c r="J6" s="195"/>
      <c r="K6" s="195"/>
      <c r="L6" s="195"/>
      <c r="M6" s="195"/>
      <c r="N6" s="195"/>
      <c r="O6" s="195"/>
      <c r="P6" s="195"/>
      <c r="Q6" s="195"/>
      <c r="R6" s="8"/>
    </row>
    <row r="7" spans="1:19" ht="24" customHeight="1" x14ac:dyDescent="0.2">
      <c r="B7" s="8"/>
      <c r="C7" s="194" t="s">
        <v>19</v>
      </c>
      <c r="D7" s="296" t="s">
        <v>83</v>
      </c>
      <c r="E7" s="297"/>
      <c r="F7" s="39"/>
      <c r="G7" s="194" t="s">
        <v>20</v>
      </c>
      <c r="H7" s="298" t="s">
        <v>50</v>
      </c>
      <c r="I7" s="299"/>
      <c r="J7" s="39"/>
      <c r="K7" s="300" t="s">
        <v>22</v>
      </c>
      <c r="L7" s="301"/>
      <c r="M7" s="349">
        <v>4509747829</v>
      </c>
      <c r="N7" s="350"/>
      <c r="O7" s="300" t="s">
        <v>4</v>
      </c>
      <c r="P7" s="301"/>
      <c r="Q7" s="304">
        <v>2000</v>
      </c>
      <c r="R7" s="305"/>
    </row>
    <row r="8" spans="1:19" ht="7.5" customHeight="1" x14ac:dyDescent="0.2">
      <c r="B8" s="8"/>
      <c r="C8" s="194"/>
      <c r="D8" s="40"/>
      <c r="E8" s="40"/>
      <c r="F8" s="39"/>
      <c r="G8" s="19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94" t="s">
        <v>10</v>
      </c>
      <c r="H9" s="314" t="s">
        <v>74</v>
      </c>
      <c r="I9" s="315"/>
      <c r="J9" s="39"/>
      <c r="K9" s="39"/>
      <c r="L9" s="194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686</v>
      </c>
      <c r="R9" s="297"/>
    </row>
    <row r="10" spans="1:19" ht="7.5" customHeight="1" x14ac:dyDescent="0.2">
      <c r="B10" s="8"/>
      <c r="C10" s="194"/>
      <c r="D10" s="42"/>
      <c r="E10" s="42"/>
      <c r="F10" s="42"/>
      <c r="G10" s="19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9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3000</v>
      </c>
      <c r="D17" s="330"/>
      <c r="E17" s="333">
        <f>C17/62+1</f>
        <v>49.387096774193552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2"/>
      <c r="Q19" s="19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463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73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3"/>
  <dimension ref="A1:S66"/>
  <sheetViews>
    <sheetView showGridLines="0" view="pageBreakPreview" topLeftCell="A10" zoomScaleNormal="100" zoomScaleSheetLayoutView="100" workbookViewId="0">
      <selection activeCell="F37" sqref="F3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8"/>
    </row>
    <row r="7" spans="1:19" ht="24" customHeight="1" x14ac:dyDescent="0.2">
      <c r="B7" s="8"/>
      <c r="C7" s="197" t="s">
        <v>19</v>
      </c>
      <c r="D7" s="296" t="s">
        <v>122</v>
      </c>
      <c r="E7" s="297"/>
      <c r="F7" s="39"/>
      <c r="G7" s="197" t="s">
        <v>20</v>
      </c>
      <c r="H7" s="298" t="s">
        <v>31</v>
      </c>
      <c r="I7" s="299"/>
      <c r="J7" s="39"/>
      <c r="K7" s="300" t="s">
        <v>22</v>
      </c>
      <c r="L7" s="301"/>
      <c r="M7" s="349" t="s">
        <v>218</v>
      </c>
      <c r="N7" s="350"/>
      <c r="O7" s="300" t="s">
        <v>4</v>
      </c>
      <c r="P7" s="301"/>
      <c r="Q7" s="304">
        <v>18000</v>
      </c>
      <c r="R7" s="305"/>
    </row>
    <row r="8" spans="1:19" ht="7.5" customHeight="1" x14ac:dyDescent="0.2">
      <c r="B8" s="8"/>
      <c r="C8" s="197"/>
      <c r="D8" s="40"/>
      <c r="E8" s="40"/>
      <c r="F8" s="39"/>
      <c r="G8" s="19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97" t="s">
        <v>10</v>
      </c>
      <c r="H9" s="314" t="s">
        <v>123</v>
      </c>
      <c r="I9" s="315"/>
      <c r="J9" s="39"/>
      <c r="K9" s="39"/>
      <c r="L9" s="197" t="s">
        <v>21</v>
      </c>
      <c r="M9" s="314" t="s">
        <v>39</v>
      </c>
      <c r="N9" s="315"/>
      <c r="O9" s="300" t="s">
        <v>27</v>
      </c>
      <c r="P9" s="301" t="s">
        <v>26</v>
      </c>
      <c r="Q9" s="296" t="s">
        <v>124</v>
      </c>
      <c r="R9" s="297"/>
    </row>
    <row r="10" spans="1:19" ht="7.5" customHeight="1" x14ac:dyDescent="0.2">
      <c r="B10" s="8"/>
      <c r="C10" s="197"/>
      <c r="D10" s="42"/>
      <c r="E10" s="42"/>
      <c r="F10" s="42"/>
      <c r="G10" s="19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>
        <v>42538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18500</v>
      </c>
      <c r="D17" s="330"/>
      <c r="E17" s="333">
        <f>C17/197+1</f>
        <v>94.90862944162437</v>
      </c>
      <c r="F17" s="334"/>
      <c r="G17" s="374" t="s">
        <v>37</v>
      </c>
      <c r="H17" s="375"/>
      <c r="I17" s="341"/>
      <c r="J17" s="323"/>
      <c r="K17" s="322">
        <v>42537</v>
      </c>
      <c r="L17" s="323"/>
      <c r="M17" s="322">
        <v>42538</v>
      </c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76"/>
      <c r="H18" s="377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8"/>
      <c r="Q19" s="19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9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F31" s="47" t="s">
        <v>35</v>
      </c>
      <c r="G31" s="2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48"/>
      <c r="D32" s="18"/>
      <c r="F32" s="18" t="s">
        <v>283</v>
      </c>
      <c r="G32" s="46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18"/>
      <c r="D33" s="18"/>
      <c r="E33" s="18"/>
      <c r="F33" s="18" t="s">
        <v>325</v>
      </c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348</v>
      </c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51"/>
      <c r="D35" s="51"/>
      <c r="E35" s="51"/>
      <c r="F35" s="56" t="s">
        <v>349</v>
      </c>
      <c r="G35" s="51"/>
      <c r="H35" s="51"/>
      <c r="I35" s="18"/>
      <c r="J35" s="31"/>
      <c r="K35" s="20"/>
      <c r="L35" s="20" t="s">
        <v>33</v>
      </c>
      <c r="M35" s="20"/>
      <c r="N35" s="8"/>
      <c r="O35" s="358">
        <v>43230</v>
      </c>
      <c r="P35" s="358"/>
      <c r="Q35" s="358"/>
      <c r="R35" s="8"/>
    </row>
    <row r="36" spans="2:18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4">
    <tabColor rgb="FF92D050"/>
  </sheetPr>
  <dimension ref="A1:S70"/>
  <sheetViews>
    <sheetView showGridLines="0" view="pageBreakPreview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15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8"/>
    </row>
    <row r="7" spans="1:19" ht="24" customHeight="1" x14ac:dyDescent="0.2">
      <c r="B7" s="8"/>
      <c r="C7" s="197" t="s">
        <v>19</v>
      </c>
      <c r="D7" s="296" t="s">
        <v>191</v>
      </c>
      <c r="E7" s="297"/>
      <c r="F7" s="39"/>
      <c r="G7" s="197" t="s">
        <v>20</v>
      </c>
      <c r="H7" s="298" t="s">
        <v>31</v>
      </c>
      <c r="I7" s="299"/>
      <c r="J7" s="39"/>
      <c r="K7" s="300" t="s">
        <v>22</v>
      </c>
      <c r="L7" s="301"/>
      <c r="M7" s="349" t="s">
        <v>218</v>
      </c>
      <c r="N7" s="350"/>
      <c r="O7" s="300" t="s">
        <v>4</v>
      </c>
      <c r="P7" s="301"/>
      <c r="Q7" s="304">
        <v>48000</v>
      </c>
      <c r="R7" s="305"/>
    </row>
    <row r="8" spans="1:19" ht="7.5" customHeight="1" x14ac:dyDescent="0.2">
      <c r="B8" s="8"/>
      <c r="C8" s="197"/>
      <c r="D8" s="40"/>
      <c r="E8" s="40"/>
      <c r="F8" s="39"/>
      <c r="G8" s="19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197" t="s">
        <v>10</v>
      </c>
      <c r="H9" s="314" t="s">
        <v>192</v>
      </c>
      <c r="I9" s="315"/>
      <c r="J9" s="39"/>
      <c r="K9" s="39"/>
      <c r="L9" s="197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197"/>
      <c r="D10" s="42"/>
      <c r="E10" s="42"/>
      <c r="F10" s="42"/>
      <c r="G10" s="19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97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48500</v>
      </c>
      <c r="D17" s="330"/>
      <c r="E17" s="333">
        <f>C17/392+1</f>
        <v>124.72448979591837</v>
      </c>
      <c r="F17" s="334"/>
      <c r="G17" s="337"/>
      <c r="H17" s="338"/>
      <c r="I17" s="341"/>
      <c r="J17" s="323"/>
      <c r="K17" s="322">
        <v>42671</v>
      </c>
      <c r="L17" s="323"/>
      <c r="M17" s="322">
        <v>42672</v>
      </c>
      <c r="N17" s="323"/>
      <c r="O17" s="322">
        <v>42693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8"/>
      <c r="Q19" s="19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9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257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235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261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 t="s">
        <v>267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43201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 t="s">
        <v>305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56" t="s">
        <v>306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54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5">
    <tabColor rgb="FF92D050"/>
  </sheetPr>
  <dimension ref="A1:S67"/>
  <sheetViews>
    <sheetView showGridLines="0" view="pageBreakPreview" zoomScaleNormal="100" zoomScaleSheetLayoutView="100" workbookViewId="0">
      <selection activeCell="O36" sqref="O36:Q36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16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8"/>
    </row>
    <row r="7" spans="1:19" ht="24" customHeight="1" x14ac:dyDescent="0.2">
      <c r="B7" s="8"/>
      <c r="C7" s="197" t="s">
        <v>19</v>
      </c>
      <c r="D7" s="296" t="s">
        <v>220</v>
      </c>
      <c r="E7" s="297"/>
      <c r="F7" s="39"/>
      <c r="G7" s="197" t="s">
        <v>20</v>
      </c>
      <c r="H7" s="298" t="s">
        <v>31</v>
      </c>
      <c r="I7" s="299"/>
      <c r="J7" s="39"/>
      <c r="K7" s="300" t="s">
        <v>22</v>
      </c>
      <c r="L7" s="301"/>
      <c r="M7" s="349" t="s">
        <v>218</v>
      </c>
      <c r="N7" s="350"/>
      <c r="O7" s="300" t="s">
        <v>4</v>
      </c>
      <c r="P7" s="301"/>
      <c r="Q7" s="304">
        <v>24000</v>
      </c>
      <c r="R7" s="305"/>
    </row>
    <row r="8" spans="1:19" ht="7.5" customHeight="1" x14ac:dyDescent="0.2">
      <c r="B8" s="8"/>
      <c r="C8" s="197"/>
      <c r="D8" s="40"/>
      <c r="E8" s="40"/>
      <c r="F8" s="39"/>
      <c r="G8" s="19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197" t="s">
        <v>10</v>
      </c>
      <c r="H9" s="314" t="s">
        <v>219</v>
      </c>
      <c r="I9" s="315"/>
      <c r="J9" s="39"/>
      <c r="K9" s="39"/>
      <c r="L9" s="197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197"/>
      <c r="D10" s="42"/>
      <c r="E10" s="42"/>
      <c r="F10" s="42"/>
      <c r="G10" s="19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97" t="s">
        <v>5</v>
      </c>
      <c r="D11" s="42"/>
      <c r="E11" s="306">
        <v>42534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24500</v>
      </c>
      <c r="D17" s="330"/>
      <c r="E17" s="333">
        <f>C17/269+1</f>
        <v>92.078066914498137</v>
      </c>
      <c r="F17" s="334"/>
      <c r="G17" s="337"/>
      <c r="H17" s="338"/>
      <c r="I17" s="341"/>
      <c r="J17" s="323"/>
      <c r="K17" s="322">
        <v>42532</v>
      </c>
      <c r="L17" s="323"/>
      <c r="M17" s="322">
        <v>42534</v>
      </c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8"/>
      <c r="Q19" s="19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9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234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 t="s">
        <v>268</v>
      </c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27" t="s">
        <v>269</v>
      </c>
      <c r="G34" s="46"/>
      <c r="H34" s="18"/>
      <c r="I34" s="18"/>
      <c r="J34" s="31"/>
      <c r="N34" s="8"/>
      <c r="R34" s="8"/>
    </row>
    <row r="35" spans="2:18" ht="14.25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43175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D38" s="8"/>
      <c r="E38" s="18"/>
      <c r="F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45"/>
      <c r="E39" s="18"/>
      <c r="G39" s="19"/>
      <c r="H39" s="19"/>
      <c r="I39" s="19"/>
      <c r="J39" s="31"/>
      <c r="K39" s="18"/>
      <c r="N39" s="18"/>
      <c r="R39" s="8"/>
    </row>
    <row r="40" spans="2:18" ht="15" thickBot="1" x14ac:dyDescent="0.25">
      <c r="B40" s="15"/>
      <c r="C40" s="17"/>
      <c r="D40" s="17"/>
      <c r="E40" s="17"/>
      <c r="F40" s="17"/>
      <c r="G40" s="17"/>
      <c r="H40" s="17"/>
      <c r="I40" s="17"/>
      <c r="J40" s="33"/>
      <c r="K40" s="17"/>
      <c r="L40" s="15"/>
      <c r="M40" s="15"/>
      <c r="N40" s="15"/>
      <c r="O40" s="15"/>
      <c r="P40" s="15"/>
      <c r="Q40" s="15"/>
      <c r="R40" s="15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P20:Q20"/>
    <mergeCell ref="C22:R22"/>
    <mergeCell ref="C24:E24"/>
    <mergeCell ref="G24:I24"/>
    <mergeCell ref="K24:M24"/>
    <mergeCell ref="O24:Q24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O17:P18"/>
    <mergeCell ref="C17:D18"/>
    <mergeCell ref="E17:F18"/>
    <mergeCell ref="G17:H18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6">
    <tabColor rgb="FF92D050"/>
  </sheetPr>
  <dimension ref="A1:S66"/>
  <sheetViews>
    <sheetView showGridLines="0" view="pageBreakPreview" zoomScaleNormal="100" zoomScaleSheetLayoutView="100" workbookViewId="0">
      <selection activeCell="M12" sqref="M1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17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8"/>
    </row>
    <row r="7" spans="1:19" ht="24" customHeight="1" x14ac:dyDescent="0.2">
      <c r="B7" s="8"/>
      <c r="C7" s="197" t="s">
        <v>19</v>
      </c>
      <c r="D7" s="296" t="s">
        <v>116</v>
      </c>
      <c r="E7" s="297"/>
      <c r="F7" s="39"/>
      <c r="G7" s="197" t="s">
        <v>20</v>
      </c>
      <c r="H7" s="298" t="s">
        <v>31</v>
      </c>
      <c r="I7" s="299"/>
      <c r="J7" s="39"/>
      <c r="K7" s="300" t="s">
        <v>22</v>
      </c>
      <c r="L7" s="301"/>
      <c r="M7" s="302" t="s">
        <v>221</v>
      </c>
      <c r="N7" s="303"/>
      <c r="O7" s="300" t="s">
        <v>4</v>
      </c>
      <c r="P7" s="301"/>
      <c r="Q7" s="304">
        <v>11000</v>
      </c>
      <c r="R7" s="305"/>
    </row>
    <row r="8" spans="1:19" ht="7.5" customHeight="1" x14ac:dyDescent="0.2">
      <c r="B8" s="8"/>
      <c r="C8" s="197"/>
      <c r="D8" s="40"/>
      <c r="E8" s="40"/>
      <c r="F8" s="39"/>
      <c r="G8" s="19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97" t="s">
        <v>10</v>
      </c>
      <c r="H9" s="314" t="s">
        <v>117</v>
      </c>
      <c r="I9" s="315"/>
      <c r="J9" s="39"/>
      <c r="K9" s="39"/>
      <c r="L9" s="197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197"/>
      <c r="D10" s="42"/>
      <c r="E10" s="42"/>
      <c r="F10" s="42"/>
      <c r="G10" s="19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119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11500</v>
      </c>
      <c r="D17" s="330"/>
      <c r="E17" s="333">
        <f>C17/254+1</f>
        <v>46.275590551181104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8"/>
      <c r="Q19" s="19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9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18" t="s">
        <v>242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18" t="s">
        <v>262</v>
      </c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56" t="s">
        <v>263</v>
      </c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J35" s="31"/>
      <c r="K35" s="20"/>
      <c r="L35" s="20" t="s">
        <v>33</v>
      </c>
      <c r="M35" s="20"/>
      <c r="N35" s="8"/>
      <c r="O35" s="358">
        <v>43167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7">
    <tabColor rgb="FF92D050"/>
  </sheetPr>
  <dimension ref="A1:S66"/>
  <sheetViews>
    <sheetView showGridLines="0" view="pageBreakPreview" zoomScaleNormal="100" zoomScaleSheetLayoutView="100" workbookViewId="0">
      <selection activeCell="O35" sqref="O35:Q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18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8"/>
    </row>
    <row r="7" spans="1:19" ht="24" customHeight="1" x14ac:dyDescent="0.2">
      <c r="B7" s="8"/>
      <c r="C7" s="197" t="s">
        <v>19</v>
      </c>
      <c r="D7" s="296" t="s">
        <v>115</v>
      </c>
      <c r="E7" s="297"/>
      <c r="F7" s="39"/>
      <c r="G7" s="197" t="s">
        <v>20</v>
      </c>
      <c r="H7" s="298" t="s">
        <v>31</v>
      </c>
      <c r="I7" s="299"/>
      <c r="J7" s="39"/>
      <c r="K7" s="300" t="s">
        <v>22</v>
      </c>
      <c r="L7" s="301"/>
      <c r="M7" s="302" t="s">
        <v>221</v>
      </c>
      <c r="N7" s="303"/>
      <c r="O7" s="300" t="s">
        <v>4</v>
      </c>
      <c r="P7" s="301"/>
      <c r="Q7" s="304">
        <v>15000</v>
      </c>
      <c r="R7" s="305"/>
    </row>
    <row r="8" spans="1:19" ht="7.5" customHeight="1" x14ac:dyDescent="0.2">
      <c r="B8" s="8"/>
      <c r="C8" s="197"/>
      <c r="D8" s="40"/>
      <c r="E8" s="40"/>
      <c r="F8" s="39"/>
      <c r="G8" s="19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197" t="s">
        <v>10</v>
      </c>
      <c r="H9" s="314" t="s">
        <v>36</v>
      </c>
      <c r="I9" s="315"/>
      <c r="J9" s="39"/>
      <c r="K9" s="39"/>
      <c r="L9" s="197" t="s">
        <v>21</v>
      </c>
      <c r="M9" s="314" t="s">
        <v>29</v>
      </c>
      <c r="N9" s="315"/>
      <c r="O9" s="300" t="s">
        <v>27</v>
      </c>
      <c r="P9" s="301" t="s">
        <v>26</v>
      </c>
      <c r="Q9" s="296">
        <v>1700</v>
      </c>
      <c r="R9" s="297"/>
    </row>
    <row r="10" spans="1:19" ht="7.5" customHeight="1" x14ac:dyDescent="0.2">
      <c r="B10" s="8"/>
      <c r="C10" s="197"/>
      <c r="D10" s="42"/>
      <c r="E10" s="42"/>
      <c r="F10" s="42"/>
      <c r="G10" s="19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15500</v>
      </c>
      <c r="D17" s="330"/>
      <c r="E17" s="333">
        <f>C17/158+1</f>
        <v>99.101265822784811</v>
      </c>
      <c r="F17" s="334"/>
      <c r="G17" s="337" t="s">
        <v>107</v>
      </c>
      <c r="H17" s="338"/>
      <c r="I17" s="341">
        <v>22.5</v>
      </c>
      <c r="J17" s="323"/>
      <c r="K17" s="322">
        <v>42373</v>
      </c>
      <c r="L17" s="323"/>
      <c r="M17" s="322">
        <v>42373</v>
      </c>
      <c r="N17" s="323"/>
      <c r="O17" s="322">
        <v>42385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98"/>
      <c r="Q19" s="19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99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F32" s="18" t="s">
        <v>231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18"/>
      <c r="D33" s="18"/>
      <c r="E33" s="18"/>
      <c r="F33" s="18"/>
      <c r="G33" s="53"/>
      <c r="H33" s="53"/>
      <c r="I33" s="18"/>
      <c r="J33" s="31"/>
      <c r="K33" s="18"/>
      <c r="N33" s="18"/>
      <c r="R33" s="8"/>
    </row>
    <row r="34" spans="2:18" x14ac:dyDescent="0.2">
      <c r="B34" s="8"/>
      <c r="C34" s="18"/>
      <c r="D34" s="18"/>
      <c r="E34" s="18"/>
      <c r="F34" s="56"/>
      <c r="G34" s="46"/>
      <c r="H34" s="46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43157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8">
    <tabColor rgb="FF92D050"/>
  </sheetPr>
  <dimension ref="A1:S66"/>
  <sheetViews>
    <sheetView showGridLines="0" view="pageBreakPreview" zoomScaleNormal="100" zoomScaleSheetLayoutView="100" workbookViewId="0">
      <selection activeCell="S34" sqref="S3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19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8"/>
    </row>
    <row r="7" spans="1:19" ht="24" customHeight="1" x14ac:dyDescent="0.2">
      <c r="B7" s="8"/>
      <c r="C7" s="161" t="s">
        <v>19</v>
      </c>
      <c r="D7" s="296" t="s">
        <v>60</v>
      </c>
      <c r="E7" s="297"/>
      <c r="F7" s="39"/>
      <c r="G7" s="161" t="s">
        <v>20</v>
      </c>
      <c r="H7" s="298" t="s">
        <v>97</v>
      </c>
      <c r="I7" s="299"/>
      <c r="J7" s="39"/>
      <c r="K7" s="300" t="s">
        <v>22</v>
      </c>
      <c r="L7" s="301"/>
      <c r="M7" s="349" t="s">
        <v>222</v>
      </c>
      <c r="N7" s="350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161"/>
      <c r="D8" s="40"/>
      <c r="E8" s="40"/>
      <c r="F8" s="39"/>
      <c r="G8" s="16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161" t="s">
        <v>10</v>
      </c>
      <c r="H9" s="314" t="s">
        <v>61</v>
      </c>
      <c r="I9" s="315"/>
      <c r="J9" s="39"/>
      <c r="K9" s="39"/>
      <c r="L9" s="161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161"/>
      <c r="D10" s="42"/>
      <c r="E10" s="42"/>
      <c r="F10" s="42"/>
      <c r="G10" s="16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161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C17/547+1</f>
        <v>37.563071297989033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162"/>
      <c r="Q19" s="16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288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43194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9">
    <tabColor rgb="FF92D050"/>
  </sheetPr>
  <dimension ref="A1:S68"/>
  <sheetViews>
    <sheetView showGridLines="0" view="pageBreakPreview" zoomScaleNormal="100" zoomScaleSheetLayoutView="100" workbookViewId="0">
      <selection activeCell="I34" sqref="I34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20</v>
      </c>
      <c r="H3" s="13"/>
      <c r="I3" s="13"/>
      <c r="J3" s="13"/>
      <c r="K3" s="13"/>
      <c r="L3" s="13"/>
      <c r="M3" s="294">
        <v>43115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8"/>
    </row>
    <row r="7" spans="1:19" ht="24" customHeight="1" x14ac:dyDescent="0.2">
      <c r="B7" s="8"/>
      <c r="C7" s="201" t="s">
        <v>19</v>
      </c>
      <c r="D7" s="296" t="s">
        <v>76</v>
      </c>
      <c r="E7" s="297"/>
      <c r="F7" s="39"/>
      <c r="G7" s="201" t="s">
        <v>20</v>
      </c>
      <c r="H7" s="298" t="s">
        <v>40</v>
      </c>
      <c r="I7" s="299"/>
      <c r="J7" s="39"/>
      <c r="K7" s="300" t="s">
        <v>22</v>
      </c>
      <c r="L7" s="301"/>
      <c r="M7" s="384" t="s">
        <v>254</v>
      </c>
      <c r="N7" s="385"/>
      <c r="O7" s="300" t="s">
        <v>4</v>
      </c>
      <c r="P7" s="301"/>
      <c r="Q7" s="381" t="s">
        <v>165</v>
      </c>
      <c r="R7" s="382"/>
    </row>
    <row r="8" spans="1:19" ht="7.5" customHeight="1" x14ac:dyDescent="0.2">
      <c r="B8" s="8"/>
      <c r="C8" s="201"/>
      <c r="D8" s="40"/>
      <c r="E8" s="40"/>
      <c r="F8" s="39"/>
      <c r="G8" s="20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01" t="s">
        <v>10</v>
      </c>
      <c r="H9" s="314" t="s">
        <v>36</v>
      </c>
      <c r="I9" s="315"/>
      <c r="J9" s="39"/>
      <c r="K9" s="39"/>
      <c r="L9" s="201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201"/>
      <c r="D10" s="42"/>
      <c r="E10" s="42"/>
      <c r="F10" s="42"/>
      <c r="G10" s="20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90500</v>
      </c>
      <c r="D17" s="330"/>
      <c r="E17" s="333">
        <f>C17/290+1</f>
        <v>313.06896551724139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02"/>
      <c r="Q19" s="20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260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 t="s">
        <v>271</v>
      </c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 t="s">
        <v>282</v>
      </c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 t="s">
        <v>300</v>
      </c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43203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56" t="s">
        <v>302</v>
      </c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0">
    <tabColor rgb="FF92D050"/>
  </sheetPr>
  <dimension ref="A1:S68"/>
  <sheetViews>
    <sheetView showGridLines="0" view="pageBreakPreview" zoomScaleNormal="100" zoomScaleSheetLayoutView="100" workbookViewId="0">
      <selection activeCell="P40" sqref="P40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21</v>
      </c>
      <c r="H3" s="13"/>
      <c r="I3" s="13"/>
      <c r="J3" s="13"/>
      <c r="K3" s="13"/>
      <c r="L3" s="13"/>
      <c r="M3" s="294">
        <v>43157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8"/>
    </row>
    <row r="7" spans="1:19" ht="24" customHeight="1" x14ac:dyDescent="0.2">
      <c r="B7" s="8"/>
      <c r="C7" s="205" t="s">
        <v>19</v>
      </c>
      <c r="D7" s="296" t="s">
        <v>258</v>
      </c>
      <c r="E7" s="297"/>
      <c r="F7" s="39"/>
      <c r="G7" s="205" t="s">
        <v>20</v>
      </c>
      <c r="H7" s="298" t="s">
        <v>40</v>
      </c>
      <c r="I7" s="299"/>
      <c r="J7" s="39"/>
      <c r="K7" s="300" t="s">
        <v>22</v>
      </c>
      <c r="L7" s="301"/>
      <c r="M7" s="380" t="s">
        <v>250</v>
      </c>
      <c r="N7" s="357"/>
      <c r="O7" s="300" t="s">
        <v>4</v>
      </c>
      <c r="P7" s="301"/>
      <c r="Q7" s="381">
        <v>400</v>
      </c>
      <c r="R7" s="382"/>
    </row>
    <row r="8" spans="1:19" ht="7.5" customHeight="1" x14ac:dyDescent="0.2">
      <c r="B8" s="8"/>
      <c r="C8" s="205"/>
      <c r="D8" s="40"/>
      <c r="E8" s="40"/>
      <c r="F8" s="39"/>
      <c r="G8" s="205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05" t="s">
        <v>10</v>
      </c>
      <c r="H9" s="314" t="s">
        <v>117</v>
      </c>
      <c r="I9" s="315"/>
      <c r="J9" s="39"/>
      <c r="K9" s="39"/>
      <c r="L9" s="205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205"/>
      <c r="D10" s="42"/>
      <c r="E10" s="42"/>
      <c r="F10" s="42"/>
      <c r="G10" s="205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400</v>
      </c>
      <c r="D17" s="330"/>
      <c r="E17" s="333">
        <f>C17/290+1</f>
        <v>2.3793103448275863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06"/>
      <c r="Q19" s="20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07"/>
      <c r="D23" s="207"/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259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/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43167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48"/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56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1">
    <tabColor rgb="FF92D050"/>
  </sheetPr>
  <dimension ref="A1:S68"/>
  <sheetViews>
    <sheetView showGridLines="0" view="pageBreakPreview" zoomScaleNormal="100" zoomScaleSheetLayoutView="100" workbookViewId="0">
      <selection activeCell="D7" sqref="D7:E7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22</v>
      </c>
      <c r="H3" s="13"/>
      <c r="I3" s="13"/>
      <c r="J3" s="13"/>
      <c r="K3" s="13"/>
      <c r="L3" s="13"/>
      <c r="M3" s="294">
        <v>43157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8"/>
    </row>
    <row r="7" spans="1:19" ht="24" customHeight="1" x14ac:dyDescent="0.2">
      <c r="B7" s="8"/>
      <c r="C7" s="205" t="s">
        <v>19</v>
      </c>
      <c r="D7" s="296" t="s">
        <v>252</v>
      </c>
      <c r="E7" s="297"/>
      <c r="F7" s="39"/>
      <c r="G7" s="205" t="s">
        <v>20</v>
      </c>
      <c r="H7" s="298" t="s">
        <v>40</v>
      </c>
      <c r="I7" s="299"/>
      <c r="J7" s="39"/>
      <c r="K7" s="300" t="s">
        <v>22</v>
      </c>
      <c r="L7" s="301"/>
      <c r="M7" s="380" t="s">
        <v>251</v>
      </c>
      <c r="N7" s="357"/>
      <c r="O7" s="300" t="s">
        <v>4</v>
      </c>
      <c r="P7" s="301"/>
      <c r="Q7" s="381">
        <v>3000</v>
      </c>
      <c r="R7" s="382"/>
    </row>
    <row r="8" spans="1:19" ht="7.5" customHeight="1" x14ac:dyDescent="0.2">
      <c r="B8" s="8"/>
      <c r="C8" s="205"/>
      <c r="D8" s="40"/>
      <c r="E8" s="40"/>
      <c r="F8" s="39"/>
      <c r="G8" s="205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05" t="s">
        <v>10</v>
      </c>
      <c r="H9" s="314" t="s">
        <v>253</v>
      </c>
      <c r="I9" s="315"/>
      <c r="J9" s="39"/>
      <c r="K9" s="39"/>
      <c r="L9" s="205" t="s">
        <v>21</v>
      </c>
      <c r="M9" s="314" t="s">
        <v>183</v>
      </c>
      <c r="N9" s="315"/>
      <c r="O9" s="300" t="s">
        <v>27</v>
      </c>
      <c r="P9" s="301" t="s">
        <v>26</v>
      </c>
      <c r="Q9" s="381">
        <v>1200</v>
      </c>
      <c r="R9" s="382"/>
    </row>
    <row r="10" spans="1:19" ht="7.5" customHeight="1" x14ac:dyDescent="0.2">
      <c r="B10" s="8"/>
      <c r="C10" s="205"/>
      <c r="D10" s="42"/>
      <c r="E10" s="42"/>
      <c r="F10" s="42"/>
      <c r="G10" s="205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3000</v>
      </c>
      <c r="D17" s="330"/>
      <c r="E17" s="333">
        <f>C17/48+1</f>
        <v>63.5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06"/>
      <c r="Q19" s="206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07"/>
      <c r="D23" s="207"/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274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/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43175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48"/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56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2">
    <tabColor rgb="FF92D050"/>
  </sheetPr>
  <dimension ref="A1:S68"/>
  <sheetViews>
    <sheetView showGridLines="0" view="pageBreakPreview" zoomScaleNormal="100" zoomScaleSheetLayoutView="100" workbookViewId="0">
      <selection activeCell="F36" sqref="F36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23</v>
      </c>
      <c r="H3" s="13"/>
      <c r="I3" s="13"/>
      <c r="J3" s="13"/>
      <c r="K3" s="13"/>
      <c r="L3" s="13"/>
      <c r="M3" s="294">
        <v>43174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12"/>
      <c r="D6" s="212"/>
      <c r="E6" s="212"/>
      <c r="F6" s="212"/>
      <c r="G6" s="212"/>
      <c r="H6" s="212"/>
      <c r="I6" s="212"/>
      <c r="J6" s="212"/>
      <c r="K6" s="212"/>
      <c r="L6" s="212"/>
      <c r="M6" s="212"/>
      <c r="N6" s="212"/>
      <c r="O6" s="212"/>
      <c r="P6" s="212"/>
      <c r="Q6" s="212"/>
      <c r="R6" s="8"/>
    </row>
    <row r="7" spans="1:19" ht="24" customHeight="1" x14ac:dyDescent="0.2">
      <c r="B7" s="8"/>
      <c r="C7" s="211" t="s">
        <v>19</v>
      </c>
      <c r="D7" s="296" t="s">
        <v>76</v>
      </c>
      <c r="E7" s="297"/>
      <c r="F7" s="39"/>
      <c r="G7" s="211" t="s">
        <v>20</v>
      </c>
      <c r="H7" s="298" t="s">
        <v>40</v>
      </c>
      <c r="I7" s="299"/>
      <c r="J7" s="39"/>
      <c r="K7" s="300" t="s">
        <v>22</v>
      </c>
      <c r="L7" s="301"/>
      <c r="M7" s="384" t="s">
        <v>264</v>
      </c>
      <c r="N7" s="385"/>
      <c r="O7" s="300" t="s">
        <v>4</v>
      </c>
      <c r="P7" s="301"/>
      <c r="Q7" s="381" t="s">
        <v>165</v>
      </c>
      <c r="R7" s="382"/>
    </row>
    <row r="8" spans="1:19" ht="7.5" customHeight="1" x14ac:dyDescent="0.2">
      <c r="B8" s="8"/>
      <c r="C8" s="211"/>
      <c r="D8" s="40"/>
      <c r="E8" s="40"/>
      <c r="F8" s="39"/>
      <c r="G8" s="21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11" t="s">
        <v>10</v>
      </c>
      <c r="H9" s="314" t="s">
        <v>36</v>
      </c>
      <c r="I9" s="315"/>
      <c r="J9" s="39"/>
      <c r="K9" s="39"/>
      <c r="L9" s="211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211"/>
      <c r="D10" s="42"/>
      <c r="E10" s="42"/>
      <c r="F10" s="42"/>
      <c r="G10" s="21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60500</v>
      </c>
      <c r="D17" s="330"/>
      <c r="E17" s="333">
        <f>C17/290+1</f>
        <v>209.62068965517241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09"/>
      <c r="Q19" s="20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10"/>
      <c r="D23" s="210"/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301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 t="s">
        <v>315</v>
      </c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 t="s">
        <v>324</v>
      </c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 t="s">
        <v>334</v>
      </c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43224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56" t="s">
        <v>335</v>
      </c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F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3">
    <tabColor rgb="FF92D050"/>
  </sheetPr>
  <dimension ref="A1:S66"/>
  <sheetViews>
    <sheetView showGridLines="0" view="pageBreakPreview" zoomScaleNormal="100" zoomScaleSheetLayoutView="100" workbookViewId="0">
      <selection activeCell="K35" sqref="K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24</v>
      </c>
      <c r="H3" s="13"/>
      <c r="I3" s="13"/>
      <c r="J3" s="13"/>
      <c r="K3" s="13"/>
      <c r="L3" s="13"/>
      <c r="M3" s="294">
        <v>43175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8"/>
    </row>
    <row r="7" spans="1:19" ht="24" customHeight="1" x14ac:dyDescent="0.2">
      <c r="B7" s="8"/>
      <c r="C7" s="214" t="s">
        <v>19</v>
      </c>
      <c r="D7" s="296" t="s">
        <v>265</v>
      </c>
      <c r="E7" s="297"/>
      <c r="F7" s="39"/>
      <c r="G7" s="214" t="s">
        <v>20</v>
      </c>
      <c r="H7" s="298" t="s">
        <v>43</v>
      </c>
      <c r="I7" s="299"/>
      <c r="J7" s="39"/>
      <c r="K7" s="300" t="s">
        <v>22</v>
      </c>
      <c r="L7" s="301"/>
      <c r="M7" s="302">
        <v>4509827592</v>
      </c>
      <c r="N7" s="303"/>
      <c r="O7" s="300" t="s">
        <v>4</v>
      </c>
      <c r="P7" s="301"/>
      <c r="Q7" s="381">
        <v>2200</v>
      </c>
      <c r="R7" s="382"/>
    </row>
    <row r="8" spans="1:19" ht="7.5" customHeight="1" x14ac:dyDescent="0.2">
      <c r="B8" s="8"/>
      <c r="C8" s="214"/>
      <c r="D8" s="40"/>
      <c r="E8" s="40"/>
      <c r="F8" s="39"/>
      <c r="G8" s="21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214" t="s">
        <v>10</v>
      </c>
      <c r="H9" s="395" t="s">
        <v>266</v>
      </c>
      <c r="I9" s="396"/>
      <c r="J9" s="39"/>
      <c r="K9" s="39"/>
      <c r="L9" s="214" t="s">
        <v>21</v>
      </c>
      <c r="M9" s="314" t="s">
        <v>29</v>
      </c>
      <c r="N9" s="315"/>
      <c r="O9" s="300" t="s">
        <v>27</v>
      </c>
      <c r="P9" s="301" t="s">
        <v>26</v>
      </c>
      <c r="Q9" s="296">
        <v>581</v>
      </c>
      <c r="R9" s="297"/>
    </row>
    <row r="10" spans="1:19" ht="7.5" customHeight="1" x14ac:dyDescent="0.2">
      <c r="B10" s="8"/>
      <c r="C10" s="214"/>
      <c r="D10" s="42"/>
      <c r="E10" s="42"/>
      <c r="F10" s="42"/>
      <c r="G10" s="21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66"/>
      <c r="R11" s="36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2500</v>
      </c>
      <c r="D17" s="330"/>
      <c r="E17" s="333">
        <f>C17/92+2</f>
        <v>29.173913043478262</v>
      </c>
      <c r="F17" s="334"/>
      <c r="G17" s="341" t="s">
        <v>84</v>
      </c>
      <c r="H17" s="323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15"/>
      <c r="Q19" s="21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73"/>
      <c r="D32" s="18"/>
      <c r="F32" s="48" t="s">
        <v>326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43222</v>
      </c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4"/>
  <dimension ref="A1:S66"/>
  <sheetViews>
    <sheetView showGridLines="0" view="pageBreakPreview" topLeftCell="A7" zoomScaleNormal="100" zoomScaleSheetLayoutView="100" workbookViewId="0">
      <selection activeCell="G32" sqref="G3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25</v>
      </c>
      <c r="H3" s="13"/>
      <c r="I3" s="13"/>
      <c r="J3" s="13"/>
      <c r="K3" s="13"/>
      <c r="L3" s="13"/>
      <c r="M3" s="294">
        <v>43147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8"/>
    </row>
    <row r="7" spans="1:19" ht="24" customHeight="1" x14ac:dyDescent="0.2">
      <c r="B7" s="8"/>
      <c r="C7" s="214" t="s">
        <v>19</v>
      </c>
      <c r="D7" s="296" t="s">
        <v>130</v>
      </c>
      <c r="E7" s="297"/>
      <c r="F7" s="39"/>
      <c r="G7" s="214" t="s">
        <v>20</v>
      </c>
      <c r="H7" s="298" t="s">
        <v>43</v>
      </c>
      <c r="I7" s="299"/>
      <c r="J7" s="39"/>
      <c r="K7" s="300" t="s">
        <v>22</v>
      </c>
      <c r="L7" s="301"/>
      <c r="M7" s="302">
        <v>4509827592</v>
      </c>
      <c r="N7" s="303"/>
      <c r="O7" s="300" t="s">
        <v>4</v>
      </c>
      <c r="P7" s="301"/>
      <c r="Q7" s="381">
        <v>1000</v>
      </c>
      <c r="R7" s="382"/>
    </row>
    <row r="8" spans="1:19" ht="7.5" customHeight="1" x14ac:dyDescent="0.2">
      <c r="B8" s="8"/>
      <c r="C8" s="214"/>
      <c r="D8" s="40"/>
      <c r="E8" s="40"/>
      <c r="F8" s="39"/>
      <c r="G8" s="21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214" t="s">
        <v>10</v>
      </c>
      <c r="H9" s="372" t="s">
        <v>131</v>
      </c>
      <c r="I9" s="373"/>
      <c r="J9" s="39"/>
      <c r="K9" s="39"/>
      <c r="L9" s="214" t="s">
        <v>21</v>
      </c>
      <c r="M9" s="314" t="s">
        <v>45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214"/>
      <c r="D10" s="42"/>
      <c r="E10" s="42"/>
      <c r="F10" s="42"/>
      <c r="G10" s="21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66"/>
      <c r="R11" s="36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3000</v>
      </c>
      <c r="D17" s="330"/>
      <c r="E17" s="333">
        <f>C17/322+2</f>
        <v>11.316770186335404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15"/>
      <c r="Q19" s="21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48" t="s">
        <v>462</v>
      </c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5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5">
    <tabColor rgb="FF92D050"/>
  </sheetPr>
  <dimension ref="A1:S66"/>
  <sheetViews>
    <sheetView showGridLines="0" view="pageBreakPreview" zoomScaleNormal="100" zoomScaleSheetLayoutView="100" workbookViewId="0">
      <selection activeCell="K32" sqref="K3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45</v>
      </c>
      <c r="H3" s="13"/>
      <c r="I3" s="13"/>
      <c r="J3" s="13"/>
      <c r="K3" s="13"/>
      <c r="L3" s="13"/>
      <c r="M3" s="294">
        <v>42870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8"/>
    </row>
    <row r="7" spans="1:19" ht="24" customHeight="1" x14ac:dyDescent="0.2">
      <c r="B7" s="8"/>
      <c r="C7" s="214" t="s">
        <v>19</v>
      </c>
      <c r="D7" s="296" t="s">
        <v>104</v>
      </c>
      <c r="E7" s="297"/>
      <c r="F7" s="39"/>
      <c r="G7" s="214" t="s">
        <v>20</v>
      </c>
      <c r="H7" s="298" t="s">
        <v>43</v>
      </c>
      <c r="I7" s="299"/>
      <c r="J7" s="39"/>
      <c r="K7" s="300" t="s">
        <v>22</v>
      </c>
      <c r="L7" s="301"/>
      <c r="M7" s="302">
        <v>4509827592</v>
      </c>
      <c r="N7" s="303"/>
      <c r="O7" s="300" t="s">
        <v>4</v>
      </c>
      <c r="P7" s="301"/>
      <c r="Q7" s="381">
        <v>5000</v>
      </c>
      <c r="R7" s="382"/>
    </row>
    <row r="8" spans="1:19" ht="7.5" customHeight="1" x14ac:dyDescent="0.2">
      <c r="B8" s="8"/>
      <c r="C8" s="214"/>
      <c r="D8" s="40"/>
      <c r="E8" s="40"/>
      <c r="F8" s="39"/>
      <c r="G8" s="21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214" t="s">
        <v>10</v>
      </c>
      <c r="H9" s="314" t="s">
        <v>103</v>
      </c>
      <c r="I9" s="315"/>
      <c r="J9" s="39"/>
      <c r="K9" s="39"/>
      <c r="L9" s="214" t="s">
        <v>21</v>
      </c>
      <c r="M9" s="314" t="s">
        <v>29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9" ht="7.5" customHeight="1" x14ac:dyDescent="0.2">
      <c r="B10" s="8"/>
      <c r="C10" s="214"/>
      <c r="D10" s="42"/>
      <c r="E10" s="42"/>
      <c r="F10" s="42"/>
      <c r="G10" s="21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56"/>
      <c r="R11" s="35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C17/112+1</f>
        <v>54.571428571428569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15"/>
      <c r="Q19" s="21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16"/>
      <c r="D23" s="216"/>
      <c r="E23" s="216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18" t="s">
        <v>320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18" t="s">
        <v>341</v>
      </c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56" t="s">
        <v>342</v>
      </c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43229</v>
      </c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6"/>
  <dimension ref="A1:S66"/>
  <sheetViews>
    <sheetView showGridLines="0" view="pageBreakPreview" zoomScaleNormal="100" zoomScaleSheetLayoutView="100" workbookViewId="0">
      <selection activeCell="Q33" sqref="Q3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27</v>
      </c>
      <c r="H3" s="13"/>
      <c r="I3" s="13"/>
      <c r="J3" s="13"/>
      <c r="K3" s="13"/>
      <c r="L3" s="13"/>
      <c r="M3" s="294">
        <v>43175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20"/>
      <c r="D6" s="220"/>
      <c r="E6" s="220"/>
      <c r="F6" s="220"/>
      <c r="G6" s="220"/>
      <c r="H6" s="220"/>
      <c r="I6" s="220"/>
      <c r="J6" s="220"/>
      <c r="K6" s="220"/>
      <c r="L6" s="220"/>
      <c r="M6" s="220"/>
      <c r="N6" s="220"/>
      <c r="O6" s="220"/>
      <c r="P6" s="220"/>
      <c r="Q6" s="220"/>
      <c r="R6" s="8"/>
    </row>
    <row r="7" spans="1:19" ht="24" customHeight="1" x14ac:dyDescent="0.2">
      <c r="B7" s="8"/>
      <c r="C7" s="219" t="s">
        <v>19</v>
      </c>
      <c r="D7" s="296" t="s">
        <v>65</v>
      </c>
      <c r="E7" s="297"/>
      <c r="F7" s="39"/>
      <c r="G7" s="219" t="s">
        <v>20</v>
      </c>
      <c r="H7" s="298" t="s">
        <v>97</v>
      </c>
      <c r="I7" s="299"/>
      <c r="J7" s="39"/>
      <c r="K7" s="300" t="s">
        <v>22</v>
      </c>
      <c r="L7" s="301"/>
      <c r="M7" s="302">
        <v>4509827592</v>
      </c>
      <c r="N7" s="303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219"/>
      <c r="D8" s="40"/>
      <c r="E8" s="40"/>
      <c r="F8" s="39"/>
      <c r="G8" s="21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19" t="s">
        <v>10</v>
      </c>
      <c r="H9" s="314" t="s">
        <v>66</v>
      </c>
      <c r="I9" s="315"/>
      <c r="J9" s="39"/>
      <c r="K9" s="39"/>
      <c r="L9" s="219" t="s">
        <v>21</v>
      </c>
      <c r="M9" s="314" t="s">
        <v>29</v>
      </c>
      <c r="N9" s="315"/>
      <c r="O9" s="300" t="s">
        <v>27</v>
      </c>
      <c r="P9" s="301" t="s">
        <v>26</v>
      </c>
      <c r="Q9" s="316">
        <v>680</v>
      </c>
      <c r="R9" s="297"/>
    </row>
    <row r="10" spans="1:19" ht="7.5" customHeight="1" x14ac:dyDescent="0.2">
      <c r="B10" s="8"/>
      <c r="C10" s="219"/>
      <c r="D10" s="42"/>
      <c r="E10" s="42"/>
      <c r="F10" s="42"/>
      <c r="G10" s="21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1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C17/59+1</f>
        <v>17.949152542372882</v>
      </c>
      <c r="F17" s="334"/>
      <c r="G17" s="337"/>
      <c r="H17" s="338"/>
      <c r="I17" s="341">
        <v>6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17"/>
      <c r="Q19" s="21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381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9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7">
    <tabColor rgb="FF92D050"/>
  </sheetPr>
  <dimension ref="A1:S66"/>
  <sheetViews>
    <sheetView showGridLines="0" view="pageBreakPreview" topLeftCell="A13" zoomScaleNormal="100" zoomScaleSheetLayoutView="100" workbookViewId="0">
      <selection activeCell="F32" sqref="F3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B1" s="18"/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28</v>
      </c>
      <c r="H3" s="13"/>
      <c r="I3" s="13"/>
      <c r="J3" s="13"/>
      <c r="K3" s="13"/>
      <c r="L3" s="13"/>
      <c r="M3" s="294">
        <v>43180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8"/>
    </row>
    <row r="7" spans="1:19" ht="24" customHeight="1" x14ac:dyDescent="0.2">
      <c r="B7" s="8"/>
      <c r="C7" s="223" t="s">
        <v>19</v>
      </c>
      <c r="D7" s="296" t="s">
        <v>109</v>
      </c>
      <c r="E7" s="297"/>
      <c r="F7" s="39"/>
      <c r="G7" s="223" t="s">
        <v>20</v>
      </c>
      <c r="H7" s="298" t="s">
        <v>31</v>
      </c>
      <c r="I7" s="299"/>
      <c r="J7" s="39"/>
      <c r="K7" s="300" t="s">
        <v>22</v>
      </c>
      <c r="L7" s="301"/>
      <c r="M7" s="349" t="s">
        <v>278</v>
      </c>
      <c r="N7" s="350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223"/>
      <c r="D8" s="40"/>
      <c r="E8" s="40"/>
      <c r="F8" s="39"/>
      <c r="G8" s="22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23" t="s">
        <v>10</v>
      </c>
      <c r="H9" s="314" t="s">
        <v>110</v>
      </c>
      <c r="I9" s="315"/>
      <c r="J9" s="39"/>
      <c r="K9" s="39"/>
      <c r="L9" s="223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1300</v>
      </c>
      <c r="R9" s="297"/>
    </row>
    <row r="10" spans="1:19" ht="7.5" customHeight="1" x14ac:dyDescent="0.2">
      <c r="B10" s="8"/>
      <c r="C10" s="223"/>
      <c r="D10" s="42"/>
      <c r="E10" s="42"/>
      <c r="F10" s="42"/>
      <c r="G10" s="22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23" t="s">
        <v>5</v>
      </c>
      <c r="D11" s="42"/>
      <c r="E11" s="306">
        <v>42532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5000</v>
      </c>
      <c r="D17" s="330"/>
      <c r="E17" s="333">
        <f>C17/189+1</f>
        <v>27.455026455026456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21"/>
      <c r="Q19" s="22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22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2"/>
      <c r="P23" s="22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304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43201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8">
    <tabColor rgb="FF92D050"/>
  </sheetPr>
  <dimension ref="A1:S66"/>
  <sheetViews>
    <sheetView showGridLines="0" view="pageBreakPreview" topLeftCell="A16" zoomScaleNormal="100" zoomScaleSheetLayoutView="100" workbookViewId="0">
      <selection activeCell="T42" sqref="T42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29</v>
      </c>
      <c r="H3" s="13"/>
      <c r="I3" s="13"/>
      <c r="J3" s="13"/>
      <c r="K3" s="13"/>
      <c r="L3" s="13"/>
      <c r="M3" s="294">
        <v>43181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26"/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8"/>
    </row>
    <row r="7" spans="1:19" ht="24" customHeight="1" x14ac:dyDescent="0.2">
      <c r="B7" s="8"/>
      <c r="C7" s="227" t="s">
        <v>19</v>
      </c>
      <c r="D7" s="296" t="s">
        <v>59</v>
      </c>
      <c r="E7" s="297"/>
      <c r="F7" s="39"/>
      <c r="G7" s="227" t="s">
        <v>20</v>
      </c>
      <c r="H7" s="298" t="s">
        <v>97</v>
      </c>
      <c r="I7" s="299"/>
      <c r="J7" s="39"/>
      <c r="K7" s="300" t="s">
        <v>22</v>
      </c>
      <c r="L7" s="301"/>
      <c r="M7" s="349" t="s">
        <v>279</v>
      </c>
      <c r="N7" s="350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227"/>
      <c r="D8" s="40"/>
      <c r="E8" s="40"/>
      <c r="F8" s="39"/>
      <c r="G8" s="22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27" t="s">
        <v>10</v>
      </c>
      <c r="H9" s="314" t="s">
        <v>58</v>
      </c>
      <c r="I9" s="315"/>
      <c r="J9" s="39"/>
      <c r="K9" s="39"/>
      <c r="L9" s="227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1500</v>
      </c>
      <c r="R9" s="297"/>
    </row>
    <row r="10" spans="1:19" ht="7.5" customHeight="1" x14ac:dyDescent="0.2">
      <c r="B10" s="8"/>
      <c r="C10" s="227"/>
      <c r="D10" s="42"/>
      <c r="E10" s="42"/>
      <c r="F10" s="42"/>
      <c r="G10" s="22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27" t="s">
        <v>5</v>
      </c>
      <c r="D11" s="42"/>
      <c r="E11" s="306">
        <v>42657</v>
      </c>
      <c r="F11" s="307"/>
      <c r="G11" s="39"/>
      <c r="H11" s="300" t="s">
        <v>24</v>
      </c>
      <c r="I11" s="300"/>
      <c r="J11" s="301"/>
      <c r="K11" s="306">
        <v>42661</v>
      </c>
      <c r="L11" s="307"/>
      <c r="M11" s="42"/>
      <c r="N11" s="308" t="s">
        <v>30</v>
      </c>
      <c r="O11" s="308"/>
      <c r="P11" s="309">
        <v>42662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C17/384+1</f>
        <v>40.0625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28"/>
      <c r="Q19" s="22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430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429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431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43285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9">
    <tabColor rgb="FF92D050"/>
  </sheetPr>
  <dimension ref="A1:S66"/>
  <sheetViews>
    <sheetView showGridLines="0" view="pageBreakPreview" topLeftCell="A10" zoomScaleNormal="100" zoomScaleSheetLayoutView="100" workbookViewId="0">
      <selection activeCell="N39" sqref="N3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30</v>
      </c>
      <c r="H3" s="13"/>
      <c r="I3" s="13"/>
      <c r="J3" s="13"/>
      <c r="K3" s="13"/>
      <c r="L3" s="13"/>
      <c r="M3" s="294">
        <v>43181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26"/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8"/>
    </row>
    <row r="7" spans="1:19" ht="24" customHeight="1" x14ac:dyDescent="0.2">
      <c r="B7" s="8"/>
      <c r="C7" s="227" t="s">
        <v>19</v>
      </c>
      <c r="D7" s="296" t="s">
        <v>69</v>
      </c>
      <c r="E7" s="297"/>
      <c r="F7" s="39"/>
      <c r="G7" s="227" t="s">
        <v>20</v>
      </c>
      <c r="H7" s="298" t="s">
        <v>50</v>
      </c>
      <c r="I7" s="299"/>
      <c r="J7" s="39"/>
      <c r="K7" s="300" t="s">
        <v>22</v>
      </c>
      <c r="L7" s="301"/>
      <c r="M7" s="302" t="s">
        <v>280</v>
      </c>
      <c r="N7" s="303"/>
      <c r="O7" s="300" t="s">
        <v>4</v>
      </c>
      <c r="P7" s="301"/>
      <c r="Q7" s="304">
        <v>2500</v>
      </c>
      <c r="R7" s="305"/>
    </row>
    <row r="8" spans="1:19" ht="7.5" customHeight="1" x14ac:dyDescent="0.2">
      <c r="B8" s="8"/>
      <c r="C8" s="227"/>
      <c r="D8" s="40"/>
      <c r="E8" s="40"/>
      <c r="F8" s="39"/>
      <c r="G8" s="22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27" t="s">
        <v>10</v>
      </c>
      <c r="H9" s="314" t="s">
        <v>61</v>
      </c>
      <c r="I9" s="315"/>
      <c r="J9" s="39"/>
      <c r="K9" s="39"/>
      <c r="L9" s="227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27"/>
      <c r="D10" s="42"/>
      <c r="E10" s="42"/>
      <c r="F10" s="42"/>
      <c r="G10" s="22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27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70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C17/98+1</f>
        <v>62.224489795918366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28"/>
      <c r="Q19" s="22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318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43210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0">
    <tabColor rgb="FF92D050"/>
  </sheetPr>
  <dimension ref="A1:S70"/>
  <sheetViews>
    <sheetView showGridLines="0" view="pageBreakPreview" topLeftCell="A13" zoomScaleNormal="100" zoomScaleSheetLayoutView="100" workbookViewId="0">
      <selection activeCell="R38" sqref="R38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31</v>
      </c>
      <c r="H3" s="13"/>
      <c r="I3" s="13"/>
      <c r="J3" s="13"/>
      <c r="K3" s="13"/>
      <c r="L3" s="13"/>
      <c r="M3" s="294">
        <v>43195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0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8"/>
    </row>
    <row r="7" spans="1:19" ht="24" customHeight="1" x14ac:dyDescent="0.2">
      <c r="B7" s="8"/>
      <c r="C7" s="231" t="s">
        <v>19</v>
      </c>
      <c r="D7" s="296" t="s">
        <v>191</v>
      </c>
      <c r="E7" s="297"/>
      <c r="F7" s="39"/>
      <c r="G7" s="231" t="s">
        <v>20</v>
      </c>
      <c r="H7" s="298" t="s">
        <v>31</v>
      </c>
      <c r="I7" s="299"/>
      <c r="J7" s="39"/>
      <c r="K7" s="300" t="s">
        <v>22</v>
      </c>
      <c r="L7" s="301"/>
      <c r="M7" s="349" t="s">
        <v>290</v>
      </c>
      <c r="N7" s="350"/>
      <c r="O7" s="300" t="s">
        <v>4</v>
      </c>
      <c r="P7" s="301"/>
      <c r="Q7" s="304">
        <v>12000</v>
      </c>
      <c r="R7" s="305"/>
    </row>
    <row r="8" spans="1:19" ht="7.5" customHeight="1" x14ac:dyDescent="0.2">
      <c r="B8" s="8"/>
      <c r="C8" s="231"/>
      <c r="D8" s="40"/>
      <c r="E8" s="40"/>
      <c r="F8" s="39"/>
      <c r="G8" s="231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231" t="s">
        <v>10</v>
      </c>
      <c r="H9" s="314" t="s">
        <v>192</v>
      </c>
      <c r="I9" s="315"/>
      <c r="J9" s="39"/>
      <c r="K9" s="39"/>
      <c r="L9" s="231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231"/>
      <c r="D10" s="42"/>
      <c r="E10" s="42"/>
      <c r="F10" s="42"/>
      <c r="G10" s="231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1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49" t="s">
        <v>18</v>
      </c>
      <c r="D14" s="350"/>
      <c r="E14" s="349"/>
      <c r="F14" s="350"/>
      <c r="G14" s="349"/>
      <c r="H14" s="350"/>
      <c r="I14" s="349"/>
      <c r="J14" s="350"/>
      <c r="K14" s="349"/>
      <c r="L14" s="350"/>
      <c r="M14" s="349"/>
      <c r="N14" s="350"/>
      <c r="O14" s="349"/>
      <c r="P14" s="350"/>
      <c r="Q14" s="349"/>
      <c r="R14" s="350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25000</v>
      </c>
      <c r="D17" s="330"/>
      <c r="E17" s="333">
        <f>C17/392+1</f>
        <v>64.775510204081627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32"/>
      <c r="Q19" s="23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323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332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 t="s">
        <v>426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/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43278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56" t="s">
        <v>427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54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</sheetData>
  <mergeCells count="57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Q9:R9"/>
    <mergeCell ref="E11:F11"/>
    <mergeCell ref="H11:J11"/>
    <mergeCell ref="K11:L11"/>
    <mergeCell ref="N11:O11"/>
    <mergeCell ref="P11:R11"/>
    <mergeCell ref="O14:P14"/>
    <mergeCell ref="D9:F9"/>
    <mergeCell ref="H9:I9"/>
    <mergeCell ref="M9:N9"/>
    <mergeCell ref="O9:P9"/>
    <mergeCell ref="M17:N18"/>
    <mergeCell ref="P13:Q13"/>
    <mergeCell ref="P15:Q15"/>
    <mergeCell ref="C16:D16"/>
    <mergeCell ref="E16:F16"/>
    <mergeCell ref="G16:H16"/>
    <mergeCell ref="I16:J16"/>
    <mergeCell ref="K16:L16"/>
    <mergeCell ref="M16:N16"/>
    <mergeCell ref="O16:P16"/>
    <mergeCell ref="C14:D14"/>
    <mergeCell ref="E14:F14"/>
    <mergeCell ref="G14:H14"/>
    <mergeCell ref="I14:J14"/>
    <mergeCell ref="K14:L14"/>
    <mergeCell ref="M14:N14"/>
    <mergeCell ref="C17:D18"/>
    <mergeCell ref="E17:F18"/>
    <mergeCell ref="G17:H18"/>
    <mergeCell ref="I17:J18"/>
    <mergeCell ref="K17:L18"/>
    <mergeCell ref="Q14:R14"/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1">
    <tabColor rgb="FF92D050"/>
  </sheetPr>
  <dimension ref="A1:S66"/>
  <sheetViews>
    <sheetView showGridLines="0" view="pageBreakPreview" zoomScaleNormal="100" zoomScaleSheetLayoutView="100" workbookViewId="0">
      <selection activeCell="R34" sqref="R3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6" width="7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32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86</v>
      </c>
      <c r="E7" s="297"/>
      <c r="F7" s="39"/>
      <c r="G7" s="239" t="s">
        <v>20</v>
      </c>
      <c r="H7" s="298" t="s">
        <v>43</v>
      </c>
      <c r="I7" s="299"/>
      <c r="J7" s="39"/>
      <c r="K7" s="300" t="s">
        <v>22</v>
      </c>
      <c r="L7" s="301"/>
      <c r="M7" s="349">
        <v>4509950376</v>
      </c>
      <c r="N7" s="350"/>
      <c r="O7" s="300" t="s">
        <v>4</v>
      </c>
      <c r="P7" s="301"/>
      <c r="Q7" s="316">
        <v>5000</v>
      </c>
      <c r="R7" s="354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24" customHeight="1" x14ac:dyDescent="0.2">
      <c r="B9" s="8"/>
      <c r="C9" s="41" t="s">
        <v>23</v>
      </c>
      <c r="D9" s="311"/>
      <c r="E9" s="313"/>
      <c r="F9" s="39"/>
      <c r="G9" s="239" t="s">
        <v>10</v>
      </c>
      <c r="H9" s="314" t="s">
        <v>87</v>
      </c>
      <c r="I9" s="315"/>
      <c r="J9" s="39"/>
      <c r="K9" s="39"/>
      <c r="L9" s="239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1200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56"/>
      <c r="R11" s="357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C17/375+1</f>
        <v>17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C32" s="18"/>
      <c r="D32" s="18"/>
      <c r="F32" s="18" t="s">
        <v>372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43238</v>
      </c>
      <c r="P35" s="358"/>
      <c r="Q35" s="358"/>
      <c r="R35" s="8"/>
    </row>
    <row r="36" spans="2:18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2"/>
  <dimension ref="A1:S66"/>
  <sheetViews>
    <sheetView showGridLines="0" view="pageBreakPreview" zoomScaleNormal="100" zoomScaleSheetLayoutView="100" workbookViewId="0">
      <selection activeCell="H40" sqref="H39:H40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33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292</v>
      </c>
      <c r="E7" s="297"/>
      <c r="F7" s="39"/>
      <c r="G7" s="239" t="s">
        <v>20</v>
      </c>
      <c r="H7" s="298" t="s">
        <v>50</v>
      </c>
      <c r="I7" s="299"/>
      <c r="J7" s="39"/>
      <c r="K7" s="300" t="s">
        <v>22</v>
      </c>
      <c r="L7" s="301"/>
      <c r="M7" s="351">
        <v>4509962348</v>
      </c>
      <c r="N7" s="352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293</v>
      </c>
      <c r="I9" s="315"/>
      <c r="J9" s="39"/>
      <c r="K9" s="39"/>
      <c r="L9" s="239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530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>
        <v>42515</v>
      </c>
      <c r="F11" s="307"/>
      <c r="G11" s="39"/>
      <c r="H11" s="300" t="s">
        <v>24</v>
      </c>
      <c r="I11" s="300"/>
      <c r="J11" s="301"/>
      <c r="K11" s="306">
        <v>42516</v>
      </c>
      <c r="L11" s="307"/>
      <c r="M11" s="42"/>
      <c r="N11" s="308" t="s">
        <v>30</v>
      </c>
      <c r="O11" s="308"/>
      <c r="P11" s="306">
        <v>42517</v>
      </c>
      <c r="Q11" s="353"/>
      <c r="R11" s="35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</v>
      </c>
      <c r="D17" s="330"/>
      <c r="E17" s="333">
        <f>C17/137+1</f>
        <v>11.948905109489051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393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294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3">
    <tabColor rgb="FF92D050"/>
  </sheetPr>
  <dimension ref="A1:S66"/>
  <sheetViews>
    <sheetView showGridLines="0" view="pageBreakPreview" topLeftCell="A10" zoomScaleNormal="100" zoomScaleSheetLayoutView="100" workbookViewId="0">
      <selection activeCell="N31" sqref="N3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9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34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49</v>
      </c>
      <c r="E7" s="297"/>
      <c r="F7" s="39"/>
      <c r="G7" s="239" t="s">
        <v>20</v>
      </c>
      <c r="H7" s="298" t="s">
        <v>50</v>
      </c>
      <c r="I7" s="299"/>
      <c r="J7" s="39"/>
      <c r="K7" s="300" t="s">
        <v>22</v>
      </c>
      <c r="L7" s="301"/>
      <c r="M7" s="349">
        <v>4509962348</v>
      </c>
      <c r="N7" s="350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209</v>
      </c>
      <c r="I9" s="315"/>
      <c r="J9" s="39"/>
      <c r="K9" s="39"/>
      <c r="L9" s="239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4000</v>
      </c>
      <c r="D17" s="330"/>
      <c r="E17" s="333">
        <f>C17/78+1</f>
        <v>52.282051282051285</v>
      </c>
      <c r="F17" s="334"/>
      <c r="G17" s="337"/>
      <c r="H17" s="338"/>
      <c r="I17" s="341"/>
      <c r="J17" s="323"/>
      <c r="K17" s="322">
        <v>42569</v>
      </c>
      <c r="L17" s="323"/>
      <c r="M17" s="322">
        <v>42569</v>
      </c>
      <c r="N17" s="323"/>
      <c r="O17" s="322">
        <v>42587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362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379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380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43250</v>
      </c>
      <c r="P35" s="358"/>
      <c r="Q35" s="358"/>
      <c r="R35" s="8"/>
    </row>
    <row r="36" spans="2:18" x14ac:dyDescent="0.2">
      <c r="B36" s="8"/>
      <c r="C36" s="18"/>
      <c r="D36" s="32"/>
      <c r="E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4">
    <tabColor rgb="FF92D050"/>
  </sheetPr>
  <dimension ref="A1:S66"/>
  <sheetViews>
    <sheetView showGridLines="0" view="pageBreakPreview" zoomScaleNormal="100" zoomScaleSheetLayoutView="100" workbookViewId="0">
      <selection activeCell="L37" sqref="L3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35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60</v>
      </c>
      <c r="E7" s="297"/>
      <c r="F7" s="39"/>
      <c r="G7" s="239" t="s">
        <v>20</v>
      </c>
      <c r="H7" s="298" t="s">
        <v>97</v>
      </c>
      <c r="I7" s="299"/>
      <c r="J7" s="39"/>
      <c r="K7" s="300" t="s">
        <v>22</v>
      </c>
      <c r="L7" s="301"/>
      <c r="M7" s="349" t="s">
        <v>295</v>
      </c>
      <c r="N7" s="350"/>
      <c r="O7" s="300" t="s">
        <v>4</v>
      </c>
      <c r="P7" s="301"/>
      <c r="Q7" s="304">
        <v>12000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61</v>
      </c>
      <c r="I9" s="315"/>
      <c r="J9" s="39"/>
      <c r="K9" s="39"/>
      <c r="L9" s="239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C17/547+1</f>
        <v>37.563071297989033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346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364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56" t="s">
        <v>370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43238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5">
    <tabColor rgb="FF92D050"/>
  </sheetPr>
  <dimension ref="A1:S66"/>
  <sheetViews>
    <sheetView showGridLines="0" view="pageBreakPreview" zoomScaleNormal="100" zoomScaleSheetLayoutView="100" workbookViewId="0">
      <selection activeCell="U21" sqref="U2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36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68</v>
      </c>
      <c r="E7" s="297"/>
      <c r="F7" s="39"/>
      <c r="G7" s="239" t="s">
        <v>20</v>
      </c>
      <c r="H7" s="298" t="s">
        <v>50</v>
      </c>
      <c r="I7" s="299"/>
      <c r="J7" s="39"/>
      <c r="K7" s="300" t="s">
        <v>22</v>
      </c>
      <c r="L7" s="301"/>
      <c r="M7" s="302">
        <v>4509962348</v>
      </c>
      <c r="N7" s="303"/>
      <c r="O7" s="300" t="s">
        <v>4</v>
      </c>
      <c r="P7" s="301"/>
      <c r="Q7" s="304">
        <v>15000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74</v>
      </c>
      <c r="I9" s="315"/>
      <c r="J9" s="39"/>
      <c r="K9" s="39"/>
      <c r="L9" s="239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15000</v>
      </c>
      <c r="D17" s="330"/>
      <c r="E17" s="333">
        <f>C17/295+1</f>
        <v>51.847457627118644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399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 t="s">
        <v>418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419</v>
      </c>
      <c r="G35" s="18"/>
      <c r="H35" s="18"/>
      <c r="I35" s="18"/>
      <c r="J35" s="31"/>
      <c r="K35" s="347" t="s">
        <v>396</v>
      </c>
      <c r="L35" s="347"/>
      <c r="M35" s="347"/>
      <c r="N35" s="8"/>
      <c r="O35" s="394">
        <v>43272</v>
      </c>
      <c r="P35" s="394"/>
      <c r="Q35" s="394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6">
    <tabColor rgb="FFFF4343"/>
  </sheetPr>
  <dimension ref="A1:S66"/>
  <sheetViews>
    <sheetView showGridLines="0" view="pageBreakPreview" topLeftCell="A4" zoomScaleNormal="100" zoomScaleSheetLayoutView="100" workbookViewId="0">
      <selection activeCell="D7" sqref="D7:E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37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296</v>
      </c>
      <c r="E7" s="297"/>
      <c r="F7" s="39"/>
      <c r="G7" s="239" t="s">
        <v>20</v>
      </c>
      <c r="H7" s="298" t="s">
        <v>297</v>
      </c>
      <c r="I7" s="299"/>
      <c r="J7" s="39"/>
      <c r="K7" s="300" t="s">
        <v>22</v>
      </c>
      <c r="L7" s="301"/>
      <c r="M7" s="349" t="s">
        <v>291</v>
      </c>
      <c r="N7" s="350"/>
      <c r="O7" s="300" t="s">
        <v>4</v>
      </c>
      <c r="P7" s="301"/>
      <c r="Q7" s="304">
        <v>4200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219</v>
      </c>
      <c r="I9" s="315"/>
      <c r="J9" s="39"/>
      <c r="K9" s="39"/>
      <c r="L9" s="239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298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4200</v>
      </c>
      <c r="D17" s="330"/>
      <c r="E17" s="333">
        <f>C17/462+1</f>
        <v>10.090909090909092</v>
      </c>
      <c r="F17" s="334"/>
      <c r="G17" s="337"/>
      <c r="H17" s="338"/>
      <c r="I17" s="341">
        <v>6</v>
      </c>
      <c r="J17" s="323"/>
      <c r="K17" s="322">
        <v>42560</v>
      </c>
      <c r="L17" s="323"/>
      <c r="M17" s="322">
        <v>42562</v>
      </c>
      <c r="N17" s="323"/>
      <c r="O17" s="322">
        <v>42565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56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F33" sqref="F3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37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296</v>
      </c>
      <c r="E7" s="297"/>
      <c r="F7" s="39"/>
      <c r="G7" s="248" t="s">
        <v>20</v>
      </c>
      <c r="H7" s="298" t="s">
        <v>297</v>
      </c>
      <c r="I7" s="299"/>
      <c r="J7" s="39"/>
      <c r="K7" s="300" t="s">
        <v>22</v>
      </c>
      <c r="L7" s="301"/>
      <c r="M7" s="349" t="s">
        <v>311</v>
      </c>
      <c r="N7" s="350"/>
      <c r="O7" s="300" t="s">
        <v>4</v>
      </c>
      <c r="P7" s="301"/>
      <c r="Q7" s="304">
        <v>4200</v>
      </c>
      <c r="R7" s="305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48" t="s">
        <v>10</v>
      </c>
      <c r="H9" s="314" t="s">
        <v>219</v>
      </c>
      <c r="I9" s="315"/>
      <c r="J9" s="39"/>
      <c r="K9" s="39"/>
      <c r="L9" s="248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48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298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8400</v>
      </c>
      <c r="D17" s="330"/>
      <c r="E17" s="333">
        <f>C17/462+1</f>
        <v>19.181818181818183</v>
      </c>
      <c r="F17" s="334"/>
      <c r="G17" s="337"/>
      <c r="H17" s="338"/>
      <c r="I17" s="341">
        <v>6</v>
      </c>
      <c r="J17" s="323"/>
      <c r="K17" s="322">
        <v>42560</v>
      </c>
      <c r="L17" s="323"/>
      <c r="M17" s="322">
        <v>42562</v>
      </c>
      <c r="N17" s="323"/>
      <c r="O17" s="322">
        <v>42565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333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 t="s">
        <v>373</v>
      </c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56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7">
    <tabColor rgb="FFFF4343"/>
  </sheetPr>
  <dimension ref="A1:S67"/>
  <sheetViews>
    <sheetView showGridLines="0" view="pageBreakPreview" zoomScaleNormal="100" zoomScaleSheetLayoutView="100" workbookViewId="0">
      <selection activeCell="C14" sqref="C14:R14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37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220</v>
      </c>
      <c r="E7" s="297"/>
      <c r="F7" s="39"/>
      <c r="G7" s="239" t="s">
        <v>20</v>
      </c>
      <c r="H7" s="298" t="s">
        <v>31</v>
      </c>
      <c r="I7" s="299"/>
      <c r="J7" s="39"/>
      <c r="K7" s="300" t="s">
        <v>22</v>
      </c>
      <c r="L7" s="301"/>
      <c r="M7" s="349" t="s">
        <v>291</v>
      </c>
      <c r="N7" s="350"/>
      <c r="O7" s="300" t="s">
        <v>4</v>
      </c>
      <c r="P7" s="301"/>
      <c r="Q7" s="304">
        <v>6500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239" t="s">
        <v>10</v>
      </c>
      <c r="H9" s="314" t="s">
        <v>219</v>
      </c>
      <c r="I9" s="315"/>
      <c r="J9" s="39"/>
      <c r="K9" s="39"/>
      <c r="L9" s="239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>
        <v>42534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6500</v>
      </c>
      <c r="D17" s="330"/>
      <c r="E17" s="333">
        <f>C17/269+1</f>
        <v>25.1635687732342</v>
      </c>
      <c r="F17" s="334"/>
      <c r="G17" s="337"/>
      <c r="H17" s="338"/>
      <c r="I17" s="341"/>
      <c r="J17" s="323"/>
      <c r="K17" s="322">
        <v>42532</v>
      </c>
      <c r="L17" s="323"/>
      <c r="M17" s="322">
        <v>42534</v>
      </c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27" t="s">
        <v>269</v>
      </c>
      <c r="G34" s="46"/>
      <c r="H34" s="18"/>
      <c r="I34" s="18"/>
      <c r="J34" s="31"/>
      <c r="N34" s="8"/>
      <c r="R34" s="8"/>
    </row>
    <row r="35" spans="2:18" ht="14.25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D38" s="8"/>
      <c r="E38" s="18"/>
      <c r="F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45"/>
      <c r="E39" s="18"/>
      <c r="G39" s="19"/>
      <c r="H39" s="19"/>
      <c r="I39" s="19"/>
      <c r="J39" s="31"/>
      <c r="K39" s="18"/>
      <c r="N39" s="18"/>
      <c r="R39" s="8"/>
    </row>
    <row r="40" spans="2:18" ht="15" thickBot="1" x14ac:dyDescent="0.25">
      <c r="B40" s="15"/>
      <c r="C40" s="17"/>
      <c r="D40" s="17"/>
      <c r="E40" s="17"/>
      <c r="F40" s="17"/>
      <c r="G40" s="17"/>
      <c r="H40" s="17"/>
      <c r="I40" s="17"/>
      <c r="J40" s="33"/>
      <c r="K40" s="17"/>
      <c r="L40" s="15"/>
      <c r="M40" s="15"/>
      <c r="N40" s="15"/>
      <c r="O40" s="15"/>
      <c r="P40" s="15"/>
      <c r="Q40" s="15"/>
      <c r="R40" s="15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7"/>
  <sheetViews>
    <sheetView showGridLines="0" view="pageBreakPreview" zoomScaleNormal="100" zoomScaleSheetLayoutView="100" workbookViewId="0">
      <selection activeCell="O35" sqref="O35:Q35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38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220</v>
      </c>
      <c r="E7" s="297"/>
      <c r="F7" s="39"/>
      <c r="G7" s="248" t="s">
        <v>20</v>
      </c>
      <c r="H7" s="298" t="s">
        <v>31</v>
      </c>
      <c r="I7" s="299"/>
      <c r="J7" s="39"/>
      <c r="K7" s="300" t="s">
        <v>22</v>
      </c>
      <c r="L7" s="301"/>
      <c r="M7" s="349" t="s">
        <v>311</v>
      </c>
      <c r="N7" s="350"/>
      <c r="O7" s="300" t="s">
        <v>4</v>
      </c>
      <c r="P7" s="301"/>
      <c r="Q7" s="304">
        <v>6500</v>
      </c>
      <c r="R7" s="305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248" t="s">
        <v>10</v>
      </c>
      <c r="H9" s="314" t="s">
        <v>219</v>
      </c>
      <c r="I9" s="315"/>
      <c r="J9" s="39"/>
      <c r="K9" s="39"/>
      <c r="L9" s="248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48" t="s">
        <v>5</v>
      </c>
      <c r="D11" s="42"/>
      <c r="E11" s="306">
        <v>42534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14000</v>
      </c>
      <c r="D17" s="330"/>
      <c r="E17" s="333">
        <f>C17/269+1</f>
        <v>53.044609665427508</v>
      </c>
      <c r="F17" s="334"/>
      <c r="G17" s="337"/>
      <c r="H17" s="338"/>
      <c r="I17" s="341"/>
      <c r="J17" s="323"/>
      <c r="K17" s="322">
        <v>42532</v>
      </c>
      <c r="L17" s="323"/>
      <c r="M17" s="322">
        <v>42534</v>
      </c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369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27"/>
      <c r="G34" s="46"/>
      <c r="H34" s="18"/>
      <c r="I34" s="18"/>
      <c r="J34" s="31"/>
      <c r="N34" s="8"/>
      <c r="R34" s="8"/>
    </row>
    <row r="35" spans="2:18" ht="14.25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43241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D38" s="8"/>
      <c r="E38" s="18"/>
      <c r="F38" s="18"/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45"/>
      <c r="E39" s="18"/>
      <c r="G39" s="19"/>
      <c r="H39" s="19"/>
      <c r="I39" s="19"/>
      <c r="J39" s="31"/>
      <c r="K39" s="18"/>
      <c r="N39" s="18"/>
      <c r="R39" s="8"/>
    </row>
    <row r="40" spans="2:18" ht="15" thickBot="1" x14ac:dyDescent="0.25">
      <c r="B40" s="15"/>
      <c r="C40" s="17"/>
      <c r="D40" s="17"/>
      <c r="E40" s="17"/>
      <c r="F40" s="17"/>
      <c r="G40" s="17"/>
      <c r="H40" s="17"/>
      <c r="I40" s="17"/>
      <c r="J40" s="33"/>
      <c r="K40" s="17"/>
      <c r="L40" s="15"/>
      <c r="M40" s="15"/>
      <c r="N40" s="15"/>
      <c r="O40" s="15"/>
      <c r="P40" s="15"/>
      <c r="Q40" s="15"/>
      <c r="R40" s="15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8">
    <tabColor rgb="FF92D050"/>
  </sheetPr>
  <dimension ref="A1:S66"/>
  <sheetViews>
    <sheetView showGridLines="0" view="pageBreakPreview" zoomScaleNormal="100" zoomScaleSheetLayoutView="100" workbookViewId="0">
      <selection activeCell="S31" sqref="S3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14</v>
      </c>
      <c r="H3" s="13"/>
      <c r="I3" s="13"/>
      <c r="J3" s="13"/>
      <c r="K3" s="13"/>
      <c r="L3" s="13"/>
      <c r="M3" s="294">
        <v>43140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122</v>
      </c>
      <c r="E7" s="297"/>
      <c r="F7" s="39"/>
      <c r="G7" s="239" t="s">
        <v>20</v>
      </c>
      <c r="H7" s="298" t="s">
        <v>31</v>
      </c>
      <c r="I7" s="299"/>
      <c r="J7" s="39"/>
      <c r="K7" s="300" t="s">
        <v>22</v>
      </c>
      <c r="L7" s="301"/>
      <c r="M7" s="349" t="s">
        <v>291</v>
      </c>
      <c r="N7" s="350"/>
      <c r="O7" s="300" t="s">
        <v>4</v>
      </c>
      <c r="P7" s="301"/>
      <c r="Q7" s="304">
        <v>3300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39" t="s">
        <v>10</v>
      </c>
      <c r="H9" s="314" t="s">
        <v>123</v>
      </c>
      <c r="I9" s="315"/>
      <c r="J9" s="39"/>
      <c r="K9" s="39"/>
      <c r="L9" s="239" t="s">
        <v>21</v>
      </c>
      <c r="M9" s="314" t="s">
        <v>39</v>
      </c>
      <c r="N9" s="315"/>
      <c r="O9" s="300" t="s">
        <v>27</v>
      </c>
      <c r="P9" s="301" t="s">
        <v>26</v>
      </c>
      <c r="Q9" s="296" t="s">
        <v>124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>
        <v>42538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3500</v>
      </c>
      <c r="D17" s="330"/>
      <c r="E17" s="333">
        <f>C17/197+1</f>
        <v>18.766497461928935</v>
      </c>
      <c r="F17" s="334"/>
      <c r="G17" s="374" t="s">
        <v>37</v>
      </c>
      <c r="H17" s="375"/>
      <c r="I17" s="341"/>
      <c r="J17" s="323"/>
      <c r="K17" s="322">
        <v>42537</v>
      </c>
      <c r="L17" s="323"/>
      <c r="M17" s="322">
        <v>42538</v>
      </c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76"/>
      <c r="H18" s="377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F31" s="47" t="s">
        <v>35</v>
      </c>
      <c r="G31" s="2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48"/>
      <c r="D32" s="18"/>
      <c r="F32" s="18" t="s">
        <v>350</v>
      </c>
      <c r="G32" s="46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18"/>
      <c r="D33" s="18"/>
      <c r="E33" s="18"/>
      <c r="F33" s="18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51"/>
      <c r="D35" s="51"/>
      <c r="E35" s="51"/>
      <c r="F35" s="18"/>
      <c r="G35" s="51"/>
      <c r="H35" s="51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9">
    <tabColor rgb="FFFF4343"/>
  </sheetPr>
  <dimension ref="A1:S66"/>
  <sheetViews>
    <sheetView showGridLines="0" view="pageBreakPreview" zoomScaleNormal="100" zoomScaleSheetLayoutView="100" workbookViewId="0">
      <selection activeCell="O9" sqref="O9:P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B1" s="18"/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40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109</v>
      </c>
      <c r="E7" s="297"/>
      <c r="F7" s="39"/>
      <c r="G7" s="239" t="s">
        <v>20</v>
      </c>
      <c r="H7" s="298" t="s">
        <v>31</v>
      </c>
      <c r="I7" s="299"/>
      <c r="J7" s="39"/>
      <c r="K7" s="300" t="s">
        <v>22</v>
      </c>
      <c r="L7" s="301"/>
      <c r="M7" s="349" t="s">
        <v>291</v>
      </c>
      <c r="N7" s="350"/>
      <c r="O7" s="300" t="s">
        <v>4</v>
      </c>
      <c r="P7" s="301"/>
      <c r="Q7" s="304">
        <v>6600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110</v>
      </c>
      <c r="I9" s="315"/>
      <c r="J9" s="39"/>
      <c r="K9" s="39"/>
      <c r="L9" s="239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1300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>
        <v>42532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4000</v>
      </c>
      <c r="D17" s="330"/>
      <c r="E17" s="333">
        <f>C17/189+1</f>
        <v>22.164021164021165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154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6"/>
  <sheetViews>
    <sheetView showGridLines="0" view="pageBreakPreview" zoomScaleNormal="100" zoomScaleSheetLayoutView="100" workbookViewId="0">
      <selection activeCell="K9" sqref="K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B1" s="18"/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40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109</v>
      </c>
      <c r="E7" s="297"/>
      <c r="F7" s="39"/>
      <c r="G7" s="248" t="s">
        <v>20</v>
      </c>
      <c r="H7" s="298" t="s">
        <v>31</v>
      </c>
      <c r="I7" s="299"/>
      <c r="J7" s="39"/>
      <c r="K7" s="300" t="s">
        <v>22</v>
      </c>
      <c r="L7" s="301"/>
      <c r="M7" s="349" t="s">
        <v>313</v>
      </c>
      <c r="N7" s="350"/>
      <c r="O7" s="300" t="s">
        <v>4</v>
      </c>
      <c r="P7" s="301"/>
      <c r="Q7" s="304">
        <v>6600</v>
      </c>
      <c r="R7" s="305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48" t="s">
        <v>10</v>
      </c>
      <c r="H9" s="314" t="s">
        <v>110</v>
      </c>
      <c r="I9" s="315"/>
      <c r="J9" s="39"/>
      <c r="K9" s="39"/>
      <c r="L9" s="24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1300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48" t="s">
        <v>5</v>
      </c>
      <c r="D11" s="42"/>
      <c r="E11" s="306">
        <v>42532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7500</v>
      </c>
      <c r="D17" s="330"/>
      <c r="E17" s="333">
        <f>C17/189+1</f>
        <v>40.682539682539684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377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>
        <v>43249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0">
    <tabColor rgb="FF92D050"/>
  </sheetPr>
  <dimension ref="A1:S66"/>
  <sheetViews>
    <sheetView showGridLines="0" view="pageBreakPreview" topLeftCell="A7" zoomScaleNormal="100" zoomScaleSheetLayoutView="100" workbookViewId="0">
      <selection activeCell="G35" sqref="G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41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115</v>
      </c>
      <c r="E7" s="297"/>
      <c r="F7" s="39"/>
      <c r="G7" s="239" t="s">
        <v>20</v>
      </c>
      <c r="H7" s="298" t="s">
        <v>31</v>
      </c>
      <c r="I7" s="299"/>
      <c r="J7" s="39"/>
      <c r="K7" s="300" t="s">
        <v>22</v>
      </c>
      <c r="L7" s="301"/>
      <c r="M7" s="302" t="s">
        <v>291</v>
      </c>
      <c r="N7" s="303"/>
      <c r="O7" s="300" t="s">
        <v>4</v>
      </c>
      <c r="P7" s="301"/>
      <c r="Q7" s="304">
        <v>8000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39" t="s">
        <v>10</v>
      </c>
      <c r="H9" s="314" t="s">
        <v>36</v>
      </c>
      <c r="I9" s="315"/>
      <c r="J9" s="39"/>
      <c r="K9" s="39"/>
      <c r="L9" s="239" t="s">
        <v>21</v>
      </c>
      <c r="M9" s="314" t="s">
        <v>29</v>
      </c>
      <c r="N9" s="315"/>
      <c r="O9" s="300" t="s">
        <v>27</v>
      </c>
      <c r="P9" s="301" t="s">
        <v>26</v>
      </c>
      <c r="Q9" s="296">
        <v>1700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C17/158+1</f>
        <v>38.974683544303801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F32" s="18" t="s">
        <v>374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18"/>
      <c r="D33" s="18"/>
      <c r="E33" s="18"/>
      <c r="F33" s="18"/>
      <c r="G33" s="53"/>
      <c r="H33" s="53"/>
      <c r="I33" s="18"/>
      <c r="J33" s="31"/>
      <c r="K33" s="18"/>
      <c r="N33" s="18"/>
      <c r="R33" s="8"/>
    </row>
    <row r="34" spans="2:18" x14ac:dyDescent="0.2">
      <c r="B34" s="8"/>
      <c r="C34" s="18"/>
      <c r="D34" s="18"/>
      <c r="E34" s="18"/>
      <c r="F34" s="56"/>
      <c r="G34" s="46"/>
      <c r="H34" s="46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43244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1">
    <tabColor rgb="FF92D050"/>
  </sheetPr>
  <dimension ref="A1:S66"/>
  <sheetViews>
    <sheetView showGridLines="0" view="pageBreakPreview" topLeftCell="A16" zoomScaleNormal="100" zoomScaleSheetLayoutView="100" workbookViewId="0">
      <selection activeCell="V43" sqref="V4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42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  <c r="S4" s="246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299</v>
      </c>
      <c r="E7" s="297"/>
      <c r="F7" s="39"/>
      <c r="G7" s="239" t="s">
        <v>20</v>
      </c>
      <c r="H7" s="298" t="s">
        <v>297</v>
      </c>
      <c r="I7" s="299"/>
      <c r="J7" s="39"/>
      <c r="K7" s="300" t="s">
        <v>22</v>
      </c>
      <c r="L7" s="301"/>
      <c r="M7" s="349" t="s">
        <v>291</v>
      </c>
      <c r="N7" s="350"/>
      <c r="O7" s="300" t="s">
        <v>4</v>
      </c>
      <c r="P7" s="301"/>
      <c r="Q7" s="304">
        <v>4200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70"/>
      <c r="E9" s="383"/>
      <c r="F9" s="371"/>
      <c r="G9" s="239" t="s">
        <v>10</v>
      </c>
      <c r="H9" s="314" t="s">
        <v>219</v>
      </c>
      <c r="I9" s="315"/>
      <c r="J9" s="39"/>
      <c r="K9" s="39"/>
      <c r="L9" s="239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>
        <v>42555</v>
      </c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4200</v>
      </c>
      <c r="D17" s="330"/>
      <c r="E17" s="333">
        <f>C17/330+1</f>
        <v>13.727272727272727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415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416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2">
    <tabColor rgb="FFFF4343"/>
  </sheetPr>
  <dimension ref="A1:S66"/>
  <sheetViews>
    <sheetView showGridLines="0" view="pageBreakPreview" topLeftCell="A3" zoomScaleNormal="100" zoomScaleSheetLayoutView="100" workbookViewId="0">
      <selection activeCell="O21" sqref="O2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43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7"/>
      <c r="D6" s="237"/>
      <c r="E6" s="237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8"/>
    </row>
    <row r="7" spans="1:19" ht="24" customHeight="1" x14ac:dyDescent="0.2">
      <c r="B7" s="8"/>
      <c r="C7" s="236" t="s">
        <v>19</v>
      </c>
      <c r="D7" s="296" t="s">
        <v>116</v>
      </c>
      <c r="E7" s="297"/>
      <c r="F7" s="39"/>
      <c r="G7" s="236" t="s">
        <v>20</v>
      </c>
      <c r="H7" s="298" t="s">
        <v>31</v>
      </c>
      <c r="I7" s="299"/>
      <c r="J7" s="39"/>
      <c r="K7" s="300" t="s">
        <v>22</v>
      </c>
      <c r="L7" s="301"/>
      <c r="M7" s="302" t="s">
        <v>291</v>
      </c>
      <c r="N7" s="303"/>
      <c r="O7" s="300" t="s">
        <v>4</v>
      </c>
      <c r="P7" s="301"/>
      <c r="Q7" s="304">
        <v>6000</v>
      </c>
      <c r="R7" s="305"/>
    </row>
    <row r="8" spans="1:19" ht="7.5" customHeight="1" x14ac:dyDescent="0.2">
      <c r="B8" s="8"/>
      <c r="C8" s="236"/>
      <c r="D8" s="40"/>
      <c r="E8" s="40"/>
      <c r="F8" s="39"/>
      <c r="G8" s="23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36" t="s">
        <v>10</v>
      </c>
      <c r="H9" s="314" t="s">
        <v>117</v>
      </c>
      <c r="I9" s="315"/>
      <c r="J9" s="39"/>
      <c r="K9" s="39"/>
      <c r="L9" s="236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236"/>
      <c r="D10" s="42"/>
      <c r="E10" s="42"/>
      <c r="F10" s="42"/>
      <c r="G10" s="23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119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6400</v>
      </c>
      <c r="D17" s="330"/>
      <c r="E17" s="333">
        <f>C17/254+1</f>
        <v>26.196850393700789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34"/>
      <c r="Q19" s="23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18"/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18"/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56" t="s">
        <v>263</v>
      </c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6"/>
  <sheetViews>
    <sheetView showGridLines="0" view="pageBreakPreview" zoomScaleNormal="100" zoomScaleSheetLayoutView="100" workbookViewId="0">
      <selection activeCell="I15" sqref="I1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43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116</v>
      </c>
      <c r="E7" s="297"/>
      <c r="F7" s="39"/>
      <c r="G7" s="248" t="s">
        <v>20</v>
      </c>
      <c r="H7" s="298" t="s">
        <v>31</v>
      </c>
      <c r="I7" s="299"/>
      <c r="J7" s="39"/>
      <c r="K7" s="300" t="s">
        <v>22</v>
      </c>
      <c r="L7" s="301"/>
      <c r="M7" s="302" t="s">
        <v>311</v>
      </c>
      <c r="N7" s="303"/>
      <c r="O7" s="300" t="s">
        <v>4</v>
      </c>
      <c r="P7" s="301"/>
      <c r="Q7" s="304">
        <v>6000</v>
      </c>
      <c r="R7" s="305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48" t="s">
        <v>10</v>
      </c>
      <c r="H9" s="314" t="s">
        <v>117</v>
      </c>
      <c r="I9" s="315"/>
      <c r="J9" s="39"/>
      <c r="K9" s="39"/>
      <c r="L9" s="248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119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9400</v>
      </c>
      <c r="D17" s="330"/>
      <c r="E17" s="333">
        <f>C17/254+1</f>
        <v>38.00787401574803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18" t="s">
        <v>376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18"/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5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J35" s="31"/>
      <c r="K35" s="20"/>
      <c r="L35" s="20" t="s">
        <v>33</v>
      </c>
      <c r="M35" s="20"/>
      <c r="N35" s="8"/>
      <c r="O35" s="358">
        <v>43249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3">
    <tabColor rgb="FF92D050"/>
  </sheetPr>
  <dimension ref="A1:S66"/>
  <sheetViews>
    <sheetView showGridLines="0" view="pageBreakPreview" zoomScaleNormal="100" zoomScaleSheetLayoutView="100" workbookViewId="0">
      <selection activeCell="O24" sqref="O24:Q2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44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7"/>
      <c r="D6" s="237"/>
      <c r="E6" s="237"/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  <c r="Q6" s="237"/>
      <c r="R6" s="8"/>
    </row>
    <row r="7" spans="1:19" ht="24" customHeight="1" x14ac:dyDescent="0.2">
      <c r="B7" s="8"/>
      <c r="C7" s="236" t="s">
        <v>19</v>
      </c>
      <c r="D7" s="296">
        <v>4069</v>
      </c>
      <c r="E7" s="297"/>
      <c r="F7" s="39"/>
      <c r="G7" s="236" t="s">
        <v>20</v>
      </c>
      <c r="H7" s="298" t="s">
        <v>31</v>
      </c>
      <c r="I7" s="299"/>
      <c r="J7" s="39"/>
      <c r="K7" s="300" t="s">
        <v>22</v>
      </c>
      <c r="L7" s="301"/>
      <c r="M7" s="302" t="s">
        <v>291</v>
      </c>
      <c r="N7" s="303"/>
      <c r="O7" s="300" t="s">
        <v>4</v>
      </c>
      <c r="P7" s="301"/>
      <c r="Q7" s="304">
        <v>3000</v>
      </c>
      <c r="R7" s="305"/>
    </row>
    <row r="8" spans="1:19" ht="7.5" customHeight="1" x14ac:dyDescent="0.2">
      <c r="B8" s="8"/>
      <c r="C8" s="236"/>
      <c r="D8" s="40"/>
      <c r="E8" s="40"/>
      <c r="F8" s="39"/>
      <c r="G8" s="23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36" t="s">
        <v>10</v>
      </c>
      <c r="H9" s="314" t="s">
        <v>127</v>
      </c>
      <c r="I9" s="315"/>
      <c r="J9" s="39"/>
      <c r="K9" s="39"/>
      <c r="L9" s="236" t="s">
        <v>21</v>
      </c>
      <c r="M9" s="314" t="s">
        <v>118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236"/>
      <c r="D10" s="42"/>
      <c r="E10" s="42"/>
      <c r="F10" s="42"/>
      <c r="G10" s="23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128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4200</v>
      </c>
      <c r="D17" s="330"/>
      <c r="E17" s="333">
        <f>C17/216+1</f>
        <v>20.444444444444443</v>
      </c>
      <c r="F17" s="334"/>
      <c r="G17" s="337" t="s">
        <v>107</v>
      </c>
      <c r="H17" s="338"/>
      <c r="I17" s="341">
        <v>16.5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34"/>
      <c r="Q19" s="234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35"/>
      <c r="D23" s="235"/>
      <c r="E23" s="235"/>
      <c r="F23" s="235"/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48" t="s">
        <v>375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48"/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48"/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48"/>
      <c r="H35" s="95"/>
      <c r="J35" s="31"/>
      <c r="K35" s="20"/>
      <c r="L35" s="20" t="s">
        <v>33</v>
      </c>
      <c r="M35" s="20"/>
      <c r="N35" s="8"/>
      <c r="O35" s="358">
        <v>43249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18"/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27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4"/>
  <dimension ref="A1:S66"/>
  <sheetViews>
    <sheetView showGridLines="0" view="pageBreakPreview" topLeftCell="A13" zoomScaleNormal="100" zoomScaleSheetLayoutView="100" workbookViewId="0">
      <selection activeCell="L13" sqref="L13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45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159</v>
      </c>
      <c r="E7" s="297"/>
      <c r="F7" s="39"/>
      <c r="G7" s="239" t="s">
        <v>20</v>
      </c>
      <c r="H7" s="298" t="s">
        <v>31</v>
      </c>
      <c r="I7" s="299"/>
      <c r="J7" s="39"/>
      <c r="K7" s="300" t="s">
        <v>22</v>
      </c>
      <c r="L7" s="301"/>
      <c r="M7" s="349" t="s">
        <v>291</v>
      </c>
      <c r="N7" s="350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41</v>
      </c>
      <c r="I9" s="315"/>
      <c r="J9" s="39"/>
      <c r="K9" s="39"/>
      <c r="L9" s="239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2000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>
        <v>42474</v>
      </c>
      <c r="F11" s="307"/>
      <c r="G11" s="39"/>
      <c r="H11" s="300" t="s">
        <v>24</v>
      </c>
      <c r="I11" s="300"/>
      <c r="J11" s="301"/>
      <c r="K11" s="306">
        <v>42523</v>
      </c>
      <c r="L11" s="307"/>
      <c r="M11" s="42"/>
      <c r="N11" s="308" t="s">
        <v>30</v>
      </c>
      <c r="O11" s="308"/>
      <c r="P11" s="309" t="s">
        <v>160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10000</v>
      </c>
      <c r="D17" s="330"/>
      <c r="E17" s="333">
        <f>C17/28+1</f>
        <v>358.14285714285717</v>
      </c>
      <c r="F17" s="334"/>
      <c r="G17" s="337"/>
      <c r="H17" s="338"/>
      <c r="I17" s="341">
        <v>43</v>
      </c>
      <c r="J17" s="323"/>
      <c r="K17" s="322" t="s">
        <v>48</v>
      </c>
      <c r="L17" s="323"/>
      <c r="M17" s="322">
        <v>42474</v>
      </c>
      <c r="N17" s="323"/>
      <c r="O17" s="322" t="s">
        <v>48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9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161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5"/>
  <dimension ref="A1:S66"/>
  <sheetViews>
    <sheetView showGridLines="0" view="pageBreakPreview" zoomScaleNormal="100" zoomScaleSheetLayoutView="100" workbookViewId="0">
      <selection activeCell="J9" sqref="J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46</v>
      </c>
      <c r="H3" s="13"/>
      <c r="I3" s="13"/>
      <c r="J3" s="13"/>
      <c r="K3" s="13"/>
      <c r="L3" s="13"/>
      <c r="M3" s="294">
        <v>43201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N6" s="238"/>
      <c r="O6" s="238"/>
      <c r="P6" s="238"/>
      <c r="Q6" s="238"/>
      <c r="R6" s="8"/>
    </row>
    <row r="7" spans="1:19" ht="24" customHeight="1" x14ac:dyDescent="0.2">
      <c r="B7" s="8"/>
      <c r="C7" s="239" t="s">
        <v>19</v>
      </c>
      <c r="D7" s="296" t="s">
        <v>52</v>
      </c>
      <c r="E7" s="297"/>
      <c r="F7" s="39"/>
      <c r="G7" s="239" t="s">
        <v>20</v>
      </c>
      <c r="H7" s="298" t="s">
        <v>31</v>
      </c>
      <c r="I7" s="299"/>
      <c r="J7" s="39"/>
      <c r="K7" s="300" t="s">
        <v>22</v>
      </c>
      <c r="L7" s="301"/>
      <c r="M7" s="302" t="s">
        <v>291</v>
      </c>
      <c r="N7" s="303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239"/>
      <c r="D8" s="40"/>
      <c r="E8" s="40"/>
      <c r="F8" s="39"/>
      <c r="G8" s="239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39" t="s">
        <v>10</v>
      </c>
      <c r="H9" s="314" t="s">
        <v>41</v>
      </c>
      <c r="I9" s="315"/>
      <c r="J9" s="39"/>
      <c r="K9" s="39"/>
      <c r="L9" s="239" t="s">
        <v>21</v>
      </c>
      <c r="M9" s="314" t="s">
        <v>63</v>
      </c>
      <c r="N9" s="315"/>
      <c r="O9" s="300" t="s">
        <v>27</v>
      </c>
      <c r="P9" s="301" t="s">
        <v>26</v>
      </c>
      <c r="Q9" s="316">
        <v>2000</v>
      </c>
      <c r="R9" s="297"/>
    </row>
    <row r="10" spans="1:19" ht="7.5" customHeight="1" x14ac:dyDescent="0.2">
      <c r="B10" s="8"/>
      <c r="C10" s="239"/>
      <c r="D10" s="42"/>
      <c r="E10" s="42"/>
      <c r="F10" s="42"/>
      <c r="G10" s="239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39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10000</v>
      </c>
      <c r="D17" s="330"/>
      <c r="E17" s="333">
        <f>C17/85+1</f>
        <v>118.64705882352941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0"/>
      <c r="Q19" s="240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 t="s">
        <v>42</v>
      </c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6">
    <tabColor rgb="FF92D050"/>
  </sheetPr>
  <dimension ref="A1:S68"/>
  <sheetViews>
    <sheetView showGridLines="0" view="pageBreakPreview" zoomScaleNormal="100" zoomScaleSheetLayoutView="100" workbookViewId="0">
      <selection activeCell="E1" sqref="A1:R42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47</v>
      </c>
      <c r="H3" s="13"/>
      <c r="I3" s="13"/>
      <c r="J3" s="13"/>
      <c r="K3" s="13"/>
      <c r="L3" s="13"/>
      <c r="M3" s="294">
        <v>43202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8"/>
    </row>
    <row r="7" spans="1:19" ht="24" customHeight="1" x14ac:dyDescent="0.2">
      <c r="B7" s="8"/>
      <c r="C7" s="244" t="s">
        <v>19</v>
      </c>
      <c r="D7" s="296" t="s">
        <v>76</v>
      </c>
      <c r="E7" s="297"/>
      <c r="F7" s="39"/>
      <c r="G7" s="244" t="s">
        <v>20</v>
      </c>
      <c r="H7" s="298" t="s">
        <v>40</v>
      </c>
      <c r="I7" s="299"/>
      <c r="J7" s="39"/>
      <c r="K7" s="300" t="s">
        <v>22</v>
      </c>
      <c r="L7" s="301"/>
      <c r="M7" s="384" t="s">
        <v>307</v>
      </c>
      <c r="N7" s="385"/>
      <c r="O7" s="300" t="s">
        <v>4</v>
      </c>
      <c r="P7" s="301"/>
      <c r="Q7" s="381" t="s">
        <v>308</v>
      </c>
      <c r="R7" s="382"/>
    </row>
    <row r="8" spans="1:19" ht="7.5" customHeight="1" x14ac:dyDescent="0.2">
      <c r="B8" s="8"/>
      <c r="C8" s="244"/>
      <c r="D8" s="40"/>
      <c r="E8" s="40"/>
      <c r="F8" s="39"/>
      <c r="G8" s="24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44" t="s">
        <v>10</v>
      </c>
      <c r="H9" s="314" t="s">
        <v>36</v>
      </c>
      <c r="I9" s="315"/>
      <c r="J9" s="39"/>
      <c r="K9" s="39"/>
      <c r="L9" s="244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244"/>
      <c r="D10" s="42"/>
      <c r="E10" s="42"/>
      <c r="F10" s="42"/>
      <c r="G10" s="24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x14ac:dyDescent="0.2">
      <c r="B17" s="8"/>
      <c r="C17" s="329">
        <v>90500</v>
      </c>
      <c r="D17" s="330"/>
      <c r="E17" s="333">
        <f>C17/290+1</f>
        <v>313.06896551724139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2"/>
      <c r="Q19" s="24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43"/>
      <c r="D23" s="243"/>
      <c r="E23" s="24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243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336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 t="s">
        <v>368</v>
      </c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 t="s">
        <v>390</v>
      </c>
      <c r="G34" s="46"/>
      <c r="H34" s="46"/>
      <c r="I34" s="18"/>
      <c r="J34" s="31"/>
      <c r="N34" s="8"/>
      <c r="R34" s="8"/>
    </row>
    <row r="35" spans="2:18" ht="14.25" x14ac:dyDescent="0.2">
      <c r="B35" s="55"/>
      <c r="C35" s="18"/>
      <c r="D35" s="18"/>
      <c r="E35" s="18"/>
      <c r="F35" s="48" t="s">
        <v>446</v>
      </c>
      <c r="G35" s="18"/>
      <c r="H35" s="18"/>
      <c r="I35" s="18"/>
      <c r="J35" s="31"/>
      <c r="K35" s="20"/>
      <c r="L35" s="20" t="s">
        <v>396</v>
      </c>
      <c r="M35" s="20"/>
      <c r="N35" s="8"/>
      <c r="O35" s="358">
        <v>43299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48"/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56" t="s">
        <v>447</v>
      </c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x14ac:dyDescent="0.2"/>
    <row r="64" ht="14.25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F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H35" sqref="H35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48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105</v>
      </c>
      <c r="E7" s="297"/>
      <c r="F7" s="39"/>
      <c r="G7" s="248" t="s">
        <v>20</v>
      </c>
      <c r="H7" s="298" t="s">
        <v>31</v>
      </c>
      <c r="I7" s="299"/>
      <c r="J7" s="39"/>
      <c r="K7" s="300" t="s">
        <v>22</v>
      </c>
      <c r="L7" s="301"/>
      <c r="M7" s="302" t="s">
        <v>309</v>
      </c>
      <c r="N7" s="303"/>
      <c r="O7" s="300" t="s">
        <v>4</v>
      </c>
      <c r="P7" s="301"/>
      <c r="Q7" s="316">
        <v>2200</v>
      </c>
      <c r="R7" s="354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48" t="s">
        <v>10</v>
      </c>
      <c r="H9" s="314" t="s">
        <v>36</v>
      </c>
      <c r="I9" s="315"/>
      <c r="J9" s="39"/>
      <c r="K9" s="39"/>
      <c r="L9" s="248" t="s">
        <v>21</v>
      </c>
      <c r="M9" s="314" t="s">
        <v>106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3500</v>
      </c>
      <c r="D17" s="330"/>
      <c r="E17" s="333">
        <f>C17/469+1</f>
        <v>8.4626865671641802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48" t="s">
        <v>391</v>
      </c>
      <c r="H32" s="27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48"/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27" t="s">
        <v>310</v>
      </c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27"/>
      <c r="H35" s="95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6"/>
  <sheetViews>
    <sheetView showGridLines="0" view="pageBreakPreview" topLeftCell="A13" zoomScaleNormal="100" zoomScaleSheetLayoutView="100" workbookViewId="0">
      <selection activeCell="G34" sqref="G3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49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108</v>
      </c>
      <c r="E7" s="297"/>
      <c r="F7" s="39"/>
      <c r="G7" s="248" t="s">
        <v>20</v>
      </c>
      <c r="H7" s="298" t="s">
        <v>31</v>
      </c>
      <c r="I7" s="299"/>
      <c r="J7" s="39"/>
      <c r="K7" s="300" t="s">
        <v>22</v>
      </c>
      <c r="L7" s="301"/>
      <c r="M7" s="302" t="s">
        <v>309</v>
      </c>
      <c r="N7" s="303"/>
      <c r="O7" s="300" t="s">
        <v>4</v>
      </c>
      <c r="P7" s="301"/>
      <c r="Q7" s="316">
        <v>10500</v>
      </c>
      <c r="R7" s="354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48" t="s">
        <v>10</v>
      </c>
      <c r="H9" s="314" t="s">
        <v>36</v>
      </c>
      <c r="I9" s="315"/>
      <c r="J9" s="39"/>
      <c r="K9" s="39"/>
      <c r="L9" s="248" t="s">
        <v>21</v>
      </c>
      <c r="M9" s="314" t="s">
        <v>38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10500</v>
      </c>
      <c r="D17" s="330"/>
      <c r="E17" s="333">
        <f>C17/290+1</f>
        <v>37.206896551724135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18"/>
      <c r="E32" s="18"/>
      <c r="G32" s="48" t="s">
        <v>331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x14ac:dyDescent="0.2">
      <c r="B33" s="8"/>
      <c r="C33" s="18"/>
      <c r="D33" s="18"/>
      <c r="E33" s="18"/>
      <c r="F33" s="18"/>
      <c r="G33" s="48" t="s">
        <v>339</v>
      </c>
      <c r="H33" s="46"/>
      <c r="I33" s="18"/>
      <c r="J33" s="31"/>
      <c r="K33" s="18"/>
      <c r="N33" s="18"/>
      <c r="R33" s="8"/>
    </row>
    <row r="34" spans="2:18" x14ac:dyDescent="0.2">
      <c r="B34" s="8"/>
      <c r="C34" s="27"/>
      <c r="D34" s="18"/>
      <c r="E34" s="18"/>
      <c r="F34" s="48"/>
      <c r="G34" s="56" t="s">
        <v>340</v>
      </c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27"/>
      <c r="H35" s="95"/>
      <c r="J35" s="31"/>
      <c r="K35" s="20"/>
      <c r="L35" s="20" t="s">
        <v>33</v>
      </c>
      <c r="M35" s="20"/>
      <c r="N35" s="8"/>
      <c r="O35" s="358">
        <v>43229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18"/>
      <c r="G36" s="27"/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6"/>
  <sheetViews>
    <sheetView showGridLines="0" view="pageBreakPreview" topLeftCell="A13" zoomScaleNormal="100" zoomScaleSheetLayoutView="100" workbookViewId="0">
      <selection activeCell="G41" sqref="G4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50</v>
      </c>
      <c r="H3" s="13"/>
      <c r="I3" s="13"/>
      <c r="J3" s="13"/>
      <c r="K3" s="13"/>
      <c r="L3" s="13"/>
      <c r="M3" s="294">
        <v>43210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47"/>
      <c r="D6" s="247"/>
      <c r="E6" s="247"/>
      <c r="F6" s="247"/>
      <c r="G6" s="247"/>
      <c r="H6" s="247"/>
      <c r="I6" s="247"/>
      <c r="J6" s="247"/>
      <c r="K6" s="247"/>
      <c r="L6" s="247"/>
      <c r="M6" s="247"/>
      <c r="N6" s="247"/>
      <c r="O6" s="247"/>
      <c r="P6" s="247"/>
      <c r="Q6" s="247"/>
      <c r="R6" s="8"/>
    </row>
    <row r="7" spans="1:19" ht="24" customHeight="1" x14ac:dyDescent="0.2">
      <c r="B7" s="8"/>
      <c r="C7" s="248" t="s">
        <v>19</v>
      </c>
      <c r="D7" s="296" t="s">
        <v>60</v>
      </c>
      <c r="E7" s="297"/>
      <c r="F7" s="39"/>
      <c r="G7" s="248" t="s">
        <v>20</v>
      </c>
      <c r="H7" s="298" t="s">
        <v>97</v>
      </c>
      <c r="I7" s="299"/>
      <c r="J7" s="39"/>
      <c r="K7" s="300" t="s">
        <v>22</v>
      </c>
      <c r="L7" s="301"/>
      <c r="M7" s="349" t="s">
        <v>312</v>
      </c>
      <c r="N7" s="350"/>
      <c r="O7" s="300" t="s">
        <v>4</v>
      </c>
      <c r="P7" s="301"/>
      <c r="Q7" s="304">
        <v>10000</v>
      </c>
      <c r="R7" s="305"/>
    </row>
    <row r="8" spans="1:19" ht="7.5" customHeight="1" x14ac:dyDescent="0.2">
      <c r="B8" s="8"/>
      <c r="C8" s="248"/>
      <c r="D8" s="40"/>
      <c r="E8" s="40"/>
      <c r="F8" s="39"/>
      <c r="G8" s="248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48" t="s">
        <v>10</v>
      </c>
      <c r="H9" s="314" t="s">
        <v>61</v>
      </c>
      <c r="I9" s="315"/>
      <c r="J9" s="39"/>
      <c r="K9" s="39"/>
      <c r="L9" s="248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248"/>
      <c r="D10" s="42"/>
      <c r="E10" s="42"/>
      <c r="F10" s="42"/>
      <c r="G10" s="248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48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15500</v>
      </c>
      <c r="D17" s="330"/>
      <c r="E17" s="333">
        <f>C17/547+1</f>
        <v>29.336380255941499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49"/>
      <c r="Q19" s="249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436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43285</v>
      </c>
      <c r="P35" s="358"/>
      <c r="Q35" s="358"/>
      <c r="R35" s="8"/>
    </row>
    <row r="36" spans="2:18" x14ac:dyDescent="0.2">
      <c r="B36" s="8"/>
      <c r="C36" s="18"/>
      <c r="D36" s="32"/>
      <c r="E36" s="18"/>
      <c r="F36" s="282" t="s">
        <v>437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10" zoomScaleNormal="100" zoomScaleSheetLayoutView="100" workbookViewId="0">
      <selection activeCell="H11" sqref="H11:J11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51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8"/>
    </row>
    <row r="7" spans="1:19" ht="24" customHeight="1" x14ac:dyDescent="0.2">
      <c r="B7" s="8"/>
      <c r="C7" s="253" t="s">
        <v>19</v>
      </c>
      <c r="D7" s="296" t="s">
        <v>53</v>
      </c>
      <c r="E7" s="297"/>
      <c r="F7" s="39"/>
      <c r="G7" s="253" t="s">
        <v>20</v>
      </c>
      <c r="H7" s="298" t="s">
        <v>50</v>
      </c>
      <c r="I7" s="299"/>
      <c r="J7" s="39"/>
      <c r="K7" s="300" t="s">
        <v>22</v>
      </c>
      <c r="L7" s="301"/>
      <c r="M7" s="302">
        <v>4509975806</v>
      </c>
      <c r="N7" s="303"/>
      <c r="O7" s="300" t="s">
        <v>4</v>
      </c>
      <c r="P7" s="301"/>
      <c r="Q7" s="304">
        <v>1000</v>
      </c>
      <c r="R7" s="305"/>
    </row>
    <row r="8" spans="1:19" ht="7.5" customHeight="1" x14ac:dyDescent="0.2">
      <c r="B8" s="8"/>
      <c r="C8" s="253"/>
      <c r="D8" s="40"/>
      <c r="E8" s="40"/>
      <c r="F8" s="39"/>
      <c r="G8" s="2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53" t="s">
        <v>10</v>
      </c>
      <c r="H9" s="314" t="s">
        <v>54</v>
      </c>
      <c r="I9" s="315"/>
      <c r="J9" s="39"/>
      <c r="K9" s="39"/>
      <c r="L9" s="253" t="s">
        <v>21</v>
      </c>
      <c r="M9" s="380" t="s">
        <v>55</v>
      </c>
      <c r="N9" s="357"/>
      <c r="O9" s="300" t="s">
        <v>27</v>
      </c>
      <c r="P9" s="301" t="s">
        <v>26</v>
      </c>
      <c r="Q9" s="296">
        <v>420</v>
      </c>
      <c r="R9" s="297"/>
    </row>
    <row r="10" spans="1:19" ht="7.5" customHeight="1" x14ac:dyDescent="0.2">
      <c r="B10" s="8"/>
      <c r="C10" s="253"/>
      <c r="D10" s="42"/>
      <c r="E10" s="42"/>
      <c r="F10" s="42"/>
      <c r="G10" s="2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53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56</v>
      </c>
      <c r="Q11" s="378"/>
      <c r="R11" s="379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C17/55+1</f>
        <v>19.181818181818183</v>
      </c>
      <c r="F17" s="334"/>
      <c r="G17" s="337"/>
      <c r="H17" s="338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1"/>
      <c r="Q19" s="25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/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144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H9" sqref="H9:I9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52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8"/>
    </row>
    <row r="7" spans="1:19" ht="24" customHeight="1" x14ac:dyDescent="0.2">
      <c r="B7" s="8"/>
      <c r="C7" s="253" t="s">
        <v>19</v>
      </c>
      <c r="D7" s="296" t="s">
        <v>69</v>
      </c>
      <c r="E7" s="297"/>
      <c r="F7" s="39"/>
      <c r="G7" s="253" t="s">
        <v>20</v>
      </c>
      <c r="H7" s="298" t="s">
        <v>50</v>
      </c>
      <c r="I7" s="299"/>
      <c r="J7" s="39"/>
      <c r="K7" s="300" t="s">
        <v>22</v>
      </c>
      <c r="L7" s="301"/>
      <c r="M7" s="302" t="s">
        <v>352</v>
      </c>
      <c r="N7" s="303"/>
      <c r="O7" s="300" t="s">
        <v>4</v>
      </c>
      <c r="P7" s="301"/>
      <c r="Q7" s="304">
        <v>7000</v>
      </c>
      <c r="R7" s="305"/>
    </row>
    <row r="8" spans="1:19" ht="7.5" customHeight="1" x14ac:dyDescent="0.2">
      <c r="B8" s="8"/>
      <c r="C8" s="253"/>
      <c r="D8" s="40"/>
      <c r="E8" s="40"/>
      <c r="F8" s="39"/>
      <c r="G8" s="2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53" t="s">
        <v>10</v>
      </c>
      <c r="H9" s="314" t="s">
        <v>61</v>
      </c>
      <c r="I9" s="315"/>
      <c r="J9" s="39"/>
      <c r="K9" s="39"/>
      <c r="L9" s="253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53"/>
      <c r="D10" s="42"/>
      <c r="E10" s="42"/>
      <c r="F10" s="42"/>
      <c r="G10" s="2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53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 t="s">
        <v>70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6000</v>
      </c>
      <c r="D17" s="330"/>
      <c r="E17" s="333">
        <f>C17/98+1</f>
        <v>62.224489795918366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1"/>
      <c r="Q19" s="25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65"/>
      <c r="G37" s="66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6"/>
  <sheetViews>
    <sheetView showGridLines="0" view="pageBreakPreview" topLeftCell="A13" zoomScaleNormal="100" zoomScaleSheetLayoutView="100" workbookViewId="0">
      <selection activeCell="U36" sqref="U36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9.1406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53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8"/>
    </row>
    <row r="7" spans="1:19" ht="24" customHeight="1" x14ac:dyDescent="0.2">
      <c r="B7" s="8"/>
      <c r="C7" s="253" t="s">
        <v>19</v>
      </c>
      <c r="D7" s="296" t="s">
        <v>49</v>
      </c>
      <c r="E7" s="297"/>
      <c r="F7" s="39"/>
      <c r="G7" s="253" t="s">
        <v>20</v>
      </c>
      <c r="H7" s="298" t="s">
        <v>50</v>
      </c>
      <c r="I7" s="299"/>
      <c r="J7" s="39"/>
      <c r="K7" s="300" t="s">
        <v>22</v>
      </c>
      <c r="L7" s="301"/>
      <c r="M7" s="349">
        <v>4509975806</v>
      </c>
      <c r="N7" s="350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253"/>
      <c r="D8" s="40"/>
      <c r="E8" s="40"/>
      <c r="F8" s="39"/>
      <c r="G8" s="2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53" t="s">
        <v>10</v>
      </c>
      <c r="H9" s="314" t="s">
        <v>209</v>
      </c>
      <c r="I9" s="315"/>
      <c r="J9" s="39"/>
      <c r="K9" s="39"/>
      <c r="L9" s="253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253"/>
      <c r="D10" s="42"/>
      <c r="E10" s="42"/>
      <c r="F10" s="42"/>
      <c r="G10" s="2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53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4000</v>
      </c>
      <c r="D17" s="330"/>
      <c r="E17" s="333">
        <f>C17/78+1</f>
        <v>52.282051282051285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1"/>
      <c r="Q19" s="25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459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4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396</v>
      </c>
      <c r="L35" s="347"/>
      <c r="M35" s="347"/>
      <c r="N35" s="8"/>
      <c r="O35" s="394">
        <v>43304</v>
      </c>
      <c r="P35" s="394"/>
      <c r="Q35" s="394"/>
      <c r="R35" s="8"/>
    </row>
    <row r="36" spans="2:18" x14ac:dyDescent="0.2">
      <c r="B36" s="8"/>
      <c r="C36" s="18"/>
      <c r="D36" s="32"/>
      <c r="E36" s="18"/>
      <c r="F36" s="27" t="s">
        <v>460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R20" sqref="R20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54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8"/>
    </row>
    <row r="7" spans="1:19" ht="24" customHeight="1" x14ac:dyDescent="0.2">
      <c r="B7" s="8"/>
      <c r="C7" s="253" t="s">
        <v>19</v>
      </c>
      <c r="D7" s="296" t="s">
        <v>59</v>
      </c>
      <c r="E7" s="297"/>
      <c r="F7" s="39"/>
      <c r="G7" s="253" t="s">
        <v>20</v>
      </c>
      <c r="H7" s="298" t="s">
        <v>97</v>
      </c>
      <c r="I7" s="299"/>
      <c r="J7" s="39"/>
      <c r="K7" s="300" t="s">
        <v>22</v>
      </c>
      <c r="L7" s="301"/>
      <c r="M7" s="349" t="s">
        <v>353</v>
      </c>
      <c r="N7" s="350"/>
      <c r="O7" s="300" t="s">
        <v>4</v>
      </c>
      <c r="P7" s="301"/>
      <c r="Q7" s="304">
        <v>10400</v>
      </c>
      <c r="R7" s="305"/>
    </row>
    <row r="8" spans="1:19" ht="7.5" customHeight="1" x14ac:dyDescent="0.2">
      <c r="B8" s="8"/>
      <c r="C8" s="253"/>
      <c r="D8" s="40"/>
      <c r="E8" s="40"/>
      <c r="F8" s="39"/>
      <c r="G8" s="2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53" t="s">
        <v>10</v>
      </c>
      <c r="H9" s="314" t="s">
        <v>58</v>
      </c>
      <c r="I9" s="315"/>
      <c r="J9" s="39"/>
      <c r="K9" s="39"/>
      <c r="L9" s="253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1500</v>
      </c>
      <c r="R9" s="297"/>
    </row>
    <row r="10" spans="1:19" ht="7.5" customHeight="1" x14ac:dyDescent="0.2">
      <c r="B10" s="8"/>
      <c r="C10" s="253"/>
      <c r="D10" s="42"/>
      <c r="E10" s="42"/>
      <c r="F10" s="42"/>
      <c r="G10" s="2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53" t="s">
        <v>5</v>
      </c>
      <c r="D11" s="42"/>
      <c r="E11" s="306">
        <v>42657</v>
      </c>
      <c r="F11" s="307"/>
      <c r="G11" s="39"/>
      <c r="H11" s="300" t="s">
        <v>24</v>
      </c>
      <c r="I11" s="300"/>
      <c r="J11" s="301"/>
      <c r="K11" s="306">
        <v>42661</v>
      </c>
      <c r="L11" s="307"/>
      <c r="M11" s="42"/>
      <c r="N11" s="308" t="s">
        <v>30</v>
      </c>
      <c r="O11" s="308"/>
      <c r="P11" s="309">
        <v>42662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10500</v>
      </c>
      <c r="D17" s="330"/>
      <c r="E17" s="333">
        <f>C17/384+1</f>
        <v>28.34375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1"/>
      <c r="Q19" s="25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432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27" t="s">
        <v>145</v>
      </c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13" zoomScaleNormal="100" zoomScaleSheetLayoutView="100" workbookViewId="0">
      <selection activeCell="P20" sqref="P20:Q20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55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8"/>
    </row>
    <row r="7" spans="1:19" ht="24" customHeight="1" x14ac:dyDescent="0.2">
      <c r="B7" s="8"/>
      <c r="C7" s="253" t="s">
        <v>19</v>
      </c>
      <c r="D7" s="296" t="s">
        <v>60</v>
      </c>
      <c r="E7" s="297"/>
      <c r="F7" s="39"/>
      <c r="G7" s="253" t="s">
        <v>20</v>
      </c>
      <c r="H7" s="298" t="s">
        <v>97</v>
      </c>
      <c r="I7" s="299"/>
      <c r="J7" s="39"/>
      <c r="K7" s="300" t="s">
        <v>22</v>
      </c>
      <c r="L7" s="301"/>
      <c r="M7" s="349" t="s">
        <v>354</v>
      </c>
      <c r="N7" s="350"/>
      <c r="O7" s="300" t="s">
        <v>4</v>
      </c>
      <c r="P7" s="301"/>
      <c r="Q7" s="304">
        <v>14000</v>
      </c>
      <c r="R7" s="305"/>
    </row>
    <row r="8" spans="1:19" ht="7.5" customHeight="1" x14ac:dyDescent="0.2">
      <c r="B8" s="8"/>
      <c r="C8" s="253"/>
      <c r="D8" s="40"/>
      <c r="E8" s="40"/>
      <c r="F8" s="39"/>
      <c r="G8" s="2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53" t="s">
        <v>10</v>
      </c>
      <c r="H9" s="314" t="s">
        <v>61</v>
      </c>
      <c r="I9" s="315"/>
      <c r="J9" s="39"/>
      <c r="K9" s="39"/>
      <c r="L9" s="253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253"/>
      <c r="D10" s="42"/>
      <c r="E10" s="42"/>
      <c r="F10" s="42"/>
      <c r="G10" s="2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53" t="s">
        <v>5</v>
      </c>
      <c r="D11" s="42"/>
      <c r="E11" s="306">
        <v>42649</v>
      </c>
      <c r="F11" s="307"/>
      <c r="G11" s="39"/>
      <c r="H11" s="300" t="s">
        <v>24</v>
      </c>
      <c r="I11" s="300"/>
      <c r="J11" s="301"/>
      <c r="K11" s="306">
        <v>42656</v>
      </c>
      <c r="L11" s="307"/>
      <c r="M11" s="42"/>
      <c r="N11" s="308" t="s">
        <v>30</v>
      </c>
      <c r="O11" s="308"/>
      <c r="P11" s="309">
        <v>42657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15500</v>
      </c>
      <c r="D17" s="330"/>
      <c r="E17" s="333">
        <f>C17/547+1</f>
        <v>29.336380255941499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1"/>
      <c r="Q19" s="25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438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10" zoomScaleNormal="100" zoomScaleSheetLayoutView="100" workbookViewId="0">
      <selection activeCell="Q34" sqref="Q34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56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4"/>
      <c r="D6" s="254"/>
      <c r="E6" s="254"/>
      <c r="F6" s="254"/>
      <c r="G6" s="254"/>
      <c r="H6" s="254"/>
      <c r="I6" s="254"/>
      <c r="J6" s="254"/>
      <c r="K6" s="254"/>
      <c r="L6" s="254"/>
      <c r="M6" s="254"/>
      <c r="N6" s="254"/>
      <c r="O6" s="254"/>
      <c r="P6" s="254"/>
      <c r="Q6" s="254"/>
      <c r="R6" s="8"/>
    </row>
    <row r="7" spans="1:19" ht="24" customHeight="1" x14ac:dyDescent="0.2">
      <c r="B7" s="8"/>
      <c r="C7" s="253" t="s">
        <v>19</v>
      </c>
      <c r="D7" s="296" t="s">
        <v>57</v>
      </c>
      <c r="E7" s="297"/>
      <c r="F7" s="39"/>
      <c r="G7" s="253" t="s">
        <v>20</v>
      </c>
      <c r="H7" s="298" t="s">
        <v>50</v>
      </c>
      <c r="I7" s="299"/>
      <c r="J7" s="39"/>
      <c r="K7" s="300" t="s">
        <v>22</v>
      </c>
      <c r="L7" s="301"/>
      <c r="M7" s="302" t="s">
        <v>355</v>
      </c>
      <c r="N7" s="303"/>
      <c r="O7" s="300" t="s">
        <v>4</v>
      </c>
      <c r="P7" s="301"/>
      <c r="Q7" s="304">
        <v>9500</v>
      </c>
      <c r="R7" s="305"/>
    </row>
    <row r="8" spans="1:19" ht="7.5" customHeight="1" x14ac:dyDescent="0.2">
      <c r="B8" s="8"/>
      <c r="C8" s="253"/>
      <c r="D8" s="40"/>
      <c r="E8" s="40"/>
      <c r="F8" s="39"/>
      <c r="G8" s="253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53" t="s">
        <v>10</v>
      </c>
      <c r="H9" s="314" t="s">
        <v>356</v>
      </c>
      <c r="I9" s="315"/>
      <c r="J9" s="39"/>
      <c r="K9" s="39"/>
      <c r="L9" s="253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1200</v>
      </c>
      <c r="R9" s="297"/>
    </row>
    <row r="10" spans="1:19" ht="7.5" customHeight="1" x14ac:dyDescent="0.2">
      <c r="B10" s="8"/>
      <c r="C10" s="253"/>
      <c r="D10" s="42"/>
      <c r="E10" s="42"/>
      <c r="F10" s="42"/>
      <c r="G10" s="253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53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15500</v>
      </c>
      <c r="D17" s="330"/>
      <c r="E17" s="333">
        <f>C17/268+1</f>
        <v>58.835820895522389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1"/>
      <c r="Q19" s="251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27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2"/>
      <c r="D23" s="252"/>
      <c r="E23" s="252"/>
      <c r="F23" s="252"/>
      <c r="G23" s="252"/>
      <c r="H23" s="252"/>
      <c r="I23" s="252"/>
      <c r="J23" s="252"/>
      <c r="K23" s="252"/>
      <c r="L23" s="252"/>
      <c r="M23" s="252"/>
      <c r="N23" s="252"/>
      <c r="O23" s="252"/>
      <c r="P23" s="252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48" t="s">
        <v>435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S66"/>
  <sheetViews>
    <sheetView showGridLines="0" view="pageBreakPreview" topLeftCell="A13" zoomScaleNormal="100" zoomScaleSheetLayoutView="100" workbookViewId="0">
      <selection activeCell="M38" sqref="M38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57</v>
      </c>
      <c r="H3" s="13"/>
      <c r="I3" s="13"/>
      <c r="J3" s="13"/>
      <c r="K3" s="13"/>
      <c r="L3" s="13"/>
      <c r="M3" s="294">
        <v>43237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55"/>
      <c r="D6" s="255"/>
      <c r="E6" s="255"/>
      <c r="F6" s="255"/>
      <c r="G6" s="255"/>
      <c r="H6" s="255"/>
      <c r="I6" s="255"/>
      <c r="J6" s="255"/>
      <c r="K6" s="255"/>
      <c r="L6" s="255"/>
      <c r="M6" s="255"/>
      <c r="N6" s="255"/>
      <c r="O6" s="255"/>
      <c r="P6" s="255"/>
      <c r="Q6" s="255"/>
      <c r="R6" s="8"/>
    </row>
    <row r="7" spans="1:19" ht="24" customHeight="1" x14ac:dyDescent="0.2">
      <c r="B7" s="8"/>
      <c r="C7" s="256" t="s">
        <v>19</v>
      </c>
      <c r="D7" s="296" t="s">
        <v>357</v>
      </c>
      <c r="E7" s="297"/>
      <c r="F7" s="39"/>
      <c r="G7" s="256" t="s">
        <v>20</v>
      </c>
      <c r="H7" s="298" t="s">
        <v>40</v>
      </c>
      <c r="I7" s="299"/>
      <c r="J7" s="39"/>
      <c r="K7" s="300" t="s">
        <v>22</v>
      </c>
      <c r="L7" s="301"/>
      <c r="M7" s="302" t="s">
        <v>359</v>
      </c>
      <c r="N7" s="303"/>
      <c r="O7" s="300" t="s">
        <v>4</v>
      </c>
      <c r="P7" s="301"/>
      <c r="Q7" s="316">
        <v>2500</v>
      </c>
      <c r="R7" s="354"/>
    </row>
    <row r="8" spans="1:19" ht="7.5" customHeight="1" x14ac:dyDescent="0.2">
      <c r="B8" s="8"/>
      <c r="C8" s="256"/>
      <c r="D8" s="40"/>
      <c r="E8" s="40"/>
      <c r="F8" s="39"/>
      <c r="G8" s="25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56" t="s">
        <v>10</v>
      </c>
      <c r="H9" s="314" t="s">
        <v>47</v>
      </c>
      <c r="I9" s="315"/>
      <c r="J9" s="39"/>
      <c r="K9" s="39"/>
      <c r="L9" s="256" t="s">
        <v>21</v>
      </c>
      <c r="M9" s="314" t="s">
        <v>38</v>
      </c>
      <c r="N9" s="315"/>
      <c r="O9" s="300" t="s">
        <v>27</v>
      </c>
      <c r="P9" s="301" t="s">
        <v>26</v>
      </c>
      <c r="Q9" s="296" t="s">
        <v>358</v>
      </c>
      <c r="R9" s="297"/>
    </row>
    <row r="10" spans="1:19" ht="7.5" customHeight="1" x14ac:dyDescent="0.2">
      <c r="B10" s="8"/>
      <c r="C10" s="256"/>
      <c r="D10" s="42"/>
      <c r="E10" s="42"/>
      <c r="F10" s="42"/>
      <c r="G10" s="25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3500</v>
      </c>
      <c r="D17" s="330"/>
      <c r="E17" s="333">
        <f>C17/192+1</f>
        <v>19.229166666666668</v>
      </c>
      <c r="F17" s="334"/>
      <c r="G17" s="374" t="s">
        <v>37</v>
      </c>
      <c r="H17" s="375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76"/>
      <c r="H18" s="377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57"/>
      <c r="Q19" s="25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58"/>
      <c r="D23" s="258"/>
      <c r="E23" s="258"/>
      <c r="F23" s="258"/>
      <c r="G23" s="258"/>
      <c r="H23" s="258"/>
      <c r="I23" s="258"/>
      <c r="J23" s="258"/>
      <c r="K23" s="258"/>
      <c r="L23" s="258"/>
      <c r="M23" s="258"/>
      <c r="N23" s="258"/>
      <c r="O23" s="258"/>
      <c r="P23" s="258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F31" s="47" t="s">
        <v>35</v>
      </c>
      <c r="G31" s="2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51"/>
      <c r="E32" s="51"/>
      <c r="F32" s="18" t="s">
        <v>371</v>
      </c>
      <c r="G32" s="259"/>
      <c r="H32" s="260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51"/>
      <c r="D33" s="51"/>
      <c r="E33" s="51"/>
      <c r="F33" s="18" t="s">
        <v>385</v>
      </c>
      <c r="G33" s="261"/>
      <c r="H33" s="259"/>
      <c r="I33" s="18"/>
      <c r="J33" s="31"/>
      <c r="K33" s="18"/>
      <c r="N33" s="18"/>
      <c r="R33" s="8"/>
    </row>
    <row r="34" spans="2:18" x14ac:dyDescent="0.2">
      <c r="B34" s="8"/>
      <c r="C34" s="51"/>
      <c r="D34" s="51"/>
      <c r="E34" s="51"/>
      <c r="F34" s="27" t="s">
        <v>386</v>
      </c>
      <c r="G34" s="51"/>
      <c r="H34" s="261"/>
      <c r="I34" s="18"/>
      <c r="J34" s="31"/>
      <c r="N34" s="8"/>
      <c r="R34" s="8"/>
    </row>
    <row r="35" spans="2:18" ht="15" customHeight="1" x14ac:dyDescent="0.2">
      <c r="B35" s="8"/>
      <c r="C35" s="51"/>
      <c r="D35" s="51"/>
      <c r="E35" s="51"/>
      <c r="F35" s="58"/>
      <c r="G35" s="51"/>
      <c r="H35" s="51"/>
      <c r="I35" s="18"/>
      <c r="J35" s="31"/>
      <c r="K35" s="20"/>
      <c r="L35" s="20" t="s">
        <v>33</v>
      </c>
      <c r="M35" s="20"/>
      <c r="N35" s="8"/>
      <c r="O35" s="358">
        <v>43251</v>
      </c>
      <c r="P35" s="358"/>
      <c r="Q35" s="358"/>
      <c r="R35" s="8"/>
    </row>
    <row r="36" spans="2:18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73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E1" sqref="A1:R40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58</v>
      </c>
      <c r="H3" s="13"/>
      <c r="I3" s="13"/>
      <c r="J3" s="13"/>
      <c r="K3" s="13"/>
      <c r="L3" s="13"/>
      <c r="M3" s="294">
        <v>43250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65"/>
      <c r="D6" s="265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8"/>
    </row>
    <row r="7" spans="1:19" ht="24" customHeight="1" x14ac:dyDescent="0.2">
      <c r="B7" s="8"/>
      <c r="C7" s="264" t="s">
        <v>19</v>
      </c>
      <c r="D7" s="296" t="s">
        <v>68</v>
      </c>
      <c r="E7" s="297"/>
      <c r="F7" s="39"/>
      <c r="G7" s="264" t="s">
        <v>20</v>
      </c>
      <c r="H7" s="298" t="s">
        <v>50</v>
      </c>
      <c r="I7" s="299"/>
      <c r="J7" s="39"/>
      <c r="K7" s="300" t="s">
        <v>22</v>
      </c>
      <c r="L7" s="301"/>
      <c r="M7" s="302" t="s">
        <v>291</v>
      </c>
      <c r="N7" s="303"/>
      <c r="O7" s="300" t="s">
        <v>4</v>
      </c>
      <c r="P7" s="301"/>
      <c r="Q7" s="304">
        <v>20000</v>
      </c>
      <c r="R7" s="305"/>
    </row>
    <row r="8" spans="1:19" ht="7.5" customHeight="1" x14ac:dyDescent="0.2">
      <c r="B8" s="8"/>
      <c r="C8" s="264"/>
      <c r="D8" s="40"/>
      <c r="E8" s="40"/>
      <c r="F8" s="39"/>
      <c r="G8" s="26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64" t="s">
        <v>10</v>
      </c>
      <c r="H9" s="314" t="s">
        <v>74</v>
      </c>
      <c r="I9" s="315"/>
      <c r="J9" s="39"/>
      <c r="K9" s="39"/>
      <c r="L9" s="264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64"/>
      <c r="D10" s="42"/>
      <c r="E10" s="42"/>
      <c r="F10" s="42"/>
      <c r="G10" s="26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6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C17/295+1</f>
        <v>68.79661016949153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62"/>
      <c r="Q19" s="262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63"/>
      <c r="D23" s="263"/>
      <c r="E23" s="263"/>
      <c r="F23" s="263"/>
      <c r="G23" s="263"/>
      <c r="H23" s="263"/>
      <c r="I23" s="263"/>
      <c r="J23" s="263"/>
      <c r="K23" s="263"/>
      <c r="L23" s="263"/>
      <c r="M23" s="263"/>
      <c r="N23" s="263"/>
      <c r="O23" s="263"/>
      <c r="P23" s="263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420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10" zoomScaleNormal="100" zoomScaleSheetLayoutView="100" workbookViewId="0">
      <selection activeCell="H38" sqref="H38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59</v>
      </c>
      <c r="H3" s="13"/>
      <c r="I3" s="13"/>
      <c r="J3" s="13"/>
      <c r="K3" s="13"/>
      <c r="L3" s="13"/>
      <c r="M3" s="294">
        <v>43251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8"/>
    </row>
    <row r="7" spans="1:19" ht="24" customHeight="1" x14ac:dyDescent="0.2">
      <c r="B7" s="8"/>
      <c r="C7" s="267" t="s">
        <v>19</v>
      </c>
      <c r="D7" s="296" t="s">
        <v>46</v>
      </c>
      <c r="E7" s="297"/>
      <c r="F7" s="39"/>
      <c r="G7" s="267" t="s">
        <v>20</v>
      </c>
      <c r="H7" s="298" t="s">
        <v>50</v>
      </c>
      <c r="I7" s="299"/>
      <c r="J7" s="39"/>
      <c r="K7" s="300" t="s">
        <v>22</v>
      </c>
      <c r="L7" s="301"/>
      <c r="M7" s="302" t="s">
        <v>291</v>
      </c>
      <c r="N7" s="303"/>
      <c r="O7" s="300" t="s">
        <v>4</v>
      </c>
      <c r="P7" s="301"/>
      <c r="Q7" s="397">
        <v>20000</v>
      </c>
      <c r="R7" s="350"/>
    </row>
    <row r="8" spans="1:19" ht="7.5" customHeight="1" x14ac:dyDescent="0.2">
      <c r="B8" s="8"/>
      <c r="C8" s="267"/>
      <c r="D8" s="40"/>
      <c r="E8" s="40"/>
      <c r="F8" s="39"/>
      <c r="G8" s="26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69" customHeight="1" x14ac:dyDescent="0.2">
      <c r="B9" s="8"/>
      <c r="C9" s="41" t="s">
        <v>23</v>
      </c>
      <c r="D9" s="311"/>
      <c r="E9" s="312"/>
      <c r="F9" s="313"/>
      <c r="G9" s="267" t="s">
        <v>10</v>
      </c>
      <c r="H9" s="314" t="s">
        <v>47</v>
      </c>
      <c r="I9" s="315"/>
      <c r="J9" s="39"/>
      <c r="K9" s="39"/>
      <c r="L9" s="267" t="s">
        <v>21</v>
      </c>
      <c r="M9" s="314" t="s">
        <v>72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67"/>
      <c r="D10" s="42"/>
      <c r="E10" s="42"/>
      <c r="F10" s="42"/>
      <c r="G10" s="26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67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42657</v>
      </c>
      <c r="L11" s="307"/>
      <c r="M11" s="42"/>
      <c r="N11" s="308" t="s">
        <v>30</v>
      </c>
      <c r="O11" s="308"/>
      <c r="P11" s="309">
        <v>42658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20000</v>
      </c>
      <c r="D17" s="330"/>
      <c r="E17" s="333">
        <f>C17/180+1</f>
        <v>112.11111111111111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68"/>
      <c r="Q19" s="26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18"/>
      <c r="C32" s="52"/>
      <c r="D32" s="18"/>
      <c r="F32" s="18" t="s">
        <v>451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x14ac:dyDescent="0.2">
      <c r="B35" s="8"/>
      <c r="C35" s="18"/>
      <c r="D35" s="18"/>
      <c r="E35" s="18"/>
      <c r="F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45"/>
      <c r="E38" s="18"/>
      <c r="F38" s="27" t="s">
        <v>42</v>
      </c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10" zoomScaleNormal="100" zoomScaleSheetLayoutView="100" workbookViewId="0">
      <selection activeCell="M7" sqref="M7:N7"/>
    </sheetView>
  </sheetViews>
  <sheetFormatPr baseColWidth="10" defaultColWidth="0" defaultRowHeight="14.25" customHeight="1" zeroHeight="1" x14ac:dyDescent="0.2"/>
  <cols>
    <col min="1" max="1" width="2.28515625" style="1" customWidth="1"/>
    <col min="2" max="2" width="1.425781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1" width="7.140625" style="1" customWidth="1"/>
    <col min="12" max="12" width="7.7109375" style="1" customWidth="1"/>
    <col min="13" max="18" width="7.140625" style="1" customWidth="1"/>
    <col min="19" max="19" width="2.28515625" style="1" customWidth="1"/>
    <col min="20" max="258" width="9.140625" style="1" customWidth="1"/>
    <col min="259" max="259" width="1.42578125" style="1" customWidth="1"/>
    <col min="260" max="260" width="9.7109375" style="1" customWidth="1"/>
    <col min="261" max="261" width="11.42578125" style="1" customWidth="1"/>
    <col min="262" max="262" width="3.140625" style="1" customWidth="1"/>
    <col min="263" max="263" width="9" style="1" customWidth="1"/>
    <col min="264" max="264" width="5.28515625" style="1" customWidth="1"/>
    <col min="265" max="265" width="6.5703125" style="1" customWidth="1"/>
    <col min="266" max="267" width="1.42578125" style="1" customWidth="1"/>
    <col min="268" max="268" width="9.7109375" style="1" customWidth="1"/>
    <col min="269" max="269" width="11.42578125" style="1" customWidth="1"/>
    <col min="270" max="270" width="3.5703125" style="1" customWidth="1"/>
    <col min="271" max="271" width="11.42578125" style="1" customWidth="1"/>
    <col min="272" max="272" width="4" style="1" customWidth="1"/>
    <col min="273" max="273" width="6.5703125" style="1" customWidth="1"/>
    <col min="274" max="274" width="1.42578125" style="1" customWidth="1"/>
    <col min="275" max="275" width="1.85546875" style="1" customWidth="1"/>
    <col min="276" max="513" width="0" style="1" hidden="1"/>
    <col min="514" max="514" width="2.28515625" style="1" customWidth="1"/>
    <col min="515" max="515" width="1.42578125" style="1" customWidth="1"/>
    <col min="516" max="516" width="9.7109375" style="1" customWidth="1"/>
    <col min="517" max="517" width="11.42578125" style="1" customWidth="1"/>
    <col min="518" max="518" width="3.140625" style="1" customWidth="1"/>
    <col min="519" max="519" width="9" style="1" customWidth="1"/>
    <col min="520" max="520" width="5.28515625" style="1" customWidth="1"/>
    <col min="521" max="521" width="6.5703125" style="1" customWidth="1"/>
    <col min="522" max="523" width="1.42578125" style="1" customWidth="1"/>
    <col min="524" max="524" width="9.7109375" style="1" customWidth="1"/>
    <col min="525" max="525" width="11.42578125" style="1" customWidth="1"/>
    <col min="526" max="526" width="3.5703125" style="1" customWidth="1"/>
    <col min="527" max="527" width="11.42578125" style="1" customWidth="1"/>
    <col min="528" max="528" width="4" style="1" customWidth="1"/>
    <col min="529" max="529" width="6.5703125" style="1" customWidth="1"/>
    <col min="530" max="530" width="1.42578125" style="1" customWidth="1"/>
    <col min="531" max="531" width="1.85546875" style="1" customWidth="1"/>
    <col min="532" max="769" width="0" style="1" hidden="1"/>
    <col min="770" max="770" width="2.28515625" style="1" customWidth="1"/>
    <col min="771" max="771" width="1.42578125" style="1" customWidth="1"/>
    <col min="772" max="772" width="9.7109375" style="1" customWidth="1"/>
    <col min="773" max="773" width="11.42578125" style="1" customWidth="1"/>
    <col min="774" max="774" width="3.140625" style="1" customWidth="1"/>
    <col min="775" max="775" width="9" style="1" customWidth="1"/>
    <col min="776" max="776" width="5.28515625" style="1" customWidth="1"/>
    <col min="777" max="777" width="6.5703125" style="1" customWidth="1"/>
    <col min="778" max="779" width="1.42578125" style="1" customWidth="1"/>
    <col min="780" max="780" width="9.7109375" style="1" customWidth="1"/>
    <col min="781" max="781" width="11.42578125" style="1" customWidth="1"/>
    <col min="782" max="782" width="3.5703125" style="1" customWidth="1"/>
    <col min="783" max="783" width="11.42578125" style="1" customWidth="1"/>
    <col min="784" max="784" width="4" style="1" customWidth="1"/>
    <col min="785" max="785" width="6.5703125" style="1" customWidth="1"/>
    <col min="786" max="786" width="1.42578125" style="1" customWidth="1"/>
    <col min="787" max="787" width="1.85546875" style="1" customWidth="1"/>
    <col min="788" max="1025" width="0" style="1" hidden="1"/>
    <col min="1026" max="1026" width="2.28515625" style="1" customWidth="1"/>
    <col min="1027" max="1027" width="1.42578125" style="1" customWidth="1"/>
    <col min="1028" max="1028" width="9.7109375" style="1" customWidth="1"/>
    <col min="1029" max="1029" width="11.42578125" style="1" customWidth="1"/>
    <col min="1030" max="1030" width="3.140625" style="1" customWidth="1"/>
    <col min="1031" max="1031" width="9" style="1" customWidth="1"/>
    <col min="1032" max="1032" width="5.28515625" style="1" customWidth="1"/>
    <col min="1033" max="1033" width="6.5703125" style="1" customWidth="1"/>
    <col min="1034" max="1035" width="1.42578125" style="1" customWidth="1"/>
    <col min="1036" max="1036" width="9.7109375" style="1" customWidth="1"/>
    <col min="1037" max="1037" width="11.42578125" style="1" customWidth="1"/>
    <col min="1038" max="1038" width="3.5703125" style="1" customWidth="1"/>
    <col min="1039" max="1039" width="11.42578125" style="1" customWidth="1"/>
    <col min="1040" max="1040" width="4" style="1" customWidth="1"/>
    <col min="1041" max="1041" width="6.5703125" style="1" customWidth="1"/>
    <col min="1042" max="1042" width="1.42578125" style="1" customWidth="1"/>
    <col min="1043" max="1043" width="1.85546875" style="1" customWidth="1"/>
    <col min="1044" max="1281" width="0" style="1" hidden="1"/>
    <col min="1282" max="1282" width="2.28515625" style="1" customWidth="1"/>
    <col min="1283" max="1283" width="1.42578125" style="1" customWidth="1"/>
    <col min="1284" max="1284" width="9.7109375" style="1" customWidth="1"/>
    <col min="1285" max="1285" width="11.42578125" style="1" customWidth="1"/>
    <col min="1286" max="1286" width="3.140625" style="1" customWidth="1"/>
    <col min="1287" max="1287" width="9" style="1" customWidth="1"/>
    <col min="1288" max="1288" width="5.28515625" style="1" customWidth="1"/>
    <col min="1289" max="1289" width="6.5703125" style="1" customWidth="1"/>
    <col min="1290" max="1291" width="1.42578125" style="1" customWidth="1"/>
    <col min="1292" max="1292" width="9.7109375" style="1" customWidth="1"/>
    <col min="1293" max="1293" width="11.42578125" style="1" customWidth="1"/>
    <col min="1294" max="1294" width="3.5703125" style="1" customWidth="1"/>
    <col min="1295" max="1295" width="11.42578125" style="1" customWidth="1"/>
    <col min="1296" max="1296" width="4" style="1" customWidth="1"/>
    <col min="1297" max="1297" width="6.5703125" style="1" customWidth="1"/>
    <col min="1298" max="1298" width="1.42578125" style="1" customWidth="1"/>
    <col min="1299" max="1299" width="1.85546875" style="1" customWidth="1"/>
    <col min="1300" max="1537" width="0" style="1" hidden="1"/>
    <col min="1538" max="1538" width="2.28515625" style="1" customWidth="1"/>
    <col min="1539" max="1539" width="1.42578125" style="1" customWidth="1"/>
    <col min="1540" max="1540" width="9.7109375" style="1" customWidth="1"/>
    <col min="1541" max="1541" width="11.42578125" style="1" customWidth="1"/>
    <col min="1542" max="1542" width="3.140625" style="1" customWidth="1"/>
    <col min="1543" max="1543" width="9" style="1" customWidth="1"/>
    <col min="1544" max="1544" width="5.28515625" style="1" customWidth="1"/>
    <col min="1545" max="1545" width="6.5703125" style="1" customWidth="1"/>
    <col min="1546" max="1547" width="1.42578125" style="1" customWidth="1"/>
    <col min="1548" max="1548" width="9.7109375" style="1" customWidth="1"/>
    <col min="1549" max="1549" width="11.42578125" style="1" customWidth="1"/>
    <col min="1550" max="1550" width="3.5703125" style="1" customWidth="1"/>
    <col min="1551" max="1551" width="11.42578125" style="1" customWidth="1"/>
    <col min="1552" max="1552" width="4" style="1" customWidth="1"/>
    <col min="1553" max="1553" width="6.5703125" style="1" customWidth="1"/>
    <col min="1554" max="1554" width="1.42578125" style="1" customWidth="1"/>
    <col min="1555" max="1555" width="1.85546875" style="1" customWidth="1"/>
    <col min="1556" max="1793" width="0" style="1" hidden="1"/>
    <col min="1794" max="1794" width="2.28515625" style="1" customWidth="1"/>
    <col min="1795" max="1795" width="1.42578125" style="1" customWidth="1"/>
    <col min="1796" max="1796" width="9.7109375" style="1" customWidth="1"/>
    <col min="1797" max="1797" width="11.42578125" style="1" customWidth="1"/>
    <col min="1798" max="1798" width="3.140625" style="1" customWidth="1"/>
    <col min="1799" max="1799" width="9" style="1" customWidth="1"/>
    <col min="1800" max="1800" width="5.28515625" style="1" customWidth="1"/>
    <col min="1801" max="1801" width="6.5703125" style="1" customWidth="1"/>
    <col min="1802" max="1803" width="1.42578125" style="1" customWidth="1"/>
    <col min="1804" max="1804" width="9.7109375" style="1" customWidth="1"/>
    <col min="1805" max="1805" width="11.42578125" style="1" customWidth="1"/>
    <col min="1806" max="1806" width="3.5703125" style="1" customWidth="1"/>
    <col min="1807" max="1807" width="11.42578125" style="1" customWidth="1"/>
    <col min="1808" max="1808" width="4" style="1" customWidth="1"/>
    <col min="1809" max="1809" width="6.5703125" style="1" customWidth="1"/>
    <col min="1810" max="1810" width="1.42578125" style="1" customWidth="1"/>
    <col min="1811" max="1811" width="1.85546875" style="1" customWidth="1"/>
    <col min="1812" max="2049" width="0" style="1" hidden="1"/>
    <col min="2050" max="2050" width="2.28515625" style="1" customWidth="1"/>
    <col min="2051" max="2051" width="1.42578125" style="1" customWidth="1"/>
    <col min="2052" max="2052" width="9.7109375" style="1" customWidth="1"/>
    <col min="2053" max="2053" width="11.42578125" style="1" customWidth="1"/>
    <col min="2054" max="2054" width="3.140625" style="1" customWidth="1"/>
    <col min="2055" max="2055" width="9" style="1" customWidth="1"/>
    <col min="2056" max="2056" width="5.28515625" style="1" customWidth="1"/>
    <col min="2057" max="2057" width="6.5703125" style="1" customWidth="1"/>
    <col min="2058" max="2059" width="1.42578125" style="1" customWidth="1"/>
    <col min="2060" max="2060" width="9.7109375" style="1" customWidth="1"/>
    <col min="2061" max="2061" width="11.42578125" style="1" customWidth="1"/>
    <col min="2062" max="2062" width="3.5703125" style="1" customWidth="1"/>
    <col min="2063" max="2063" width="11.42578125" style="1" customWidth="1"/>
    <col min="2064" max="2064" width="4" style="1" customWidth="1"/>
    <col min="2065" max="2065" width="6.5703125" style="1" customWidth="1"/>
    <col min="2066" max="2066" width="1.42578125" style="1" customWidth="1"/>
    <col min="2067" max="2067" width="1.85546875" style="1" customWidth="1"/>
    <col min="2068" max="2305" width="0" style="1" hidden="1"/>
    <col min="2306" max="2306" width="2.28515625" style="1" customWidth="1"/>
    <col min="2307" max="2307" width="1.42578125" style="1" customWidth="1"/>
    <col min="2308" max="2308" width="9.7109375" style="1" customWidth="1"/>
    <col min="2309" max="2309" width="11.42578125" style="1" customWidth="1"/>
    <col min="2310" max="2310" width="3.140625" style="1" customWidth="1"/>
    <col min="2311" max="2311" width="9" style="1" customWidth="1"/>
    <col min="2312" max="2312" width="5.28515625" style="1" customWidth="1"/>
    <col min="2313" max="2313" width="6.5703125" style="1" customWidth="1"/>
    <col min="2314" max="2315" width="1.42578125" style="1" customWidth="1"/>
    <col min="2316" max="2316" width="9.7109375" style="1" customWidth="1"/>
    <col min="2317" max="2317" width="11.42578125" style="1" customWidth="1"/>
    <col min="2318" max="2318" width="3.5703125" style="1" customWidth="1"/>
    <col min="2319" max="2319" width="11.42578125" style="1" customWidth="1"/>
    <col min="2320" max="2320" width="4" style="1" customWidth="1"/>
    <col min="2321" max="2321" width="6.5703125" style="1" customWidth="1"/>
    <col min="2322" max="2322" width="1.42578125" style="1" customWidth="1"/>
    <col min="2323" max="2323" width="1.85546875" style="1" customWidth="1"/>
    <col min="2324" max="2561" width="0" style="1" hidden="1"/>
    <col min="2562" max="2562" width="2.28515625" style="1" customWidth="1"/>
    <col min="2563" max="2563" width="1.42578125" style="1" customWidth="1"/>
    <col min="2564" max="2564" width="9.7109375" style="1" customWidth="1"/>
    <col min="2565" max="2565" width="11.42578125" style="1" customWidth="1"/>
    <col min="2566" max="2566" width="3.140625" style="1" customWidth="1"/>
    <col min="2567" max="2567" width="9" style="1" customWidth="1"/>
    <col min="2568" max="2568" width="5.28515625" style="1" customWidth="1"/>
    <col min="2569" max="2569" width="6.5703125" style="1" customWidth="1"/>
    <col min="2570" max="2571" width="1.42578125" style="1" customWidth="1"/>
    <col min="2572" max="2572" width="9.7109375" style="1" customWidth="1"/>
    <col min="2573" max="2573" width="11.42578125" style="1" customWidth="1"/>
    <col min="2574" max="2574" width="3.5703125" style="1" customWidth="1"/>
    <col min="2575" max="2575" width="11.42578125" style="1" customWidth="1"/>
    <col min="2576" max="2576" width="4" style="1" customWidth="1"/>
    <col min="2577" max="2577" width="6.5703125" style="1" customWidth="1"/>
    <col min="2578" max="2578" width="1.42578125" style="1" customWidth="1"/>
    <col min="2579" max="2579" width="1.85546875" style="1" customWidth="1"/>
    <col min="2580" max="2817" width="0" style="1" hidden="1"/>
    <col min="2818" max="2818" width="2.28515625" style="1" customWidth="1"/>
    <col min="2819" max="2819" width="1.42578125" style="1" customWidth="1"/>
    <col min="2820" max="2820" width="9.7109375" style="1" customWidth="1"/>
    <col min="2821" max="2821" width="11.42578125" style="1" customWidth="1"/>
    <col min="2822" max="2822" width="3.140625" style="1" customWidth="1"/>
    <col min="2823" max="2823" width="9" style="1" customWidth="1"/>
    <col min="2824" max="2824" width="5.28515625" style="1" customWidth="1"/>
    <col min="2825" max="2825" width="6.5703125" style="1" customWidth="1"/>
    <col min="2826" max="2827" width="1.42578125" style="1" customWidth="1"/>
    <col min="2828" max="2828" width="9.7109375" style="1" customWidth="1"/>
    <col min="2829" max="2829" width="11.42578125" style="1" customWidth="1"/>
    <col min="2830" max="2830" width="3.5703125" style="1" customWidth="1"/>
    <col min="2831" max="2831" width="11.42578125" style="1" customWidth="1"/>
    <col min="2832" max="2832" width="4" style="1" customWidth="1"/>
    <col min="2833" max="2833" width="6.5703125" style="1" customWidth="1"/>
    <col min="2834" max="2834" width="1.42578125" style="1" customWidth="1"/>
    <col min="2835" max="2835" width="1.85546875" style="1" customWidth="1"/>
    <col min="2836" max="3073" width="0" style="1" hidden="1"/>
    <col min="3074" max="3074" width="2.28515625" style="1" customWidth="1"/>
    <col min="3075" max="3075" width="1.42578125" style="1" customWidth="1"/>
    <col min="3076" max="3076" width="9.7109375" style="1" customWidth="1"/>
    <col min="3077" max="3077" width="11.42578125" style="1" customWidth="1"/>
    <col min="3078" max="3078" width="3.140625" style="1" customWidth="1"/>
    <col min="3079" max="3079" width="9" style="1" customWidth="1"/>
    <col min="3080" max="3080" width="5.28515625" style="1" customWidth="1"/>
    <col min="3081" max="3081" width="6.5703125" style="1" customWidth="1"/>
    <col min="3082" max="3083" width="1.42578125" style="1" customWidth="1"/>
    <col min="3084" max="3084" width="9.7109375" style="1" customWidth="1"/>
    <col min="3085" max="3085" width="11.42578125" style="1" customWidth="1"/>
    <col min="3086" max="3086" width="3.5703125" style="1" customWidth="1"/>
    <col min="3087" max="3087" width="11.42578125" style="1" customWidth="1"/>
    <col min="3088" max="3088" width="4" style="1" customWidth="1"/>
    <col min="3089" max="3089" width="6.5703125" style="1" customWidth="1"/>
    <col min="3090" max="3090" width="1.42578125" style="1" customWidth="1"/>
    <col min="3091" max="3091" width="1.85546875" style="1" customWidth="1"/>
    <col min="3092" max="3329" width="0" style="1" hidden="1"/>
    <col min="3330" max="3330" width="2.28515625" style="1" customWidth="1"/>
    <col min="3331" max="3331" width="1.42578125" style="1" customWidth="1"/>
    <col min="3332" max="3332" width="9.7109375" style="1" customWidth="1"/>
    <col min="3333" max="3333" width="11.42578125" style="1" customWidth="1"/>
    <col min="3334" max="3334" width="3.140625" style="1" customWidth="1"/>
    <col min="3335" max="3335" width="9" style="1" customWidth="1"/>
    <col min="3336" max="3336" width="5.28515625" style="1" customWidth="1"/>
    <col min="3337" max="3337" width="6.5703125" style="1" customWidth="1"/>
    <col min="3338" max="3339" width="1.42578125" style="1" customWidth="1"/>
    <col min="3340" max="3340" width="9.7109375" style="1" customWidth="1"/>
    <col min="3341" max="3341" width="11.42578125" style="1" customWidth="1"/>
    <col min="3342" max="3342" width="3.5703125" style="1" customWidth="1"/>
    <col min="3343" max="3343" width="11.42578125" style="1" customWidth="1"/>
    <col min="3344" max="3344" width="4" style="1" customWidth="1"/>
    <col min="3345" max="3345" width="6.5703125" style="1" customWidth="1"/>
    <col min="3346" max="3346" width="1.42578125" style="1" customWidth="1"/>
    <col min="3347" max="3347" width="1.85546875" style="1" customWidth="1"/>
    <col min="3348" max="3585" width="0" style="1" hidden="1"/>
    <col min="3586" max="3586" width="2.28515625" style="1" customWidth="1"/>
    <col min="3587" max="3587" width="1.42578125" style="1" customWidth="1"/>
    <col min="3588" max="3588" width="9.7109375" style="1" customWidth="1"/>
    <col min="3589" max="3589" width="11.42578125" style="1" customWidth="1"/>
    <col min="3590" max="3590" width="3.140625" style="1" customWidth="1"/>
    <col min="3591" max="3591" width="9" style="1" customWidth="1"/>
    <col min="3592" max="3592" width="5.28515625" style="1" customWidth="1"/>
    <col min="3593" max="3593" width="6.5703125" style="1" customWidth="1"/>
    <col min="3594" max="3595" width="1.42578125" style="1" customWidth="1"/>
    <col min="3596" max="3596" width="9.7109375" style="1" customWidth="1"/>
    <col min="3597" max="3597" width="11.42578125" style="1" customWidth="1"/>
    <col min="3598" max="3598" width="3.5703125" style="1" customWidth="1"/>
    <col min="3599" max="3599" width="11.42578125" style="1" customWidth="1"/>
    <col min="3600" max="3600" width="4" style="1" customWidth="1"/>
    <col min="3601" max="3601" width="6.5703125" style="1" customWidth="1"/>
    <col min="3602" max="3602" width="1.42578125" style="1" customWidth="1"/>
    <col min="3603" max="3603" width="1.85546875" style="1" customWidth="1"/>
    <col min="3604" max="3841" width="0" style="1" hidden="1"/>
    <col min="3842" max="3842" width="2.28515625" style="1" customWidth="1"/>
    <col min="3843" max="3843" width="1.42578125" style="1" customWidth="1"/>
    <col min="3844" max="3844" width="9.7109375" style="1" customWidth="1"/>
    <col min="3845" max="3845" width="11.42578125" style="1" customWidth="1"/>
    <col min="3846" max="3846" width="3.140625" style="1" customWidth="1"/>
    <col min="3847" max="3847" width="9" style="1" customWidth="1"/>
    <col min="3848" max="3848" width="5.28515625" style="1" customWidth="1"/>
    <col min="3849" max="3849" width="6.5703125" style="1" customWidth="1"/>
    <col min="3850" max="3851" width="1.42578125" style="1" customWidth="1"/>
    <col min="3852" max="3852" width="9.7109375" style="1" customWidth="1"/>
    <col min="3853" max="3853" width="11.42578125" style="1" customWidth="1"/>
    <col min="3854" max="3854" width="3.5703125" style="1" customWidth="1"/>
    <col min="3855" max="3855" width="11.42578125" style="1" customWidth="1"/>
    <col min="3856" max="3856" width="4" style="1" customWidth="1"/>
    <col min="3857" max="3857" width="6.5703125" style="1" customWidth="1"/>
    <col min="3858" max="3858" width="1.42578125" style="1" customWidth="1"/>
    <col min="3859" max="3859" width="1.85546875" style="1" customWidth="1"/>
    <col min="3860" max="4097" width="0" style="1" hidden="1"/>
    <col min="4098" max="4098" width="2.28515625" style="1" customWidth="1"/>
    <col min="4099" max="4099" width="1.42578125" style="1" customWidth="1"/>
    <col min="4100" max="4100" width="9.7109375" style="1" customWidth="1"/>
    <col min="4101" max="4101" width="11.42578125" style="1" customWidth="1"/>
    <col min="4102" max="4102" width="3.140625" style="1" customWidth="1"/>
    <col min="4103" max="4103" width="9" style="1" customWidth="1"/>
    <col min="4104" max="4104" width="5.28515625" style="1" customWidth="1"/>
    <col min="4105" max="4105" width="6.5703125" style="1" customWidth="1"/>
    <col min="4106" max="4107" width="1.42578125" style="1" customWidth="1"/>
    <col min="4108" max="4108" width="9.7109375" style="1" customWidth="1"/>
    <col min="4109" max="4109" width="11.42578125" style="1" customWidth="1"/>
    <col min="4110" max="4110" width="3.5703125" style="1" customWidth="1"/>
    <col min="4111" max="4111" width="11.42578125" style="1" customWidth="1"/>
    <col min="4112" max="4112" width="4" style="1" customWidth="1"/>
    <col min="4113" max="4113" width="6.5703125" style="1" customWidth="1"/>
    <col min="4114" max="4114" width="1.42578125" style="1" customWidth="1"/>
    <col min="4115" max="4115" width="1.85546875" style="1" customWidth="1"/>
    <col min="4116" max="4353" width="0" style="1" hidden="1"/>
    <col min="4354" max="4354" width="2.28515625" style="1" customWidth="1"/>
    <col min="4355" max="4355" width="1.42578125" style="1" customWidth="1"/>
    <col min="4356" max="4356" width="9.7109375" style="1" customWidth="1"/>
    <col min="4357" max="4357" width="11.42578125" style="1" customWidth="1"/>
    <col min="4358" max="4358" width="3.140625" style="1" customWidth="1"/>
    <col min="4359" max="4359" width="9" style="1" customWidth="1"/>
    <col min="4360" max="4360" width="5.28515625" style="1" customWidth="1"/>
    <col min="4361" max="4361" width="6.5703125" style="1" customWidth="1"/>
    <col min="4362" max="4363" width="1.42578125" style="1" customWidth="1"/>
    <col min="4364" max="4364" width="9.7109375" style="1" customWidth="1"/>
    <col min="4365" max="4365" width="11.42578125" style="1" customWidth="1"/>
    <col min="4366" max="4366" width="3.5703125" style="1" customWidth="1"/>
    <col min="4367" max="4367" width="11.42578125" style="1" customWidth="1"/>
    <col min="4368" max="4368" width="4" style="1" customWidth="1"/>
    <col min="4369" max="4369" width="6.5703125" style="1" customWidth="1"/>
    <col min="4370" max="4370" width="1.42578125" style="1" customWidth="1"/>
    <col min="4371" max="4371" width="1.85546875" style="1" customWidth="1"/>
    <col min="4372" max="4609" width="0" style="1" hidden="1"/>
    <col min="4610" max="4610" width="2.28515625" style="1" customWidth="1"/>
    <col min="4611" max="4611" width="1.42578125" style="1" customWidth="1"/>
    <col min="4612" max="4612" width="9.7109375" style="1" customWidth="1"/>
    <col min="4613" max="4613" width="11.42578125" style="1" customWidth="1"/>
    <col min="4614" max="4614" width="3.140625" style="1" customWidth="1"/>
    <col min="4615" max="4615" width="9" style="1" customWidth="1"/>
    <col min="4616" max="4616" width="5.28515625" style="1" customWidth="1"/>
    <col min="4617" max="4617" width="6.5703125" style="1" customWidth="1"/>
    <col min="4618" max="4619" width="1.42578125" style="1" customWidth="1"/>
    <col min="4620" max="4620" width="9.7109375" style="1" customWidth="1"/>
    <col min="4621" max="4621" width="11.42578125" style="1" customWidth="1"/>
    <col min="4622" max="4622" width="3.5703125" style="1" customWidth="1"/>
    <col min="4623" max="4623" width="11.42578125" style="1" customWidth="1"/>
    <col min="4624" max="4624" width="4" style="1" customWidth="1"/>
    <col min="4625" max="4625" width="6.5703125" style="1" customWidth="1"/>
    <col min="4626" max="4626" width="1.42578125" style="1" customWidth="1"/>
    <col min="4627" max="4627" width="1.85546875" style="1" customWidth="1"/>
    <col min="4628" max="4865" width="0" style="1" hidden="1"/>
    <col min="4866" max="4866" width="2.28515625" style="1" customWidth="1"/>
    <col min="4867" max="4867" width="1.42578125" style="1" customWidth="1"/>
    <col min="4868" max="4868" width="9.7109375" style="1" customWidth="1"/>
    <col min="4869" max="4869" width="11.42578125" style="1" customWidth="1"/>
    <col min="4870" max="4870" width="3.140625" style="1" customWidth="1"/>
    <col min="4871" max="4871" width="9" style="1" customWidth="1"/>
    <col min="4872" max="4872" width="5.28515625" style="1" customWidth="1"/>
    <col min="4873" max="4873" width="6.5703125" style="1" customWidth="1"/>
    <col min="4874" max="4875" width="1.42578125" style="1" customWidth="1"/>
    <col min="4876" max="4876" width="9.7109375" style="1" customWidth="1"/>
    <col min="4877" max="4877" width="11.42578125" style="1" customWidth="1"/>
    <col min="4878" max="4878" width="3.5703125" style="1" customWidth="1"/>
    <col min="4879" max="4879" width="11.42578125" style="1" customWidth="1"/>
    <col min="4880" max="4880" width="4" style="1" customWidth="1"/>
    <col min="4881" max="4881" width="6.5703125" style="1" customWidth="1"/>
    <col min="4882" max="4882" width="1.42578125" style="1" customWidth="1"/>
    <col min="4883" max="4883" width="1.85546875" style="1" customWidth="1"/>
    <col min="4884" max="5121" width="0" style="1" hidden="1"/>
    <col min="5122" max="5122" width="2.28515625" style="1" customWidth="1"/>
    <col min="5123" max="5123" width="1.42578125" style="1" customWidth="1"/>
    <col min="5124" max="5124" width="9.7109375" style="1" customWidth="1"/>
    <col min="5125" max="5125" width="11.42578125" style="1" customWidth="1"/>
    <col min="5126" max="5126" width="3.140625" style="1" customWidth="1"/>
    <col min="5127" max="5127" width="9" style="1" customWidth="1"/>
    <col min="5128" max="5128" width="5.28515625" style="1" customWidth="1"/>
    <col min="5129" max="5129" width="6.5703125" style="1" customWidth="1"/>
    <col min="5130" max="5131" width="1.42578125" style="1" customWidth="1"/>
    <col min="5132" max="5132" width="9.7109375" style="1" customWidth="1"/>
    <col min="5133" max="5133" width="11.42578125" style="1" customWidth="1"/>
    <col min="5134" max="5134" width="3.5703125" style="1" customWidth="1"/>
    <col min="5135" max="5135" width="11.42578125" style="1" customWidth="1"/>
    <col min="5136" max="5136" width="4" style="1" customWidth="1"/>
    <col min="5137" max="5137" width="6.5703125" style="1" customWidth="1"/>
    <col min="5138" max="5138" width="1.42578125" style="1" customWidth="1"/>
    <col min="5139" max="5139" width="1.85546875" style="1" customWidth="1"/>
    <col min="5140" max="5377" width="0" style="1" hidden="1"/>
    <col min="5378" max="5378" width="2.28515625" style="1" customWidth="1"/>
    <col min="5379" max="5379" width="1.42578125" style="1" customWidth="1"/>
    <col min="5380" max="5380" width="9.7109375" style="1" customWidth="1"/>
    <col min="5381" max="5381" width="11.42578125" style="1" customWidth="1"/>
    <col min="5382" max="5382" width="3.140625" style="1" customWidth="1"/>
    <col min="5383" max="5383" width="9" style="1" customWidth="1"/>
    <col min="5384" max="5384" width="5.28515625" style="1" customWidth="1"/>
    <col min="5385" max="5385" width="6.5703125" style="1" customWidth="1"/>
    <col min="5386" max="5387" width="1.42578125" style="1" customWidth="1"/>
    <col min="5388" max="5388" width="9.7109375" style="1" customWidth="1"/>
    <col min="5389" max="5389" width="11.42578125" style="1" customWidth="1"/>
    <col min="5390" max="5390" width="3.5703125" style="1" customWidth="1"/>
    <col min="5391" max="5391" width="11.42578125" style="1" customWidth="1"/>
    <col min="5392" max="5392" width="4" style="1" customWidth="1"/>
    <col min="5393" max="5393" width="6.5703125" style="1" customWidth="1"/>
    <col min="5394" max="5394" width="1.42578125" style="1" customWidth="1"/>
    <col min="5395" max="5395" width="1.85546875" style="1" customWidth="1"/>
    <col min="5396" max="5633" width="0" style="1" hidden="1"/>
    <col min="5634" max="5634" width="2.28515625" style="1" customWidth="1"/>
    <col min="5635" max="5635" width="1.42578125" style="1" customWidth="1"/>
    <col min="5636" max="5636" width="9.7109375" style="1" customWidth="1"/>
    <col min="5637" max="5637" width="11.42578125" style="1" customWidth="1"/>
    <col min="5638" max="5638" width="3.140625" style="1" customWidth="1"/>
    <col min="5639" max="5639" width="9" style="1" customWidth="1"/>
    <col min="5640" max="5640" width="5.28515625" style="1" customWidth="1"/>
    <col min="5641" max="5641" width="6.5703125" style="1" customWidth="1"/>
    <col min="5642" max="5643" width="1.42578125" style="1" customWidth="1"/>
    <col min="5644" max="5644" width="9.7109375" style="1" customWidth="1"/>
    <col min="5645" max="5645" width="11.42578125" style="1" customWidth="1"/>
    <col min="5646" max="5646" width="3.5703125" style="1" customWidth="1"/>
    <col min="5647" max="5647" width="11.42578125" style="1" customWidth="1"/>
    <col min="5648" max="5648" width="4" style="1" customWidth="1"/>
    <col min="5649" max="5649" width="6.5703125" style="1" customWidth="1"/>
    <col min="5650" max="5650" width="1.42578125" style="1" customWidth="1"/>
    <col min="5651" max="5651" width="1.85546875" style="1" customWidth="1"/>
    <col min="5652" max="5889" width="0" style="1" hidden="1"/>
    <col min="5890" max="5890" width="2.28515625" style="1" customWidth="1"/>
    <col min="5891" max="5891" width="1.42578125" style="1" customWidth="1"/>
    <col min="5892" max="5892" width="9.7109375" style="1" customWidth="1"/>
    <col min="5893" max="5893" width="11.42578125" style="1" customWidth="1"/>
    <col min="5894" max="5894" width="3.140625" style="1" customWidth="1"/>
    <col min="5895" max="5895" width="9" style="1" customWidth="1"/>
    <col min="5896" max="5896" width="5.28515625" style="1" customWidth="1"/>
    <col min="5897" max="5897" width="6.5703125" style="1" customWidth="1"/>
    <col min="5898" max="5899" width="1.42578125" style="1" customWidth="1"/>
    <col min="5900" max="5900" width="9.7109375" style="1" customWidth="1"/>
    <col min="5901" max="5901" width="11.42578125" style="1" customWidth="1"/>
    <col min="5902" max="5902" width="3.5703125" style="1" customWidth="1"/>
    <col min="5903" max="5903" width="11.42578125" style="1" customWidth="1"/>
    <col min="5904" max="5904" width="4" style="1" customWidth="1"/>
    <col min="5905" max="5905" width="6.5703125" style="1" customWidth="1"/>
    <col min="5906" max="5906" width="1.42578125" style="1" customWidth="1"/>
    <col min="5907" max="5907" width="1.85546875" style="1" customWidth="1"/>
    <col min="5908" max="6145" width="0" style="1" hidden="1"/>
    <col min="6146" max="6146" width="2.28515625" style="1" customWidth="1"/>
    <col min="6147" max="6147" width="1.42578125" style="1" customWidth="1"/>
    <col min="6148" max="6148" width="9.7109375" style="1" customWidth="1"/>
    <col min="6149" max="6149" width="11.42578125" style="1" customWidth="1"/>
    <col min="6150" max="6150" width="3.140625" style="1" customWidth="1"/>
    <col min="6151" max="6151" width="9" style="1" customWidth="1"/>
    <col min="6152" max="6152" width="5.28515625" style="1" customWidth="1"/>
    <col min="6153" max="6153" width="6.5703125" style="1" customWidth="1"/>
    <col min="6154" max="6155" width="1.42578125" style="1" customWidth="1"/>
    <col min="6156" max="6156" width="9.7109375" style="1" customWidth="1"/>
    <col min="6157" max="6157" width="11.42578125" style="1" customWidth="1"/>
    <col min="6158" max="6158" width="3.5703125" style="1" customWidth="1"/>
    <col min="6159" max="6159" width="11.42578125" style="1" customWidth="1"/>
    <col min="6160" max="6160" width="4" style="1" customWidth="1"/>
    <col min="6161" max="6161" width="6.5703125" style="1" customWidth="1"/>
    <col min="6162" max="6162" width="1.42578125" style="1" customWidth="1"/>
    <col min="6163" max="6163" width="1.85546875" style="1" customWidth="1"/>
    <col min="6164" max="6401" width="0" style="1" hidden="1"/>
    <col min="6402" max="6402" width="2.28515625" style="1" customWidth="1"/>
    <col min="6403" max="6403" width="1.42578125" style="1" customWidth="1"/>
    <col min="6404" max="6404" width="9.7109375" style="1" customWidth="1"/>
    <col min="6405" max="6405" width="11.42578125" style="1" customWidth="1"/>
    <col min="6406" max="6406" width="3.140625" style="1" customWidth="1"/>
    <col min="6407" max="6407" width="9" style="1" customWidth="1"/>
    <col min="6408" max="6408" width="5.28515625" style="1" customWidth="1"/>
    <col min="6409" max="6409" width="6.5703125" style="1" customWidth="1"/>
    <col min="6410" max="6411" width="1.42578125" style="1" customWidth="1"/>
    <col min="6412" max="6412" width="9.7109375" style="1" customWidth="1"/>
    <col min="6413" max="6413" width="11.42578125" style="1" customWidth="1"/>
    <col min="6414" max="6414" width="3.5703125" style="1" customWidth="1"/>
    <col min="6415" max="6415" width="11.42578125" style="1" customWidth="1"/>
    <col min="6416" max="6416" width="4" style="1" customWidth="1"/>
    <col min="6417" max="6417" width="6.5703125" style="1" customWidth="1"/>
    <col min="6418" max="6418" width="1.42578125" style="1" customWidth="1"/>
    <col min="6419" max="6419" width="1.85546875" style="1" customWidth="1"/>
    <col min="6420" max="6657" width="0" style="1" hidden="1"/>
    <col min="6658" max="6658" width="2.28515625" style="1" customWidth="1"/>
    <col min="6659" max="6659" width="1.42578125" style="1" customWidth="1"/>
    <col min="6660" max="6660" width="9.7109375" style="1" customWidth="1"/>
    <col min="6661" max="6661" width="11.42578125" style="1" customWidth="1"/>
    <col min="6662" max="6662" width="3.140625" style="1" customWidth="1"/>
    <col min="6663" max="6663" width="9" style="1" customWidth="1"/>
    <col min="6664" max="6664" width="5.28515625" style="1" customWidth="1"/>
    <col min="6665" max="6665" width="6.5703125" style="1" customWidth="1"/>
    <col min="6666" max="6667" width="1.42578125" style="1" customWidth="1"/>
    <col min="6668" max="6668" width="9.7109375" style="1" customWidth="1"/>
    <col min="6669" max="6669" width="11.42578125" style="1" customWidth="1"/>
    <col min="6670" max="6670" width="3.5703125" style="1" customWidth="1"/>
    <col min="6671" max="6671" width="11.42578125" style="1" customWidth="1"/>
    <col min="6672" max="6672" width="4" style="1" customWidth="1"/>
    <col min="6673" max="6673" width="6.5703125" style="1" customWidth="1"/>
    <col min="6674" max="6674" width="1.42578125" style="1" customWidth="1"/>
    <col min="6675" max="6675" width="1.85546875" style="1" customWidth="1"/>
    <col min="6676" max="6913" width="0" style="1" hidden="1"/>
    <col min="6914" max="6914" width="2.28515625" style="1" customWidth="1"/>
    <col min="6915" max="6915" width="1.42578125" style="1" customWidth="1"/>
    <col min="6916" max="6916" width="9.7109375" style="1" customWidth="1"/>
    <col min="6917" max="6917" width="11.42578125" style="1" customWidth="1"/>
    <col min="6918" max="6918" width="3.140625" style="1" customWidth="1"/>
    <col min="6919" max="6919" width="9" style="1" customWidth="1"/>
    <col min="6920" max="6920" width="5.28515625" style="1" customWidth="1"/>
    <col min="6921" max="6921" width="6.5703125" style="1" customWidth="1"/>
    <col min="6922" max="6923" width="1.42578125" style="1" customWidth="1"/>
    <col min="6924" max="6924" width="9.7109375" style="1" customWidth="1"/>
    <col min="6925" max="6925" width="11.42578125" style="1" customWidth="1"/>
    <col min="6926" max="6926" width="3.5703125" style="1" customWidth="1"/>
    <col min="6927" max="6927" width="11.42578125" style="1" customWidth="1"/>
    <col min="6928" max="6928" width="4" style="1" customWidth="1"/>
    <col min="6929" max="6929" width="6.5703125" style="1" customWidth="1"/>
    <col min="6930" max="6930" width="1.42578125" style="1" customWidth="1"/>
    <col min="6931" max="6931" width="1.85546875" style="1" customWidth="1"/>
    <col min="6932" max="7169" width="0" style="1" hidden="1"/>
    <col min="7170" max="7170" width="2.28515625" style="1" customWidth="1"/>
    <col min="7171" max="7171" width="1.42578125" style="1" customWidth="1"/>
    <col min="7172" max="7172" width="9.7109375" style="1" customWidth="1"/>
    <col min="7173" max="7173" width="11.42578125" style="1" customWidth="1"/>
    <col min="7174" max="7174" width="3.140625" style="1" customWidth="1"/>
    <col min="7175" max="7175" width="9" style="1" customWidth="1"/>
    <col min="7176" max="7176" width="5.28515625" style="1" customWidth="1"/>
    <col min="7177" max="7177" width="6.5703125" style="1" customWidth="1"/>
    <col min="7178" max="7179" width="1.42578125" style="1" customWidth="1"/>
    <col min="7180" max="7180" width="9.7109375" style="1" customWidth="1"/>
    <col min="7181" max="7181" width="11.42578125" style="1" customWidth="1"/>
    <col min="7182" max="7182" width="3.5703125" style="1" customWidth="1"/>
    <col min="7183" max="7183" width="11.42578125" style="1" customWidth="1"/>
    <col min="7184" max="7184" width="4" style="1" customWidth="1"/>
    <col min="7185" max="7185" width="6.5703125" style="1" customWidth="1"/>
    <col min="7186" max="7186" width="1.42578125" style="1" customWidth="1"/>
    <col min="7187" max="7187" width="1.85546875" style="1" customWidth="1"/>
    <col min="7188" max="7425" width="0" style="1" hidden="1"/>
    <col min="7426" max="7426" width="2.28515625" style="1" customWidth="1"/>
    <col min="7427" max="7427" width="1.42578125" style="1" customWidth="1"/>
    <col min="7428" max="7428" width="9.7109375" style="1" customWidth="1"/>
    <col min="7429" max="7429" width="11.42578125" style="1" customWidth="1"/>
    <col min="7430" max="7430" width="3.140625" style="1" customWidth="1"/>
    <col min="7431" max="7431" width="9" style="1" customWidth="1"/>
    <col min="7432" max="7432" width="5.28515625" style="1" customWidth="1"/>
    <col min="7433" max="7433" width="6.5703125" style="1" customWidth="1"/>
    <col min="7434" max="7435" width="1.42578125" style="1" customWidth="1"/>
    <col min="7436" max="7436" width="9.7109375" style="1" customWidth="1"/>
    <col min="7437" max="7437" width="11.42578125" style="1" customWidth="1"/>
    <col min="7438" max="7438" width="3.5703125" style="1" customWidth="1"/>
    <col min="7439" max="7439" width="11.42578125" style="1" customWidth="1"/>
    <col min="7440" max="7440" width="4" style="1" customWidth="1"/>
    <col min="7441" max="7441" width="6.5703125" style="1" customWidth="1"/>
    <col min="7442" max="7442" width="1.42578125" style="1" customWidth="1"/>
    <col min="7443" max="7443" width="1.85546875" style="1" customWidth="1"/>
    <col min="7444" max="7681" width="0" style="1" hidden="1"/>
    <col min="7682" max="7682" width="2.28515625" style="1" customWidth="1"/>
    <col min="7683" max="7683" width="1.42578125" style="1" customWidth="1"/>
    <col min="7684" max="7684" width="9.7109375" style="1" customWidth="1"/>
    <col min="7685" max="7685" width="11.42578125" style="1" customWidth="1"/>
    <col min="7686" max="7686" width="3.140625" style="1" customWidth="1"/>
    <col min="7687" max="7687" width="9" style="1" customWidth="1"/>
    <col min="7688" max="7688" width="5.28515625" style="1" customWidth="1"/>
    <col min="7689" max="7689" width="6.5703125" style="1" customWidth="1"/>
    <col min="7690" max="7691" width="1.42578125" style="1" customWidth="1"/>
    <col min="7692" max="7692" width="9.7109375" style="1" customWidth="1"/>
    <col min="7693" max="7693" width="11.42578125" style="1" customWidth="1"/>
    <col min="7694" max="7694" width="3.5703125" style="1" customWidth="1"/>
    <col min="7695" max="7695" width="11.42578125" style="1" customWidth="1"/>
    <col min="7696" max="7696" width="4" style="1" customWidth="1"/>
    <col min="7697" max="7697" width="6.5703125" style="1" customWidth="1"/>
    <col min="7698" max="7698" width="1.42578125" style="1" customWidth="1"/>
    <col min="7699" max="7699" width="1.85546875" style="1" customWidth="1"/>
    <col min="7700" max="7937" width="0" style="1" hidden="1"/>
    <col min="7938" max="7938" width="2.28515625" style="1" customWidth="1"/>
    <col min="7939" max="7939" width="1.42578125" style="1" customWidth="1"/>
    <col min="7940" max="7940" width="9.7109375" style="1" customWidth="1"/>
    <col min="7941" max="7941" width="11.42578125" style="1" customWidth="1"/>
    <col min="7942" max="7942" width="3.140625" style="1" customWidth="1"/>
    <col min="7943" max="7943" width="9" style="1" customWidth="1"/>
    <col min="7944" max="7944" width="5.28515625" style="1" customWidth="1"/>
    <col min="7945" max="7945" width="6.5703125" style="1" customWidth="1"/>
    <col min="7946" max="7947" width="1.42578125" style="1" customWidth="1"/>
    <col min="7948" max="7948" width="9.7109375" style="1" customWidth="1"/>
    <col min="7949" max="7949" width="11.42578125" style="1" customWidth="1"/>
    <col min="7950" max="7950" width="3.5703125" style="1" customWidth="1"/>
    <col min="7951" max="7951" width="11.42578125" style="1" customWidth="1"/>
    <col min="7952" max="7952" width="4" style="1" customWidth="1"/>
    <col min="7953" max="7953" width="6.5703125" style="1" customWidth="1"/>
    <col min="7954" max="7954" width="1.42578125" style="1" customWidth="1"/>
    <col min="7955" max="7955" width="1.85546875" style="1" customWidth="1"/>
    <col min="7956" max="8193" width="0" style="1" hidden="1"/>
    <col min="8194" max="8194" width="2.28515625" style="1" customWidth="1"/>
    <col min="8195" max="8195" width="1.42578125" style="1" customWidth="1"/>
    <col min="8196" max="8196" width="9.7109375" style="1" customWidth="1"/>
    <col min="8197" max="8197" width="11.42578125" style="1" customWidth="1"/>
    <col min="8198" max="8198" width="3.140625" style="1" customWidth="1"/>
    <col min="8199" max="8199" width="9" style="1" customWidth="1"/>
    <col min="8200" max="8200" width="5.28515625" style="1" customWidth="1"/>
    <col min="8201" max="8201" width="6.5703125" style="1" customWidth="1"/>
    <col min="8202" max="8203" width="1.42578125" style="1" customWidth="1"/>
    <col min="8204" max="8204" width="9.7109375" style="1" customWidth="1"/>
    <col min="8205" max="8205" width="11.42578125" style="1" customWidth="1"/>
    <col min="8206" max="8206" width="3.5703125" style="1" customWidth="1"/>
    <col min="8207" max="8207" width="11.42578125" style="1" customWidth="1"/>
    <col min="8208" max="8208" width="4" style="1" customWidth="1"/>
    <col min="8209" max="8209" width="6.5703125" style="1" customWidth="1"/>
    <col min="8210" max="8210" width="1.42578125" style="1" customWidth="1"/>
    <col min="8211" max="8211" width="1.85546875" style="1" customWidth="1"/>
    <col min="8212" max="8449" width="0" style="1" hidden="1"/>
    <col min="8450" max="8450" width="2.28515625" style="1" customWidth="1"/>
    <col min="8451" max="8451" width="1.42578125" style="1" customWidth="1"/>
    <col min="8452" max="8452" width="9.7109375" style="1" customWidth="1"/>
    <col min="8453" max="8453" width="11.42578125" style="1" customWidth="1"/>
    <col min="8454" max="8454" width="3.140625" style="1" customWidth="1"/>
    <col min="8455" max="8455" width="9" style="1" customWidth="1"/>
    <col min="8456" max="8456" width="5.28515625" style="1" customWidth="1"/>
    <col min="8457" max="8457" width="6.5703125" style="1" customWidth="1"/>
    <col min="8458" max="8459" width="1.42578125" style="1" customWidth="1"/>
    <col min="8460" max="8460" width="9.7109375" style="1" customWidth="1"/>
    <col min="8461" max="8461" width="11.42578125" style="1" customWidth="1"/>
    <col min="8462" max="8462" width="3.5703125" style="1" customWidth="1"/>
    <col min="8463" max="8463" width="11.42578125" style="1" customWidth="1"/>
    <col min="8464" max="8464" width="4" style="1" customWidth="1"/>
    <col min="8465" max="8465" width="6.5703125" style="1" customWidth="1"/>
    <col min="8466" max="8466" width="1.42578125" style="1" customWidth="1"/>
    <col min="8467" max="8467" width="1.85546875" style="1" customWidth="1"/>
    <col min="8468" max="8705" width="0" style="1" hidden="1"/>
    <col min="8706" max="8706" width="2.28515625" style="1" customWidth="1"/>
    <col min="8707" max="8707" width="1.42578125" style="1" customWidth="1"/>
    <col min="8708" max="8708" width="9.7109375" style="1" customWidth="1"/>
    <col min="8709" max="8709" width="11.42578125" style="1" customWidth="1"/>
    <col min="8710" max="8710" width="3.140625" style="1" customWidth="1"/>
    <col min="8711" max="8711" width="9" style="1" customWidth="1"/>
    <col min="8712" max="8712" width="5.28515625" style="1" customWidth="1"/>
    <col min="8713" max="8713" width="6.5703125" style="1" customWidth="1"/>
    <col min="8714" max="8715" width="1.42578125" style="1" customWidth="1"/>
    <col min="8716" max="8716" width="9.7109375" style="1" customWidth="1"/>
    <col min="8717" max="8717" width="11.42578125" style="1" customWidth="1"/>
    <col min="8718" max="8718" width="3.5703125" style="1" customWidth="1"/>
    <col min="8719" max="8719" width="11.42578125" style="1" customWidth="1"/>
    <col min="8720" max="8720" width="4" style="1" customWidth="1"/>
    <col min="8721" max="8721" width="6.5703125" style="1" customWidth="1"/>
    <col min="8722" max="8722" width="1.42578125" style="1" customWidth="1"/>
    <col min="8723" max="8723" width="1.85546875" style="1" customWidth="1"/>
    <col min="8724" max="8961" width="0" style="1" hidden="1"/>
    <col min="8962" max="8962" width="2.28515625" style="1" customWidth="1"/>
    <col min="8963" max="8963" width="1.42578125" style="1" customWidth="1"/>
    <col min="8964" max="8964" width="9.7109375" style="1" customWidth="1"/>
    <col min="8965" max="8965" width="11.42578125" style="1" customWidth="1"/>
    <col min="8966" max="8966" width="3.140625" style="1" customWidth="1"/>
    <col min="8967" max="8967" width="9" style="1" customWidth="1"/>
    <col min="8968" max="8968" width="5.28515625" style="1" customWidth="1"/>
    <col min="8969" max="8969" width="6.5703125" style="1" customWidth="1"/>
    <col min="8970" max="8971" width="1.42578125" style="1" customWidth="1"/>
    <col min="8972" max="8972" width="9.7109375" style="1" customWidth="1"/>
    <col min="8973" max="8973" width="11.42578125" style="1" customWidth="1"/>
    <col min="8974" max="8974" width="3.5703125" style="1" customWidth="1"/>
    <col min="8975" max="8975" width="11.42578125" style="1" customWidth="1"/>
    <col min="8976" max="8976" width="4" style="1" customWidth="1"/>
    <col min="8977" max="8977" width="6.5703125" style="1" customWidth="1"/>
    <col min="8978" max="8978" width="1.42578125" style="1" customWidth="1"/>
    <col min="8979" max="8979" width="1.85546875" style="1" customWidth="1"/>
    <col min="8980" max="9217" width="0" style="1" hidden="1"/>
    <col min="9218" max="9218" width="2.28515625" style="1" customWidth="1"/>
    <col min="9219" max="9219" width="1.42578125" style="1" customWidth="1"/>
    <col min="9220" max="9220" width="9.7109375" style="1" customWidth="1"/>
    <col min="9221" max="9221" width="11.42578125" style="1" customWidth="1"/>
    <col min="9222" max="9222" width="3.140625" style="1" customWidth="1"/>
    <col min="9223" max="9223" width="9" style="1" customWidth="1"/>
    <col min="9224" max="9224" width="5.28515625" style="1" customWidth="1"/>
    <col min="9225" max="9225" width="6.5703125" style="1" customWidth="1"/>
    <col min="9226" max="9227" width="1.42578125" style="1" customWidth="1"/>
    <col min="9228" max="9228" width="9.7109375" style="1" customWidth="1"/>
    <col min="9229" max="9229" width="11.42578125" style="1" customWidth="1"/>
    <col min="9230" max="9230" width="3.5703125" style="1" customWidth="1"/>
    <col min="9231" max="9231" width="11.42578125" style="1" customWidth="1"/>
    <col min="9232" max="9232" width="4" style="1" customWidth="1"/>
    <col min="9233" max="9233" width="6.5703125" style="1" customWidth="1"/>
    <col min="9234" max="9234" width="1.42578125" style="1" customWidth="1"/>
    <col min="9235" max="9235" width="1.85546875" style="1" customWidth="1"/>
    <col min="9236" max="9473" width="0" style="1" hidden="1"/>
    <col min="9474" max="9474" width="2.28515625" style="1" customWidth="1"/>
    <col min="9475" max="9475" width="1.42578125" style="1" customWidth="1"/>
    <col min="9476" max="9476" width="9.7109375" style="1" customWidth="1"/>
    <col min="9477" max="9477" width="11.42578125" style="1" customWidth="1"/>
    <col min="9478" max="9478" width="3.140625" style="1" customWidth="1"/>
    <col min="9479" max="9479" width="9" style="1" customWidth="1"/>
    <col min="9480" max="9480" width="5.28515625" style="1" customWidth="1"/>
    <col min="9481" max="9481" width="6.5703125" style="1" customWidth="1"/>
    <col min="9482" max="9483" width="1.42578125" style="1" customWidth="1"/>
    <col min="9484" max="9484" width="9.7109375" style="1" customWidth="1"/>
    <col min="9485" max="9485" width="11.42578125" style="1" customWidth="1"/>
    <col min="9486" max="9486" width="3.5703125" style="1" customWidth="1"/>
    <col min="9487" max="9487" width="11.42578125" style="1" customWidth="1"/>
    <col min="9488" max="9488" width="4" style="1" customWidth="1"/>
    <col min="9489" max="9489" width="6.5703125" style="1" customWidth="1"/>
    <col min="9490" max="9490" width="1.42578125" style="1" customWidth="1"/>
    <col min="9491" max="9491" width="1.85546875" style="1" customWidth="1"/>
    <col min="9492" max="9729" width="0" style="1" hidden="1"/>
    <col min="9730" max="9730" width="2.28515625" style="1" customWidth="1"/>
    <col min="9731" max="9731" width="1.42578125" style="1" customWidth="1"/>
    <col min="9732" max="9732" width="9.7109375" style="1" customWidth="1"/>
    <col min="9733" max="9733" width="11.42578125" style="1" customWidth="1"/>
    <col min="9734" max="9734" width="3.140625" style="1" customWidth="1"/>
    <col min="9735" max="9735" width="9" style="1" customWidth="1"/>
    <col min="9736" max="9736" width="5.28515625" style="1" customWidth="1"/>
    <col min="9737" max="9737" width="6.5703125" style="1" customWidth="1"/>
    <col min="9738" max="9739" width="1.42578125" style="1" customWidth="1"/>
    <col min="9740" max="9740" width="9.7109375" style="1" customWidth="1"/>
    <col min="9741" max="9741" width="11.42578125" style="1" customWidth="1"/>
    <col min="9742" max="9742" width="3.5703125" style="1" customWidth="1"/>
    <col min="9743" max="9743" width="11.42578125" style="1" customWidth="1"/>
    <col min="9744" max="9744" width="4" style="1" customWidth="1"/>
    <col min="9745" max="9745" width="6.5703125" style="1" customWidth="1"/>
    <col min="9746" max="9746" width="1.42578125" style="1" customWidth="1"/>
    <col min="9747" max="9747" width="1.85546875" style="1" customWidth="1"/>
    <col min="9748" max="9985" width="0" style="1" hidden="1"/>
    <col min="9986" max="9986" width="2.28515625" style="1" customWidth="1"/>
    <col min="9987" max="9987" width="1.42578125" style="1" customWidth="1"/>
    <col min="9988" max="9988" width="9.7109375" style="1" customWidth="1"/>
    <col min="9989" max="9989" width="11.42578125" style="1" customWidth="1"/>
    <col min="9990" max="9990" width="3.140625" style="1" customWidth="1"/>
    <col min="9991" max="9991" width="9" style="1" customWidth="1"/>
    <col min="9992" max="9992" width="5.28515625" style="1" customWidth="1"/>
    <col min="9993" max="9993" width="6.5703125" style="1" customWidth="1"/>
    <col min="9994" max="9995" width="1.42578125" style="1" customWidth="1"/>
    <col min="9996" max="9996" width="9.7109375" style="1" customWidth="1"/>
    <col min="9997" max="9997" width="11.42578125" style="1" customWidth="1"/>
    <col min="9998" max="9998" width="3.5703125" style="1" customWidth="1"/>
    <col min="9999" max="9999" width="11.42578125" style="1" customWidth="1"/>
    <col min="10000" max="10000" width="4" style="1" customWidth="1"/>
    <col min="10001" max="10001" width="6.5703125" style="1" customWidth="1"/>
    <col min="10002" max="10002" width="1.42578125" style="1" customWidth="1"/>
    <col min="10003" max="10003" width="1.85546875" style="1" customWidth="1"/>
    <col min="10004" max="10241" width="0" style="1" hidden="1"/>
    <col min="10242" max="10242" width="2.28515625" style="1" customWidth="1"/>
    <col min="10243" max="10243" width="1.42578125" style="1" customWidth="1"/>
    <col min="10244" max="10244" width="9.7109375" style="1" customWidth="1"/>
    <col min="10245" max="10245" width="11.42578125" style="1" customWidth="1"/>
    <col min="10246" max="10246" width="3.140625" style="1" customWidth="1"/>
    <col min="10247" max="10247" width="9" style="1" customWidth="1"/>
    <col min="10248" max="10248" width="5.28515625" style="1" customWidth="1"/>
    <col min="10249" max="10249" width="6.5703125" style="1" customWidth="1"/>
    <col min="10250" max="10251" width="1.42578125" style="1" customWidth="1"/>
    <col min="10252" max="10252" width="9.7109375" style="1" customWidth="1"/>
    <col min="10253" max="10253" width="11.42578125" style="1" customWidth="1"/>
    <col min="10254" max="10254" width="3.5703125" style="1" customWidth="1"/>
    <col min="10255" max="10255" width="11.42578125" style="1" customWidth="1"/>
    <col min="10256" max="10256" width="4" style="1" customWidth="1"/>
    <col min="10257" max="10257" width="6.5703125" style="1" customWidth="1"/>
    <col min="10258" max="10258" width="1.42578125" style="1" customWidth="1"/>
    <col min="10259" max="10259" width="1.85546875" style="1" customWidth="1"/>
    <col min="10260" max="10497" width="0" style="1" hidden="1"/>
    <col min="10498" max="10498" width="2.28515625" style="1" customWidth="1"/>
    <col min="10499" max="10499" width="1.42578125" style="1" customWidth="1"/>
    <col min="10500" max="10500" width="9.7109375" style="1" customWidth="1"/>
    <col min="10501" max="10501" width="11.42578125" style="1" customWidth="1"/>
    <col min="10502" max="10502" width="3.140625" style="1" customWidth="1"/>
    <col min="10503" max="10503" width="9" style="1" customWidth="1"/>
    <col min="10504" max="10504" width="5.28515625" style="1" customWidth="1"/>
    <col min="10505" max="10505" width="6.5703125" style="1" customWidth="1"/>
    <col min="10506" max="10507" width="1.42578125" style="1" customWidth="1"/>
    <col min="10508" max="10508" width="9.7109375" style="1" customWidth="1"/>
    <col min="10509" max="10509" width="11.42578125" style="1" customWidth="1"/>
    <col min="10510" max="10510" width="3.5703125" style="1" customWidth="1"/>
    <col min="10511" max="10511" width="11.42578125" style="1" customWidth="1"/>
    <col min="10512" max="10512" width="4" style="1" customWidth="1"/>
    <col min="10513" max="10513" width="6.5703125" style="1" customWidth="1"/>
    <col min="10514" max="10514" width="1.42578125" style="1" customWidth="1"/>
    <col min="10515" max="10515" width="1.85546875" style="1" customWidth="1"/>
    <col min="10516" max="10753" width="0" style="1" hidden="1"/>
    <col min="10754" max="10754" width="2.28515625" style="1" customWidth="1"/>
    <col min="10755" max="10755" width="1.42578125" style="1" customWidth="1"/>
    <col min="10756" max="10756" width="9.7109375" style="1" customWidth="1"/>
    <col min="10757" max="10757" width="11.42578125" style="1" customWidth="1"/>
    <col min="10758" max="10758" width="3.140625" style="1" customWidth="1"/>
    <col min="10759" max="10759" width="9" style="1" customWidth="1"/>
    <col min="10760" max="10760" width="5.28515625" style="1" customWidth="1"/>
    <col min="10761" max="10761" width="6.5703125" style="1" customWidth="1"/>
    <col min="10762" max="10763" width="1.42578125" style="1" customWidth="1"/>
    <col min="10764" max="10764" width="9.7109375" style="1" customWidth="1"/>
    <col min="10765" max="10765" width="11.42578125" style="1" customWidth="1"/>
    <col min="10766" max="10766" width="3.5703125" style="1" customWidth="1"/>
    <col min="10767" max="10767" width="11.42578125" style="1" customWidth="1"/>
    <col min="10768" max="10768" width="4" style="1" customWidth="1"/>
    <col min="10769" max="10769" width="6.5703125" style="1" customWidth="1"/>
    <col min="10770" max="10770" width="1.42578125" style="1" customWidth="1"/>
    <col min="10771" max="10771" width="1.85546875" style="1" customWidth="1"/>
    <col min="10772" max="11009" width="0" style="1" hidden="1"/>
    <col min="11010" max="11010" width="2.28515625" style="1" customWidth="1"/>
    <col min="11011" max="11011" width="1.42578125" style="1" customWidth="1"/>
    <col min="11012" max="11012" width="9.7109375" style="1" customWidth="1"/>
    <col min="11013" max="11013" width="11.42578125" style="1" customWidth="1"/>
    <col min="11014" max="11014" width="3.140625" style="1" customWidth="1"/>
    <col min="11015" max="11015" width="9" style="1" customWidth="1"/>
    <col min="11016" max="11016" width="5.28515625" style="1" customWidth="1"/>
    <col min="11017" max="11017" width="6.5703125" style="1" customWidth="1"/>
    <col min="11018" max="11019" width="1.42578125" style="1" customWidth="1"/>
    <col min="11020" max="11020" width="9.7109375" style="1" customWidth="1"/>
    <col min="11021" max="11021" width="11.42578125" style="1" customWidth="1"/>
    <col min="11022" max="11022" width="3.5703125" style="1" customWidth="1"/>
    <col min="11023" max="11023" width="11.42578125" style="1" customWidth="1"/>
    <col min="11024" max="11024" width="4" style="1" customWidth="1"/>
    <col min="11025" max="11025" width="6.5703125" style="1" customWidth="1"/>
    <col min="11026" max="11026" width="1.42578125" style="1" customWidth="1"/>
    <col min="11027" max="11027" width="1.85546875" style="1" customWidth="1"/>
    <col min="11028" max="11265" width="0" style="1" hidden="1"/>
    <col min="11266" max="11266" width="2.28515625" style="1" customWidth="1"/>
    <col min="11267" max="11267" width="1.42578125" style="1" customWidth="1"/>
    <col min="11268" max="11268" width="9.7109375" style="1" customWidth="1"/>
    <col min="11269" max="11269" width="11.42578125" style="1" customWidth="1"/>
    <col min="11270" max="11270" width="3.140625" style="1" customWidth="1"/>
    <col min="11271" max="11271" width="9" style="1" customWidth="1"/>
    <col min="11272" max="11272" width="5.28515625" style="1" customWidth="1"/>
    <col min="11273" max="11273" width="6.5703125" style="1" customWidth="1"/>
    <col min="11274" max="11275" width="1.42578125" style="1" customWidth="1"/>
    <col min="11276" max="11276" width="9.7109375" style="1" customWidth="1"/>
    <col min="11277" max="11277" width="11.42578125" style="1" customWidth="1"/>
    <col min="11278" max="11278" width="3.5703125" style="1" customWidth="1"/>
    <col min="11279" max="11279" width="11.42578125" style="1" customWidth="1"/>
    <col min="11280" max="11280" width="4" style="1" customWidth="1"/>
    <col min="11281" max="11281" width="6.5703125" style="1" customWidth="1"/>
    <col min="11282" max="11282" width="1.42578125" style="1" customWidth="1"/>
    <col min="11283" max="11283" width="1.85546875" style="1" customWidth="1"/>
    <col min="11284" max="11521" width="0" style="1" hidden="1"/>
    <col min="11522" max="11522" width="2.28515625" style="1" customWidth="1"/>
    <col min="11523" max="11523" width="1.42578125" style="1" customWidth="1"/>
    <col min="11524" max="11524" width="9.7109375" style="1" customWidth="1"/>
    <col min="11525" max="11525" width="11.42578125" style="1" customWidth="1"/>
    <col min="11526" max="11526" width="3.140625" style="1" customWidth="1"/>
    <col min="11527" max="11527" width="9" style="1" customWidth="1"/>
    <col min="11528" max="11528" width="5.28515625" style="1" customWidth="1"/>
    <col min="11529" max="11529" width="6.5703125" style="1" customWidth="1"/>
    <col min="11530" max="11531" width="1.42578125" style="1" customWidth="1"/>
    <col min="11532" max="11532" width="9.7109375" style="1" customWidth="1"/>
    <col min="11533" max="11533" width="11.42578125" style="1" customWidth="1"/>
    <col min="11534" max="11534" width="3.5703125" style="1" customWidth="1"/>
    <col min="11535" max="11535" width="11.42578125" style="1" customWidth="1"/>
    <col min="11536" max="11536" width="4" style="1" customWidth="1"/>
    <col min="11537" max="11537" width="6.5703125" style="1" customWidth="1"/>
    <col min="11538" max="11538" width="1.42578125" style="1" customWidth="1"/>
    <col min="11539" max="11539" width="1.85546875" style="1" customWidth="1"/>
    <col min="11540" max="11777" width="0" style="1" hidden="1"/>
    <col min="11778" max="11778" width="2.28515625" style="1" customWidth="1"/>
    <col min="11779" max="11779" width="1.42578125" style="1" customWidth="1"/>
    <col min="11780" max="11780" width="9.7109375" style="1" customWidth="1"/>
    <col min="11781" max="11781" width="11.42578125" style="1" customWidth="1"/>
    <col min="11782" max="11782" width="3.140625" style="1" customWidth="1"/>
    <col min="11783" max="11783" width="9" style="1" customWidth="1"/>
    <col min="11784" max="11784" width="5.28515625" style="1" customWidth="1"/>
    <col min="11785" max="11785" width="6.5703125" style="1" customWidth="1"/>
    <col min="11786" max="11787" width="1.42578125" style="1" customWidth="1"/>
    <col min="11788" max="11788" width="9.7109375" style="1" customWidth="1"/>
    <col min="11789" max="11789" width="11.42578125" style="1" customWidth="1"/>
    <col min="11790" max="11790" width="3.5703125" style="1" customWidth="1"/>
    <col min="11791" max="11791" width="11.42578125" style="1" customWidth="1"/>
    <col min="11792" max="11792" width="4" style="1" customWidth="1"/>
    <col min="11793" max="11793" width="6.5703125" style="1" customWidth="1"/>
    <col min="11794" max="11794" width="1.42578125" style="1" customWidth="1"/>
    <col min="11795" max="11795" width="1.85546875" style="1" customWidth="1"/>
    <col min="11796" max="12033" width="0" style="1" hidden="1"/>
    <col min="12034" max="12034" width="2.28515625" style="1" customWidth="1"/>
    <col min="12035" max="12035" width="1.42578125" style="1" customWidth="1"/>
    <col min="12036" max="12036" width="9.7109375" style="1" customWidth="1"/>
    <col min="12037" max="12037" width="11.42578125" style="1" customWidth="1"/>
    <col min="12038" max="12038" width="3.140625" style="1" customWidth="1"/>
    <col min="12039" max="12039" width="9" style="1" customWidth="1"/>
    <col min="12040" max="12040" width="5.28515625" style="1" customWidth="1"/>
    <col min="12041" max="12041" width="6.5703125" style="1" customWidth="1"/>
    <col min="12042" max="12043" width="1.42578125" style="1" customWidth="1"/>
    <col min="12044" max="12044" width="9.7109375" style="1" customWidth="1"/>
    <col min="12045" max="12045" width="11.42578125" style="1" customWidth="1"/>
    <col min="12046" max="12046" width="3.5703125" style="1" customWidth="1"/>
    <col min="12047" max="12047" width="11.42578125" style="1" customWidth="1"/>
    <col min="12048" max="12048" width="4" style="1" customWidth="1"/>
    <col min="12049" max="12049" width="6.5703125" style="1" customWidth="1"/>
    <col min="12050" max="12050" width="1.42578125" style="1" customWidth="1"/>
    <col min="12051" max="12051" width="1.85546875" style="1" customWidth="1"/>
    <col min="12052" max="12289" width="0" style="1" hidden="1"/>
    <col min="12290" max="12290" width="2.28515625" style="1" customWidth="1"/>
    <col min="12291" max="12291" width="1.42578125" style="1" customWidth="1"/>
    <col min="12292" max="12292" width="9.7109375" style="1" customWidth="1"/>
    <col min="12293" max="12293" width="11.42578125" style="1" customWidth="1"/>
    <col min="12294" max="12294" width="3.140625" style="1" customWidth="1"/>
    <col min="12295" max="12295" width="9" style="1" customWidth="1"/>
    <col min="12296" max="12296" width="5.28515625" style="1" customWidth="1"/>
    <col min="12297" max="12297" width="6.5703125" style="1" customWidth="1"/>
    <col min="12298" max="12299" width="1.42578125" style="1" customWidth="1"/>
    <col min="12300" max="12300" width="9.7109375" style="1" customWidth="1"/>
    <col min="12301" max="12301" width="11.42578125" style="1" customWidth="1"/>
    <col min="12302" max="12302" width="3.5703125" style="1" customWidth="1"/>
    <col min="12303" max="12303" width="11.42578125" style="1" customWidth="1"/>
    <col min="12304" max="12304" width="4" style="1" customWidth="1"/>
    <col min="12305" max="12305" width="6.5703125" style="1" customWidth="1"/>
    <col min="12306" max="12306" width="1.42578125" style="1" customWidth="1"/>
    <col min="12307" max="12307" width="1.85546875" style="1" customWidth="1"/>
    <col min="12308" max="12545" width="0" style="1" hidden="1"/>
    <col min="12546" max="12546" width="2.28515625" style="1" customWidth="1"/>
    <col min="12547" max="12547" width="1.42578125" style="1" customWidth="1"/>
    <col min="12548" max="12548" width="9.7109375" style="1" customWidth="1"/>
    <col min="12549" max="12549" width="11.42578125" style="1" customWidth="1"/>
    <col min="12550" max="12550" width="3.140625" style="1" customWidth="1"/>
    <col min="12551" max="12551" width="9" style="1" customWidth="1"/>
    <col min="12552" max="12552" width="5.28515625" style="1" customWidth="1"/>
    <col min="12553" max="12553" width="6.5703125" style="1" customWidth="1"/>
    <col min="12554" max="12555" width="1.42578125" style="1" customWidth="1"/>
    <col min="12556" max="12556" width="9.7109375" style="1" customWidth="1"/>
    <col min="12557" max="12557" width="11.42578125" style="1" customWidth="1"/>
    <col min="12558" max="12558" width="3.5703125" style="1" customWidth="1"/>
    <col min="12559" max="12559" width="11.42578125" style="1" customWidth="1"/>
    <col min="12560" max="12560" width="4" style="1" customWidth="1"/>
    <col min="12561" max="12561" width="6.5703125" style="1" customWidth="1"/>
    <col min="12562" max="12562" width="1.42578125" style="1" customWidth="1"/>
    <col min="12563" max="12563" width="1.85546875" style="1" customWidth="1"/>
    <col min="12564" max="12801" width="0" style="1" hidden="1"/>
    <col min="12802" max="12802" width="2.28515625" style="1" customWidth="1"/>
    <col min="12803" max="12803" width="1.42578125" style="1" customWidth="1"/>
    <col min="12804" max="12804" width="9.7109375" style="1" customWidth="1"/>
    <col min="12805" max="12805" width="11.42578125" style="1" customWidth="1"/>
    <col min="12806" max="12806" width="3.140625" style="1" customWidth="1"/>
    <col min="12807" max="12807" width="9" style="1" customWidth="1"/>
    <col min="12808" max="12808" width="5.28515625" style="1" customWidth="1"/>
    <col min="12809" max="12809" width="6.5703125" style="1" customWidth="1"/>
    <col min="12810" max="12811" width="1.42578125" style="1" customWidth="1"/>
    <col min="12812" max="12812" width="9.7109375" style="1" customWidth="1"/>
    <col min="12813" max="12813" width="11.42578125" style="1" customWidth="1"/>
    <col min="12814" max="12814" width="3.5703125" style="1" customWidth="1"/>
    <col min="12815" max="12815" width="11.42578125" style="1" customWidth="1"/>
    <col min="12816" max="12816" width="4" style="1" customWidth="1"/>
    <col min="12817" max="12817" width="6.5703125" style="1" customWidth="1"/>
    <col min="12818" max="12818" width="1.42578125" style="1" customWidth="1"/>
    <col min="12819" max="12819" width="1.85546875" style="1" customWidth="1"/>
    <col min="12820" max="13057" width="0" style="1" hidden="1"/>
    <col min="13058" max="13058" width="2.28515625" style="1" customWidth="1"/>
    <col min="13059" max="13059" width="1.42578125" style="1" customWidth="1"/>
    <col min="13060" max="13060" width="9.7109375" style="1" customWidth="1"/>
    <col min="13061" max="13061" width="11.42578125" style="1" customWidth="1"/>
    <col min="13062" max="13062" width="3.140625" style="1" customWidth="1"/>
    <col min="13063" max="13063" width="9" style="1" customWidth="1"/>
    <col min="13064" max="13064" width="5.28515625" style="1" customWidth="1"/>
    <col min="13065" max="13065" width="6.5703125" style="1" customWidth="1"/>
    <col min="13066" max="13067" width="1.42578125" style="1" customWidth="1"/>
    <col min="13068" max="13068" width="9.7109375" style="1" customWidth="1"/>
    <col min="13069" max="13069" width="11.42578125" style="1" customWidth="1"/>
    <col min="13070" max="13070" width="3.5703125" style="1" customWidth="1"/>
    <col min="13071" max="13071" width="11.42578125" style="1" customWidth="1"/>
    <col min="13072" max="13072" width="4" style="1" customWidth="1"/>
    <col min="13073" max="13073" width="6.5703125" style="1" customWidth="1"/>
    <col min="13074" max="13074" width="1.42578125" style="1" customWidth="1"/>
    <col min="13075" max="13075" width="1.85546875" style="1" customWidth="1"/>
    <col min="13076" max="13313" width="0" style="1" hidden="1"/>
    <col min="13314" max="13314" width="2.28515625" style="1" customWidth="1"/>
    <col min="13315" max="13315" width="1.42578125" style="1" customWidth="1"/>
    <col min="13316" max="13316" width="9.7109375" style="1" customWidth="1"/>
    <col min="13317" max="13317" width="11.42578125" style="1" customWidth="1"/>
    <col min="13318" max="13318" width="3.140625" style="1" customWidth="1"/>
    <col min="13319" max="13319" width="9" style="1" customWidth="1"/>
    <col min="13320" max="13320" width="5.28515625" style="1" customWidth="1"/>
    <col min="13321" max="13321" width="6.5703125" style="1" customWidth="1"/>
    <col min="13322" max="13323" width="1.42578125" style="1" customWidth="1"/>
    <col min="13324" max="13324" width="9.7109375" style="1" customWidth="1"/>
    <col min="13325" max="13325" width="11.42578125" style="1" customWidth="1"/>
    <col min="13326" max="13326" width="3.5703125" style="1" customWidth="1"/>
    <col min="13327" max="13327" width="11.42578125" style="1" customWidth="1"/>
    <col min="13328" max="13328" width="4" style="1" customWidth="1"/>
    <col min="13329" max="13329" width="6.5703125" style="1" customWidth="1"/>
    <col min="13330" max="13330" width="1.42578125" style="1" customWidth="1"/>
    <col min="13331" max="13331" width="1.85546875" style="1" customWidth="1"/>
    <col min="13332" max="13569" width="0" style="1" hidden="1"/>
    <col min="13570" max="13570" width="2.28515625" style="1" customWidth="1"/>
    <col min="13571" max="13571" width="1.42578125" style="1" customWidth="1"/>
    <col min="13572" max="13572" width="9.7109375" style="1" customWidth="1"/>
    <col min="13573" max="13573" width="11.42578125" style="1" customWidth="1"/>
    <col min="13574" max="13574" width="3.140625" style="1" customWidth="1"/>
    <col min="13575" max="13575" width="9" style="1" customWidth="1"/>
    <col min="13576" max="13576" width="5.28515625" style="1" customWidth="1"/>
    <col min="13577" max="13577" width="6.5703125" style="1" customWidth="1"/>
    <col min="13578" max="13579" width="1.42578125" style="1" customWidth="1"/>
    <col min="13580" max="13580" width="9.7109375" style="1" customWidth="1"/>
    <col min="13581" max="13581" width="11.42578125" style="1" customWidth="1"/>
    <col min="13582" max="13582" width="3.5703125" style="1" customWidth="1"/>
    <col min="13583" max="13583" width="11.42578125" style="1" customWidth="1"/>
    <col min="13584" max="13584" width="4" style="1" customWidth="1"/>
    <col min="13585" max="13585" width="6.5703125" style="1" customWidth="1"/>
    <col min="13586" max="13586" width="1.42578125" style="1" customWidth="1"/>
    <col min="13587" max="13587" width="1.85546875" style="1" customWidth="1"/>
    <col min="13588" max="13825" width="0" style="1" hidden="1"/>
    <col min="13826" max="13826" width="2.28515625" style="1" customWidth="1"/>
    <col min="13827" max="13827" width="1.42578125" style="1" customWidth="1"/>
    <col min="13828" max="13828" width="9.7109375" style="1" customWidth="1"/>
    <col min="13829" max="13829" width="11.42578125" style="1" customWidth="1"/>
    <col min="13830" max="13830" width="3.140625" style="1" customWidth="1"/>
    <col min="13831" max="13831" width="9" style="1" customWidth="1"/>
    <col min="13832" max="13832" width="5.28515625" style="1" customWidth="1"/>
    <col min="13833" max="13833" width="6.5703125" style="1" customWidth="1"/>
    <col min="13834" max="13835" width="1.42578125" style="1" customWidth="1"/>
    <col min="13836" max="13836" width="9.7109375" style="1" customWidth="1"/>
    <col min="13837" max="13837" width="11.42578125" style="1" customWidth="1"/>
    <col min="13838" max="13838" width="3.5703125" style="1" customWidth="1"/>
    <col min="13839" max="13839" width="11.42578125" style="1" customWidth="1"/>
    <col min="13840" max="13840" width="4" style="1" customWidth="1"/>
    <col min="13841" max="13841" width="6.5703125" style="1" customWidth="1"/>
    <col min="13842" max="13842" width="1.42578125" style="1" customWidth="1"/>
    <col min="13843" max="13843" width="1.85546875" style="1" customWidth="1"/>
    <col min="13844" max="14081" width="0" style="1" hidden="1"/>
    <col min="14082" max="14082" width="2.28515625" style="1" customWidth="1"/>
    <col min="14083" max="14083" width="1.42578125" style="1" customWidth="1"/>
    <col min="14084" max="14084" width="9.7109375" style="1" customWidth="1"/>
    <col min="14085" max="14085" width="11.42578125" style="1" customWidth="1"/>
    <col min="14086" max="14086" width="3.140625" style="1" customWidth="1"/>
    <col min="14087" max="14087" width="9" style="1" customWidth="1"/>
    <col min="14088" max="14088" width="5.28515625" style="1" customWidth="1"/>
    <col min="14089" max="14089" width="6.5703125" style="1" customWidth="1"/>
    <col min="14090" max="14091" width="1.42578125" style="1" customWidth="1"/>
    <col min="14092" max="14092" width="9.7109375" style="1" customWidth="1"/>
    <col min="14093" max="14093" width="11.42578125" style="1" customWidth="1"/>
    <col min="14094" max="14094" width="3.5703125" style="1" customWidth="1"/>
    <col min="14095" max="14095" width="11.42578125" style="1" customWidth="1"/>
    <col min="14096" max="14096" width="4" style="1" customWidth="1"/>
    <col min="14097" max="14097" width="6.5703125" style="1" customWidth="1"/>
    <col min="14098" max="14098" width="1.42578125" style="1" customWidth="1"/>
    <col min="14099" max="14099" width="1.85546875" style="1" customWidth="1"/>
    <col min="14100" max="14337" width="0" style="1" hidden="1"/>
    <col min="14338" max="14338" width="2.28515625" style="1" customWidth="1"/>
    <col min="14339" max="14339" width="1.42578125" style="1" customWidth="1"/>
    <col min="14340" max="14340" width="9.7109375" style="1" customWidth="1"/>
    <col min="14341" max="14341" width="11.42578125" style="1" customWidth="1"/>
    <col min="14342" max="14342" width="3.140625" style="1" customWidth="1"/>
    <col min="14343" max="14343" width="9" style="1" customWidth="1"/>
    <col min="14344" max="14344" width="5.28515625" style="1" customWidth="1"/>
    <col min="14345" max="14345" width="6.5703125" style="1" customWidth="1"/>
    <col min="14346" max="14347" width="1.42578125" style="1" customWidth="1"/>
    <col min="14348" max="14348" width="9.7109375" style="1" customWidth="1"/>
    <col min="14349" max="14349" width="11.42578125" style="1" customWidth="1"/>
    <col min="14350" max="14350" width="3.5703125" style="1" customWidth="1"/>
    <col min="14351" max="14351" width="11.42578125" style="1" customWidth="1"/>
    <col min="14352" max="14352" width="4" style="1" customWidth="1"/>
    <col min="14353" max="14353" width="6.5703125" style="1" customWidth="1"/>
    <col min="14354" max="14354" width="1.42578125" style="1" customWidth="1"/>
    <col min="14355" max="14355" width="1.85546875" style="1" customWidth="1"/>
    <col min="14356" max="14593" width="0" style="1" hidden="1"/>
    <col min="14594" max="14594" width="2.28515625" style="1" customWidth="1"/>
    <col min="14595" max="14595" width="1.42578125" style="1" customWidth="1"/>
    <col min="14596" max="14596" width="9.7109375" style="1" customWidth="1"/>
    <col min="14597" max="14597" width="11.42578125" style="1" customWidth="1"/>
    <col min="14598" max="14598" width="3.140625" style="1" customWidth="1"/>
    <col min="14599" max="14599" width="9" style="1" customWidth="1"/>
    <col min="14600" max="14600" width="5.28515625" style="1" customWidth="1"/>
    <col min="14601" max="14601" width="6.5703125" style="1" customWidth="1"/>
    <col min="14602" max="14603" width="1.42578125" style="1" customWidth="1"/>
    <col min="14604" max="14604" width="9.7109375" style="1" customWidth="1"/>
    <col min="14605" max="14605" width="11.42578125" style="1" customWidth="1"/>
    <col min="14606" max="14606" width="3.5703125" style="1" customWidth="1"/>
    <col min="14607" max="14607" width="11.42578125" style="1" customWidth="1"/>
    <col min="14608" max="14608" width="4" style="1" customWidth="1"/>
    <col min="14609" max="14609" width="6.5703125" style="1" customWidth="1"/>
    <col min="14610" max="14610" width="1.42578125" style="1" customWidth="1"/>
    <col min="14611" max="14611" width="1.85546875" style="1" customWidth="1"/>
    <col min="14612" max="14849" width="0" style="1" hidden="1"/>
    <col min="14850" max="14850" width="2.28515625" style="1" customWidth="1"/>
    <col min="14851" max="14851" width="1.42578125" style="1" customWidth="1"/>
    <col min="14852" max="14852" width="9.7109375" style="1" customWidth="1"/>
    <col min="14853" max="14853" width="11.42578125" style="1" customWidth="1"/>
    <col min="14854" max="14854" width="3.140625" style="1" customWidth="1"/>
    <col min="14855" max="14855" width="9" style="1" customWidth="1"/>
    <col min="14856" max="14856" width="5.28515625" style="1" customWidth="1"/>
    <col min="14857" max="14857" width="6.5703125" style="1" customWidth="1"/>
    <col min="14858" max="14859" width="1.42578125" style="1" customWidth="1"/>
    <col min="14860" max="14860" width="9.7109375" style="1" customWidth="1"/>
    <col min="14861" max="14861" width="11.42578125" style="1" customWidth="1"/>
    <col min="14862" max="14862" width="3.5703125" style="1" customWidth="1"/>
    <col min="14863" max="14863" width="11.42578125" style="1" customWidth="1"/>
    <col min="14864" max="14864" width="4" style="1" customWidth="1"/>
    <col min="14865" max="14865" width="6.5703125" style="1" customWidth="1"/>
    <col min="14866" max="14866" width="1.42578125" style="1" customWidth="1"/>
    <col min="14867" max="14867" width="1.85546875" style="1" customWidth="1"/>
    <col min="14868" max="15105" width="0" style="1" hidden="1"/>
    <col min="15106" max="15106" width="2.28515625" style="1" customWidth="1"/>
    <col min="15107" max="15107" width="1.42578125" style="1" customWidth="1"/>
    <col min="15108" max="15108" width="9.7109375" style="1" customWidth="1"/>
    <col min="15109" max="15109" width="11.42578125" style="1" customWidth="1"/>
    <col min="15110" max="15110" width="3.140625" style="1" customWidth="1"/>
    <col min="15111" max="15111" width="9" style="1" customWidth="1"/>
    <col min="15112" max="15112" width="5.28515625" style="1" customWidth="1"/>
    <col min="15113" max="15113" width="6.5703125" style="1" customWidth="1"/>
    <col min="15114" max="15115" width="1.42578125" style="1" customWidth="1"/>
    <col min="15116" max="15116" width="9.7109375" style="1" customWidth="1"/>
    <col min="15117" max="15117" width="11.42578125" style="1" customWidth="1"/>
    <col min="15118" max="15118" width="3.5703125" style="1" customWidth="1"/>
    <col min="15119" max="15119" width="11.42578125" style="1" customWidth="1"/>
    <col min="15120" max="15120" width="4" style="1" customWidth="1"/>
    <col min="15121" max="15121" width="6.5703125" style="1" customWidth="1"/>
    <col min="15122" max="15122" width="1.42578125" style="1" customWidth="1"/>
    <col min="15123" max="15123" width="1.85546875" style="1" customWidth="1"/>
    <col min="15124" max="15361" width="0" style="1" hidden="1"/>
    <col min="15362" max="15362" width="2.28515625" style="1" customWidth="1"/>
    <col min="15363" max="15363" width="1.42578125" style="1" customWidth="1"/>
    <col min="15364" max="15364" width="9.7109375" style="1" customWidth="1"/>
    <col min="15365" max="15365" width="11.42578125" style="1" customWidth="1"/>
    <col min="15366" max="15366" width="3.140625" style="1" customWidth="1"/>
    <col min="15367" max="15367" width="9" style="1" customWidth="1"/>
    <col min="15368" max="15368" width="5.28515625" style="1" customWidth="1"/>
    <col min="15369" max="15369" width="6.5703125" style="1" customWidth="1"/>
    <col min="15370" max="15371" width="1.42578125" style="1" customWidth="1"/>
    <col min="15372" max="15372" width="9.7109375" style="1" customWidth="1"/>
    <col min="15373" max="15373" width="11.42578125" style="1" customWidth="1"/>
    <col min="15374" max="15374" width="3.5703125" style="1" customWidth="1"/>
    <col min="15375" max="15375" width="11.42578125" style="1" customWidth="1"/>
    <col min="15376" max="15376" width="4" style="1" customWidth="1"/>
    <col min="15377" max="15377" width="6.5703125" style="1" customWidth="1"/>
    <col min="15378" max="15378" width="1.42578125" style="1" customWidth="1"/>
    <col min="15379" max="15379" width="1.85546875" style="1" customWidth="1"/>
    <col min="15380" max="15617" width="0" style="1" hidden="1"/>
    <col min="15618" max="15618" width="2.28515625" style="1" customWidth="1"/>
    <col min="15619" max="15619" width="1.42578125" style="1" customWidth="1"/>
    <col min="15620" max="15620" width="9.7109375" style="1" customWidth="1"/>
    <col min="15621" max="15621" width="11.42578125" style="1" customWidth="1"/>
    <col min="15622" max="15622" width="3.140625" style="1" customWidth="1"/>
    <col min="15623" max="15623" width="9" style="1" customWidth="1"/>
    <col min="15624" max="15624" width="5.28515625" style="1" customWidth="1"/>
    <col min="15625" max="15625" width="6.5703125" style="1" customWidth="1"/>
    <col min="15626" max="15627" width="1.42578125" style="1" customWidth="1"/>
    <col min="15628" max="15628" width="9.7109375" style="1" customWidth="1"/>
    <col min="15629" max="15629" width="11.42578125" style="1" customWidth="1"/>
    <col min="15630" max="15630" width="3.5703125" style="1" customWidth="1"/>
    <col min="15631" max="15631" width="11.42578125" style="1" customWidth="1"/>
    <col min="15632" max="15632" width="4" style="1" customWidth="1"/>
    <col min="15633" max="15633" width="6.5703125" style="1" customWidth="1"/>
    <col min="15634" max="15634" width="1.42578125" style="1" customWidth="1"/>
    <col min="15635" max="15635" width="1.85546875" style="1" customWidth="1"/>
    <col min="15636" max="15873" width="0" style="1" hidden="1"/>
    <col min="15874" max="15874" width="2.28515625" style="1" customWidth="1"/>
    <col min="15875" max="15875" width="1.42578125" style="1" customWidth="1"/>
    <col min="15876" max="15876" width="9.7109375" style="1" customWidth="1"/>
    <col min="15877" max="15877" width="11.42578125" style="1" customWidth="1"/>
    <col min="15878" max="15878" width="3.140625" style="1" customWidth="1"/>
    <col min="15879" max="15879" width="9" style="1" customWidth="1"/>
    <col min="15880" max="15880" width="5.28515625" style="1" customWidth="1"/>
    <col min="15881" max="15881" width="6.5703125" style="1" customWidth="1"/>
    <col min="15882" max="15883" width="1.42578125" style="1" customWidth="1"/>
    <col min="15884" max="15884" width="9.7109375" style="1" customWidth="1"/>
    <col min="15885" max="15885" width="11.42578125" style="1" customWidth="1"/>
    <col min="15886" max="15886" width="3.5703125" style="1" customWidth="1"/>
    <col min="15887" max="15887" width="11.42578125" style="1" customWidth="1"/>
    <col min="15888" max="15888" width="4" style="1" customWidth="1"/>
    <col min="15889" max="15889" width="6.5703125" style="1" customWidth="1"/>
    <col min="15890" max="15890" width="1.42578125" style="1" customWidth="1"/>
    <col min="15891" max="15891" width="1.85546875" style="1" customWidth="1"/>
    <col min="15892" max="16129" width="0" style="1" hidden="1"/>
    <col min="16130" max="16130" width="2.28515625" style="1" customWidth="1"/>
    <col min="16131" max="16131" width="1.42578125" style="1" customWidth="1"/>
    <col min="16132" max="16132" width="9.7109375" style="1" customWidth="1"/>
    <col min="16133" max="16133" width="11.42578125" style="1" customWidth="1"/>
    <col min="16134" max="16134" width="3.140625" style="1" customWidth="1"/>
    <col min="16135" max="16135" width="9" style="1" customWidth="1"/>
    <col min="16136" max="16136" width="5.28515625" style="1" customWidth="1"/>
    <col min="16137" max="16137" width="6.5703125" style="1" customWidth="1"/>
    <col min="16138" max="16139" width="1.42578125" style="1" customWidth="1"/>
    <col min="16140" max="16140" width="9.7109375" style="1" customWidth="1"/>
    <col min="16141" max="16141" width="11.42578125" style="1" customWidth="1"/>
    <col min="16142" max="16142" width="3.5703125" style="1" customWidth="1"/>
    <col min="16143" max="16143" width="11.42578125" style="1" customWidth="1"/>
    <col min="16144" max="16144" width="4" style="1" customWidth="1"/>
    <col min="16145" max="16145" width="6.5703125" style="1" customWidth="1"/>
    <col min="16146" max="16146" width="1.42578125" style="1" customWidth="1"/>
    <col min="16147" max="16147" width="1.85546875" style="1" customWidth="1"/>
    <col min="16148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60</v>
      </c>
      <c r="H3" s="13"/>
      <c r="I3" s="13"/>
      <c r="J3" s="13"/>
      <c r="K3" s="13"/>
      <c r="L3" s="13"/>
      <c r="M3" s="294">
        <v>43251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8"/>
    </row>
    <row r="7" spans="1:19" ht="24" customHeight="1" x14ac:dyDescent="0.2">
      <c r="B7" s="8"/>
      <c r="C7" s="267" t="s">
        <v>19</v>
      </c>
      <c r="D7" s="296" t="s">
        <v>388</v>
      </c>
      <c r="E7" s="297"/>
      <c r="F7" s="39"/>
      <c r="G7" s="267" t="s">
        <v>20</v>
      </c>
      <c r="H7" s="298" t="s">
        <v>40</v>
      </c>
      <c r="I7" s="299"/>
      <c r="J7" s="39"/>
      <c r="K7" s="300" t="s">
        <v>22</v>
      </c>
      <c r="L7" s="301"/>
      <c r="M7" s="302"/>
      <c r="N7" s="303"/>
      <c r="O7" s="300" t="s">
        <v>4</v>
      </c>
      <c r="P7" s="301"/>
      <c r="Q7" s="316">
        <v>1000</v>
      </c>
      <c r="R7" s="354"/>
    </row>
    <row r="8" spans="1:19" ht="7.5" customHeight="1" x14ac:dyDescent="0.2">
      <c r="B8" s="8"/>
      <c r="C8" s="267"/>
      <c r="D8" s="40"/>
      <c r="E8" s="40"/>
      <c r="F8" s="39"/>
      <c r="G8" s="267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06"/>
      <c r="E9" s="307"/>
      <c r="F9" s="44"/>
      <c r="G9" s="267" t="s">
        <v>10</v>
      </c>
      <c r="H9" s="314" t="s">
        <v>387</v>
      </c>
      <c r="I9" s="315"/>
      <c r="J9" s="39"/>
      <c r="K9" s="39"/>
      <c r="L9" s="267" t="s">
        <v>21</v>
      </c>
      <c r="M9" s="314" t="s">
        <v>39</v>
      </c>
      <c r="N9" s="315"/>
      <c r="O9" s="300" t="s">
        <v>27</v>
      </c>
      <c r="P9" s="301" t="s">
        <v>26</v>
      </c>
      <c r="Q9" s="296" t="s">
        <v>358</v>
      </c>
      <c r="R9" s="297"/>
    </row>
    <row r="10" spans="1:19" ht="7.5" customHeight="1" x14ac:dyDescent="0.2">
      <c r="B10" s="8"/>
      <c r="C10" s="267"/>
      <c r="D10" s="42"/>
      <c r="E10" s="42"/>
      <c r="F10" s="42"/>
      <c r="G10" s="267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x14ac:dyDescent="0.2">
      <c r="B17" s="8"/>
      <c r="C17" s="329">
        <v>1000</v>
      </c>
      <c r="D17" s="330"/>
      <c r="E17" s="333">
        <f>C17/220+1</f>
        <v>5.5454545454545459</v>
      </c>
      <c r="F17" s="334"/>
      <c r="G17" s="374" t="s">
        <v>37</v>
      </c>
      <c r="H17" s="375"/>
      <c r="I17" s="341"/>
      <c r="J17" s="323"/>
      <c r="K17" s="322"/>
      <c r="L17" s="323"/>
      <c r="M17" s="322"/>
      <c r="N17" s="323"/>
      <c r="O17" s="322"/>
      <c r="P17" s="323"/>
    </row>
    <row r="18" spans="2:18" x14ac:dyDescent="0.2">
      <c r="B18" s="8"/>
      <c r="C18" s="331"/>
      <c r="D18" s="332"/>
      <c r="E18" s="335"/>
      <c r="F18" s="336"/>
      <c r="G18" s="376"/>
      <c r="H18" s="377"/>
      <c r="I18" s="324"/>
      <c r="J18" s="325"/>
      <c r="K18" s="324"/>
      <c r="L18" s="325"/>
      <c r="M18" s="324"/>
      <c r="N18" s="325"/>
      <c r="O18" s="324"/>
      <c r="P18" s="325"/>
    </row>
    <row r="19" spans="2:18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68"/>
      <c r="Q19" s="26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8"/>
    </row>
    <row r="24" spans="2:18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x14ac:dyDescent="0.2">
      <c r="B31" s="8"/>
      <c r="C31" s="47" t="s">
        <v>34</v>
      </c>
      <c r="D31" s="18"/>
      <c r="E31" s="18"/>
      <c r="F31" s="47" t="s">
        <v>35</v>
      </c>
      <c r="G31" s="2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x14ac:dyDescent="0.2">
      <c r="B32" s="8"/>
      <c r="C32" s="18"/>
      <c r="D32" s="51"/>
      <c r="E32" s="51"/>
      <c r="F32" s="18"/>
      <c r="G32" s="259"/>
      <c r="H32" s="260"/>
      <c r="I32" s="8"/>
      <c r="J32" s="31"/>
      <c r="K32" s="18"/>
      <c r="M32" s="18"/>
      <c r="N32" s="18"/>
      <c r="O32" s="346"/>
      <c r="P32" s="346"/>
      <c r="Q32" s="346"/>
      <c r="R32" s="8"/>
    </row>
    <row r="33" spans="2:18" x14ac:dyDescent="0.2">
      <c r="B33" s="8"/>
      <c r="C33" s="51"/>
      <c r="D33" s="51"/>
      <c r="E33" s="51"/>
      <c r="F33" s="18"/>
      <c r="G33" s="261"/>
      <c r="H33" s="259"/>
      <c r="I33" s="18"/>
      <c r="J33" s="31"/>
      <c r="K33" s="18"/>
      <c r="N33" s="18"/>
      <c r="R33" s="8"/>
    </row>
    <row r="34" spans="2:18" x14ac:dyDescent="0.2">
      <c r="B34" s="8"/>
      <c r="C34" s="51"/>
      <c r="D34" s="51"/>
      <c r="E34" s="51"/>
      <c r="F34" s="27" t="s">
        <v>386</v>
      </c>
      <c r="G34" s="51"/>
      <c r="H34" s="261"/>
      <c r="I34" s="18"/>
      <c r="J34" s="31"/>
      <c r="N34" s="8"/>
      <c r="R34" s="8"/>
    </row>
    <row r="35" spans="2:18" ht="15" customHeight="1" x14ac:dyDescent="0.2">
      <c r="B35" s="8"/>
      <c r="C35" s="51"/>
      <c r="D35" s="51"/>
      <c r="E35" s="51"/>
      <c r="F35" s="58"/>
      <c r="G35" s="51"/>
      <c r="H35" s="51"/>
      <c r="I35" s="18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x14ac:dyDescent="0.2">
      <c r="B38" s="8"/>
      <c r="C38" s="73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x14ac:dyDescent="0.2">
      <c r="Q40" s="34"/>
    </row>
    <row r="41" spans="2:18" x14ac:dyDescent="0.2"/>
    <row r="42" spans="2:18" x14ac:dyDescent="0.2"/>
    <row r="43" spans="2:18" x14ac:dyDescent="0.2"/>
    <row r="44" spans="2:18" x14ac:dyDescent="0.2"/>
    <row r="45" spans="2:18" x14ac:dyDescent="0.2"/>
    <row r="46" spans="2:18" x14ac:dyDescent="0.2"/>
    <row r="47" spans="2:18" x14ac:dyDescent="0.2"/>
    <row r="48" spans="2:1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  <row r="56" x14ac:dyDescent="0.2"/>
    <row r="57" x14ac:dyDescent="0.2"/>
    <row r="58" x14ac:dyDescent="0.2"/>
    <row r="59" x14ac:dyDescent="0.2"/>
    <row r="60" x14ac:dyDescent="0.2"/>
    <row r="61" x14ac:dyDescent="0.2"/>
    <row r="62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E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66"/>
  <sheetViews>
    <sheetView showGridLines="0" view="pageBreakPreview" topLeftCell="A16" zoomScaleNormal="100" zoomScaleSheetLayoutView="100" workbookViewId="0">
      <selection activeCell="F36" sqref="F36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6.85546875" style="1" customWidth="1"/>
    <col min="11" max="11" width="7.140625" style="1" customWidth="1"/>
    <col min="12" max="12" width="7.5703125" style="1" customWidth="1"/>
    <col min="13" max="13" width="7" style="1" customWidth="1"/>
    <col min="14" max="15" width="7.140625" style="1" customWidth="1"/>
    <col min="16" max="17" width="7" style="1" customWidth="1"/>
    <col min="18" max="18" width="7.28515625" style="1" customWidth="1"/>
    <col min="19" max="239" width="9.140625" style="1" customWidth="1"/>
    <col min="240" max="240" width="1.42578125" style="1" customWidth="1"/>
    <col min="241" max="241" width="9.7109375" style="1" customWidth="1"/>
    <col min="242" max="242" width="11.42578125" style="1" customWidth="1"/>
    <col min="243" max="243" width="3.140625" style="1" customWidth="1"/>
    <col min="244" max="244" width="9" style="1" customWidth="1"/>
    <col min="245" max="245" width="5.28515625" style="1" customWidth="1"/>
    <col min="246" max="246" width="6.5703125" style="1" customWidth="1"/>
    <col min="247" max="248" width="1.42578125" style="1" customWidth="1"/>
    <col min="249" max="249" width="9.7109375" style="1" customWidth="1"/>
    <col min="250" max="250" width="11.42578125" style="1" customWidth="1"/>
    <col min="251" max="251" width="3.5703125" style="1" customWidth="1"/>
    <col min="252" max="252" width="11.42578125" style="1" customWidth="1"/>
    <col min="253" max="253" width="4" style="1" customWidth="1"/>
    <col min="254" max="254" width="6.5703125" style="1" customWidth="1"/>
    <col min="255" max="255" width="1.42578125" style="1" customWidth="1"/>
    <col min="256" max="256" width="1.85546875" style="1" customWidth="1"/>
    <col min="257" max="494" width="0" style="1" hidden="1"/>
    <col min="495" max="495" width="2.28515625" style="1" customWidth="1"/>
    <col min="496" max="496" width="1.42578125" style="1" customWidth="1"/>
    <col min="497" max="497" width="9.7109375" style="1" customWidth="1"/>
    <col min="498" max="498" width="11.42578125" style="1" customWidth="1"/>
    <col min="499" max="499" width="3.140625" style="1" customWidth="1"/>
    <col min="500" max="500" width="9" style="1" customWidth="1"/>
    <col min="501" max="501" width="5.28515625" style="1" customWidth="1"/>
    <col min="502" max="502" width="6.5703125" style="1" customWidth="1"/>
    <col min="503" max="504" width="1.42578125" style="1" customWidth="1"/>
    <col min="505" max="505" width="9.7109375" style="1" customWidth="1"/>
    <col min="506" max="506" width="11.42578125" style="1" customWidth="1"/>
    <col min="507" max="507" width="3.5703125" style="1" customWidth="1"/>
    <col min="508" max="508" width="11.42578125" style="1" customWidth="1"/>
    <col min="509" max="509" width="4" style="1" customWidth="1"/>
    <col min="510" max="510" width="6.5703125" style="1" customWidth="1"/>
    <col min="511" max="511" width="1.42578125" style="1" customWidth="1"/>
    <col min="512" max="512" width="1.85546875" style="1" customWidth="1"/>
    <col min="513" max="750" width="0" style="1" hidden="1"/>
    <col min="751" max="751" width="2.28515625" style="1" customWidth="1"/>
    <col min="752" max="752" width="1.42578125" style="1" customWidth="1"/>
    <col min="753" max="753" width="9.7109375" style="1" customWidth="1"/>
    <col min="754" max="754" width="11.42578125" style="1" customWidth="1"/>
    <col min="755" max="755" width="3.140625" style="1" customWidth="1"/>
    <col min="756" max="756" width="9" style="1" customWidth="1"/>
    <col min="757" max="757" width="5.28515625" style="1" customWidth="1"/>
    <col min="758" max="758" width="6.5703125" style="1" customWidth="1"/>
    <col min="759" max="760" width="1.42578125" style="1" customWidth="1"/>
    <col min="761" max="761" width="9.7109375" style="1" customWidth="1"/>
    <col min="762" max="762" width="11.42578125" style="1" customWidth="1"/>
    <col min="763" max="763" width="3.5703125" style="1" customWidth="1"/>
    <col min="764" max="764" width="11.42578125" style="1" customWidth="1"/>
    <col min="765" max="765" width="4" style="1" customWidth="1"/>
    <col min="766" max="766" width="6.5703125" style="1" customWidth="1"/>
    <col min="767" max="767" width="1.42578125" style="1" customWidth="1"/>
    <col min="768" max="768" width="1.85546875" style="1" customWidth="1"/>
    <col min="769" max="1006" width="0" style="1" hidden="1"/>
    <col min="1007" max="1007" width="2.28515625" style="1" customWidth="1"/>
    <col min="1008" max="1008" width="1.42578125" style="1" customWidth="1"/>
    <col min="1009" max="1009" width="9.7109375" style="1" customWidth="1"/>
    <col min="1010" max="1010" width="11.42578125" style="1" customWidth="1"/>
    <col min="1011" max="1011" width="3.140625" style="1" customWidth="1"/>
    <col min="1012" max="1012" width="9" style="1" customWidth="1"/>
    <col min="1013" max="1013" width="5.28515625" style="1" customWidth="1"/>
    <col min="1014" max="1014" width="6.5703125" style="1" customWidth="1"/>
    <col min="1015" max="1016" width="1.42578125" style="1" customWidth="1"/>
    <col min="1017" max="1017" width="9.7109375" style="1" customWidth="1"/>
    <col min="1018" max="1018" width="11.42578125" style="1" customWidth="1"/>
    <col min="1019" max="1019" width="3.5703125" style="1" customWidth="1"/>
    <col min="1020" max="1020" width="11.42578125" style="1" customWidth="1"/>
    <col min="1021" max="1021" width="4" style="1" customWidth="1"/>
    <col min="1022" max="1022" width="6.5703125" style="1" customWidth="1"/>
    <col min="1023" max="1023" width="1.42578125" style="1" customWidth="1"/>
    <col min="1024" max="1024" width="1.85546875" style="1" customWidth="1"/>
    <col min="1025" max="1262" width="0" style="1" hidden="1"/>
    <col min="1263" max="1263" width="2.28515625" style="1" customWidth="1"/>
    <col min="1264" max="1264" width="1.42578125" style="1" customWidth="1"/>
    <col min="1265" max="1265" width="9.7109375" style="1" customWidth="1"/>
    <col min="1266" max="1266" width="11.42578125" style="1" customWidth="1"/>
    <col min="1267" max="1267" width="3.140625" style="1" customWidth="1"/>
    <col min="1268" max="1268" width="9" style="1" customWidth="1"/>
    <col min="1269" max="1269" width="5.28515625" style="1" customWidth="1"/>
    <col min="1270" max="1270" width="6.5703125" style="1" customWidth="1"/>
    <col min="1271" max="1272" width="1.42578125" style="1" customWidth="1"/>
    <col min="1273" max="1273" width="9.7109375" style="1" customWidth="1"/>
    <col min="1274" max="1274" width="11.42578125" style="1" customWidth="1"/>
    <col min="1275" max="1275" width="3.5703125" style="1" customWidth="1"/>
    <col min="1276" max="1276" width="11.42578125" style="1" customWidth="1"/>
    <col min="1277" max="1277" width="4" style="1" customWidth="1"/>
    <col min="1278" max="1278" width="6.5703125" style="1" customWidth="1"/>
    <col min="1279" max="1279" width="1.42578125" style="1" customWidth="1"/>
    <col min="1280" max="1280" width="1.85546875" style="1" customWidth="1"/>
    <col min="1281" max="1518" width="0" style="1" hidden="1"/>
    <col min="1519" max="1519" width="2.28515625" style="1" customWidth="1"/>
    <col min="1520" max="1520" width="1.42578125" style="1" customWidth="1"/>
    <col min="1521" max="1521" width="9.7109375" style="1" customWidth="1"/>
    <col min="1522" max="1522" width="11.42578125" style="1" customWidth="1"/>
    <col min="1523" max="1523" width="3.140625" style="1" customWidth="1"/>
    <col min="1524" max="1524" width="9" style="1" customWidth="1"/>
    <col min="1525" max="1525" width="5.28515625" style="1" customWidth="1"/>
    <col min="1526" max="1526" width="6.5703125" style="1" customWidth="1"/>
    <col min="1527" max="1528" width="1.42578125" style="1" customWidth="1"/>
    <col min="1529" max="1529" width="9.7109375" style="1" customWidth="1"/>
    <col min="1530" max="1530" width="11.42578125" style="1" customWidth="1"/>
    <col min="1531" max="1531" width="3.5703125" style="1" customWidth="1"/>
    <col min="1532" max="1532" width="11.42578125" style="1" customWidth="1"/>
    <col min="1533" max="1533" width="4" style="1" customWidth="1"/>
    <col min="1534" max="1534" width="6.5703125" style="1" customWidth="1"/>
    <col min="1535" max="1535" width="1.42578125" style="1" customWidth="1"/>
    <col min="1536" max="1536" width="1.85546875" style="1" customWidth="1"/>
    <col min="1537" max="1774" width="0" style="1" hidden="1"/>
    <col min="1775" max="1775" width="2.28515625" style="1" customWidth="1"/>
    <col min="1776" max="1776" width="1.42578125" style="1" customWidth="1"/>
    <col min="1777" max="1777" width="9.7109375" style="1" customWidth="1"/>
    <col min="1778" max="1778" width="11.42578125" style="1" customWidth="1"/>
    <col min="1779" max="1779" width="3.140625" style="1" customWidth="1"/>
    <col min="1780" max="1780" width="9" style="1" customWidth="1"/>
    <col min="1781" max="1781" width="5.28515625" style="1" customWidth="1"/>
    <col min="1782" max="1782" width="6.5703125" style="1" customWidth="1"/>
    <col min="1783" max="1784" width="1.42578125" style="1" customWidth="1"/>
    <col min="1785" max="1785" width="9.7109375" style="1" customWidth="1"/>
    <col min="1786" max="1786" width="11.42578125" style="1" customWidth="1"/>
    <col min="1787" max="1787" width="3.5703125" style="1" customWidth="1"/>
    <col min="1788" max="1788" width="11.42578125" style="1" customWidth="1"/>
    <col min="1789" max="1789" width="4" style="1" customWidth="1"/>
    <col min="1790" max="1790" width="6.5703125" style="1" customWidth="1"/>
    <col min="1791" max="1791" width="1.42578125" style="1" customWidth="1"/>
    <col min="1792" max="1792" width="1.85546875" style="1" customWidth="1"/>
    <col min="1793" max="2030" width="0" style="1" hidden="1"/>
    <col min="2031" max="2031" width="2.28515625" style="1" customWidth="1"/>
    <col min="2032" max="2032" width="1.42578125" style="1" customWidth="1"/>
    <col min="2033" max="2033" width="9.7109375" style="1" customWidth="1"/>
    <col min="2034" max="2034" width="11.42578125" style="1" customWidth="1"/>
    <col min="2035" max="2035" width="3.140625" style="1" customWidth="1"/>
    <col min="2036" max="2036" width="9" style="1" customWidth="1"/>
    <col min="2037" max="2037" width="5.28515625" style="1" customWidth="1"/>
    <col min="2038" max="2038" width="6.5703125" style="1" customWidth="1"/>
    <col min="2039" max="2040" width="1.42578125" style="1" customWidth="1"/>
    <col min="2041" max="2041" width="9.7109375" style="1" customWidth="1"/>
    <col min="2042" max="2042" width="11.42578125" style="1" customWidth="1"/>
    <col min="2043" max="2043" width="3.5703125" style="1" customWidth="1"/>
    <col min="2044" max="2044" width="11.42578125" style="1" customWidth="1"/>
    <col min="2045" max="2045" width="4" style="1" customWidth="1"/>
    <col min="2046" max="2046" width="6.5703125" style="1" customWidth="1"/>
    <col min="2047" max="2047" width="1.42578125" style="1" customWidth="1"/>
    <col min="2048" max="2048" width="1.85546875" style="1" customWidth="1"/>
    <col min="2049" max="2286" width="0" style="1" hidden="1"/>
    <col min="2287" max="2287" width="2.28515625" style="1" customWidth="1"/>
    <col min="2288" max="2288" width="1.42578125" style="1" customWidth="1"/>
    <col min="2289" max="2289" width="9.7109375" style="1" customWidth="1"/>
    <col min="2290" max="2290" width="11.42578125" style="1" customWidth="1"/>
    <col min="2291" max="2291" width="3.140625" style="1" customWidth="1"/>
    <col min="2292" max="2292" width="9" style="1" customWidth="1"/>
    <col min="2293" max="2293" width="5.28515625" style="1" customWidth="1"/>
    <col min="2294" max="2294" width="6.5703125" style="1" customWidth="1"/>
    <col min="2295" max="2296" width="1.42578125" style="1" customWidth="1"/>
    <col min="2297" max="2297" width="9.7109375" style="1" customWidth="1"/>
    <col min="2298" max="2298" width="11.42578125" style="1" customWidth="1"/>
    <col min="2299" max="2299" width="3.5703125" style="1" customWidth="1"/>
    <col min="2300" max="2300" width="11.42578125" style="1" customWidth="1"/>
    <col min="2301" max="2301" width="4" style="1" customWidth="1"/>
    <col min="2302" max="2302" width="6.5703125" style="1" customWidth="1"/>
    <col min="2303" max="2303" width="1.42578125" style="1" customWidth="1"/>
    <col min="2304" max="2304" width="1.85546875" style="1" customWidth="1"/>
    <col min="2305" max="2542" width="0" style="1" hidden="1"/>
    <col min="2543" max="2543" width="2.28515625" style="1" customWidth="1"/>
    <col min="2544" max="2544" width="1.42578125" style="1" customWidth="1"/>
    <col min="2545" max="2545" width="9.7109375" style="1" customWidth="1"/>
    <col min="2546" max="2546" width="11.42578125" style="1" customWidth="1"/>
    <col min="2547" max="2547" width="3.140625" style="1" customWidth="1"/>
    <col min="2548" max="2548" width="9" style="1" customWidth="1"/>
    <col min="2549" max="2549" width="5.28515625" style="1" customWidth="1"/>
    <col min="2550" max="2550" width="6.5703125" style="1" customWidth="1"/>
    <col min="2551" max="2552" width="1.42578125" style="1" customWidth="1"/>
    <col min="2553" max="2553" width="9.7109375" style="1" customWidth="1"/>
    <col min="2554" max="2554" width="11.42578125" style="1" customWidth="1"/>
    <col min="2555" max="2555" width="3.5703125" style="1" customWidth="1"/>
    <col min="2556" max="2556" width="11.42578125" style="1" customWidth="1"/>
    <col min="2557" max="2557" width="4" style="1" customWidth="1"/>
    <col min="2558" max="2558" width="6.5703125" style="1" customWidth="1"/>
    <col min="2559" max="2559" width="1.42578125" style="1" customWidth="1"/>
    <col min="2560" max="2560" width="1.85546875" style="1" customWidth="1"/>
    <col min="2561" max="2798" width="0" style="1" hidden="1"/>
    <col min="2799" max="2799" width="2.28515625" style="1" customWidth="1"/>
    <col min="2800" max="2800" width="1.42578125" style="1" customWidth="1"/>
    <col min="2801" max="2801" width="9.7109375" style="1" customWidth="1"/>
    <col min="2802" max="2802" width="11.42578125" style="1" customWidth="1"/>
    <col min="2803" max="2803" width="3.140625" style="1" customWidth="1"/>
    <col min="2804" max="2804" width="9" style="1" customWidth="1"/>
    <col min="2805" max="2805" width="5.28515625" style="1" customWidth="1"/>
    <col min="2806" max="2806" width="6.5703125" style="1" customWidth="1"/>
    <col min="2807" max="2808" width="1.42578125" style="1" customWidth="1"/>
    <col min="2809" max="2809" width="9.7109375" style="1" customWidth="1"/>
    <col min="2810" max="2810" width="11.42578125" style="1" customWidth="1"/>
    <col min="2811" max="2811" width="3.5703125" style="1" customWidth="1"/>
    <col min="2812" max="2812" width="11.42578125" style="1" customWidth="1"/>
    <col min="2813" max="2813" width="4" style="1" customWidth="1"/>
    <col min="2814" max="2814" width="6.5703125" style="1" customWidth="1"/>
    <col min="2815" max="2815" width="1.42578125" style="1" customWidth="1"/>
    <col min="2816" max="2816" width="1.85546875" style="1" customWidth="1"/>
    <col min="2817" max="3054" width="0" style="1" hidden="1"/>
    <col min="3055" max="3055" width="2.28515625" style="1" customWidth="1"/>
    <col min="3056" max="3056" width="1.42578125" style="1" customWidth="1"/>
    <col min="3057" max="3057" width="9.7109375" style="1" customWidth="1"/>
    <col min="3058" max="3058" width="11.42578125" style="1" customWidth="1"/>
    <col min="3059" max="3059" width="3.140625" style="1" customWidth="1"/>
    <col min="3060" max="3060" width="9" style="1" customWidth="1"/>
    <col min="3061" max="3061" width="5.28515625" style="1" customWidth="1"/>
    <col min="3062" max="3062" width="6.5703125" style="1" customWidth="1"/>
    <col min="3063" max="3064" width="1.42578125" style="1" customWidth="1"/>
    <col min="3065" max="3065" width="9.7109375" style="1" customWidth="1"/>
    <col min="3066" max="3066" width="11.42578125" style="1" customWidth="1"/>
    <col min="3067" max="3067" width="3.5703125" style="1" customWidth="1"/>
    <col min="3068" max="3068" width="11.42578125" style="1" customWidth="1"/>
    <col min="3069" max="3069" width="4" style="1" customWidth="1"/>
    <col min="3070" max="3070" width="6.5703125" style="1" customWidth="1"/>
    <col min="3071" max="3071" width="1.42578125" style="1" customWidth="1"/>
    <col min="3072" max="3072" width="1.85546875" style="1" customWidth="1"/>
    <col min="3073" max="3310" width="0" style="1" hidden="1"/>
    <col min="3311" max="3311" width="2.28515625" style="1" customWidth="1"/>
    <col min="3312" max="3312" width="1.42578125" style="1" customWidth="1"/>
    <col min="3313" max="3313" width="9.7109375" style="1" customWidth="1"/>
    <col min="3314" max="3314" width="11.42578125" style="1" customWidth="1"/>
    <col min="3315" max="3315" width="3.140625" style="1" customWidth="1"/>
    <col min="3316" max="3316" width="9" style="1" customWidth="1"/>
    <col min="3317" max="3317" width="5.28515625" style="1" customWidth="1"/>
    <col min="3318" max="3318" width="6.5703125" style="1" customWidth="1"/>
    <col min="3319" max="3320" width="1.42578125" style="1" customWidth="1"/>
    <col min="3321" max="3321" width="9.7109375" style="1" customWidth="1"/>
    <col min="3322" max="3322" width="11.42578125" style="1" customWidth="1"/>
    <col min="3323" max="3323" width="3.5703125" style="1" customWidth="1"/>
    <col min="3324" max="3324" width="11.42578125" style="1" customWidth="1"/>
    <col min="3325" max="3325" width="4" style="1" customWidth="1"/>
    <col min="3326" max="3326" width="6.5703125" style="1" customWidth="1"/>
    <col min="3327" max="3327" width="1.42578125" style="1" customWidth="1"/>
    <col min="3328" max="3328" width="1.85546875" style="1" customWidth="1"/>
    <col min="3329" max="3566" width="0" style="1" hidden="1"/>
    <col min="3567" max="3567" width="2.28515625" style="1" customWidth="1"/>
    <col min="3568" max="3568" width="1.42578125" style="1" customWidth="1"/>
    <col min="3569" max="3569" width="9.7109375" style="1" customWidth="1"/>
    <col min="3570" max="3570" width="11.42578125" style="1" customWidth="1"/>
    <col min="3571" max="3571" width="3.140625" style="1" customWidth="1"/>
    <col min="3572" max="3572" width="9" style="1" customWidth="1"/>
    <col min="3573" max="3573" width="5.28515625" style="1" customWidth="1"/>
    <col min="3574" max="3574" width="6.5703125" style="1" customWidth="1"/>
    <col min="3575" max="3576" width="1.42578125" style="1" customWidth="1"/>
    <col min="3577" max="3577" width="9.7109375" style="1" customWidth="1"/>
    <col min="3578" max="3578" width="11.42578125" style="1" customWidth="1"/>
    <col min="3579" max="3579" width="3.5703125" style="1" customWidth="1"/>
    <col min="3580" max="3580" width="11.42578125" style="1" customWidth="1"/>
    <col min="3581" max="3581" width="4" style="1" customWidth="1"/>
    <col min="3582" max="3582" width="6.5703125" style="1" customWidth="1"/>
    <col min="3583" max="3583" width="1.42578125" style="1" customWidth="1"/>
    <col min="3584" max="3584" width="1.85546875" style="1" customWidth="1"/>
    <col min="3585" max="3822" width="0" style="1" hidden="1"/>
    <col min="3823" max="3823" width="2.28515625" style="1" customWidth="1"/>
    <col min="3824" max="3824" width="1.42578125" style="1" customWidth="1"/>
    <col min="3825" max="3825" width="9.7109375" style="1" customWidth="1"/>
    <col min="3826" max="3826" width="11.42578125" style="1" customWidth="1"/>
    <col min="3827" max="3827" width="3.140625" style="1" customWidth="1"/>
    <col min="3828" max="3828" width="9" style="1" customWidth="1"/>
    <col min="3829" max="3829" width="5.28515625" style="1" customWidth="1"/>
    <col min="3830" max="3830" width="6.5703125" style="1" customWidth="1"/>
    <col min="3831" max="3832" width="1.42578125" style="1" customWidth="1"/>
    <col min="3833" max="3833" width="9.7109375" style="1" customWidth="1"/>
    <col min="3834" max="3834" width="11.42578125" style="1" customWidth="1"/>
    <col min="3835" max="3835" width="3.5703125" style="1" customWidth="1"/>
    <col min="3836" max="3836" width="11.42578125" style="1" customWidth="1"/>
    <col min="3837" max="3837" width="4" style="1" customWidth="1"/>
    <col min="3838" max="3838" width="6.5703125" style="1" customWidth="1"/>
    <col min="3839" max="3839" width="1.42578125" style="1" customWidth="1"/>
    <col min="3840" max="3840" width="1.85546875" style="1" customWidth="1"/>
    <col min="3841" max="4078" width="0" style="1" hidden="1"/>
    <col min="4079" max="4079" width="2.28515625" style="1" customWidth="1"/>
    <col min="4080" max="4080" width="1.42578125" style="1" customWidth="1"/>
    <col min="4081" max="4081" width="9.7109375" style="1" customWidth="1"/>
    <col min="4082" max="4082" width="11.42578125" style="1" customWidth="1"/>
    <col min="4083" max="4083" width="3.140625" style="1" customWidth="1"/>
    <col min="4084" max="4084" width="9" style="1" customWidth="1"/>
    <col min="4085" max="4085" width="5.28515625" style="1" customWidth="1"/>
    <col min="4086" max="4086" width="6.5703125" style="1" customWidth="1"/>
    <col min="4087" max="4088" width="1.42578125" style="1" customWidth="1"/>
    <col min="4089" max="4089" width="9.7109375" style="1" customWidth="1"/>
    <col min="4090" max="4090" width="11.42578125" style="1" customWidth="1"/>
    <col min="4091" max="4091" width="3.5703125" style="1" customWidth="1"/>
    <col min="4092" max="4092" width="11.42578125" style="1" customWidth="1"/>
    <col min="4093" max="4093" width="4" style="1" customWidth="1"/>
    <col min="4094" max="4094" width="6.5703125" style="1" customWidth="1"/>
    <col min="4095" max="4095" width="1.42578125" style="1" customWidth="1"/>
    <col min="4096" max="4096" width="1.85546875" style="1" customWidth="1"/>
    <col min="4097" max="4334" width="0" style="1" hidden="1"/>
    <col min="4335" max="4335" width="2.28515625" style="1" customWidth="1"/>
    <col min="4336" max="4336" width="1.42578125" style="1" customWidth="1"/>
    <col min="4337" max="4337" width="9.7109375" style="1" customWidth="1"/>
    <col min="4338" max="4338" width="11.42578125" style="1" customWidth="1"/>
    <col min="4339" max="4339" width="3.140625" style="1" customWidth="1"/>
    <col min="4340" max="4340" width="9" style="1" customWidth="1"/>
    <col min="4341" max="4341" width="5.28515625" style="1" customWidth="1"/>
    <col min="4342" max="4342" width="6.5703125" style="1" customWidth="1"/>
    <col min="4343" max="4344" width="1.42578125" style="1" customWidth="1"/>
    <col min="4345" max="4345" width="9.7109375" style="1" customWidth="1"/>
    <col min="4346" max="4346" width="11.42578125" style="1" customWidth="1"/>
    <col min="4347" max="4347" width="3.5703125" style="1" customWidth="1"/>
    <col min="4348" max="4348" width="11.42578125" style="1" customWidth="1"/>
    <col min="4349" max="4349" width="4" style="1" customWidth="1"/>
    <col min="4350" max="4350" width="6.5703125" style="1" customWidth="1"/>
    <col min="4351" max="4351" width="1.42578125" style="1" customWidth="1"/>
    <col min="4352" max="4352" width="1.85546875" style="1" customWidth="1"/>
    <col min="4353" max="4590" width="0" style="1" hidden="1"/>
    <col min="4591" max="4591" width="2.28515625" style="1" customWidth="1"/>
    <col min="4592" max="4592" width="1.42578125" style="1" customWidth="1"/>
    <col min="4593" max="4593" width="9.7109375" style="1" customWidth="1"/>
    <col min="4594" max="4594" width="11.42578125" style="1" customWidth="1"/>
    <col min="4595" max="4595" width="3.140625" style="1" customWidth="1"/>
    <col min="4596" max="4596" width="9" style="1" customWidth="1"/>
    <col min="4597" max="4597" width="5.28515625" style="1" customWidth="1"/>
    <col min="4598" max="4598" width="6.5703125" style="1" customWidth="1"/>
    <col min="4599" max="4600" width="1.42578125" style="1" customWidth="1"/>
    <col min="4601" max="4601" width="9.7109375" style="1" customWidth="1"/>
    <col min="4602" max="4602" width="11.42578125" style="1" customWidth="1"/>
    <col min="4603" max="4603" width="3.5703125" style="1" customWidth="1"/>
    <col min="4604" max="4604" width="11.42578125" style="1" customWidth="1"/>
    <col min="4605" max="4605" width="4" style="1" customWidth="1"/>
    <col min="4606" max="4606" width="6.5703125" style="1" customWidth="1"/>
    <col min="4607" max="4607" width="1.42578125" style="1" customWidth="1"/>
    <col min="4608" max="4608" width="1.85546875" style="1" customWidth="1"/>
    <col min="4609" max="4846" width="0" style="1" hidden="1"/>
    <col min="4847" max="4847" width="2.28515625" style="1" customWidth="1"/>
    <col min="4848" max="4848" width="1.42578125" style="1" customWidth="1"/>
    <col min="4849" max="4849" width="9.7109375" style="1" customWidth="1"/>
    <col min="4850" max="4850" width="11.42578125" style="1" customWidth="1"/>
    <col min="4851" max="4851" width="3.140625" style="1" customWidth="1"/>
    <col min="4852" max="4852" width="9" style="1" customWidth="1"/>
    <col min="4853" max="4853" width="5.28515625" style="1" customWidth="1"/>
    <col min="4854" max="4854" width="6.5703125" style="1" customWidth="1"/>
    <col min="4855" max="4856" width="1.42578125" style="1" customWidth="1"/>
    <col min="4857" max="4857" width="9.7109375" style="1" customWidth="1"/>
    <col min="4858" max="4858" width="11.42578125" style="1" customWidth="1"/>
    <col min="4859" max="4859" width="3.5703125" style="1" customWidth="1"/>
    <col min="4860" max="4860" width="11.42578125" style="1" customWidth="1"/>
    <col min="4861" max="4861" width="4" style="1" customWidth="1"/>
    <col min="4862" max="4862" width="6.5703125" style="1" customWidth="1"/>
    <col min="4863" max="4863" width="1.42578125" style="1" customWidth="1"/>
    <col min="4864" max="4864" width="1.85546875" style="1" customWidth="1"/>
    <col min="4865" max="5102" width="0" style="1" hidden="1"/>
    <col min="5103" max="5103" width="2.28515625" style="1" customWidth="1"/>
    <col min="5104" max="5104" width="1.42578125" style="1" customWidth="1"/>
    <col min="5105" max="5105" width="9.7109375" style="1" customWidth="1"/>
    <col min="5106" max="5106" width="11.42578125" style="1" customWidth="1"/>
    <col min="5107" max="5107" width="3.140625" style="1" customWidth="1"/>
    <col min="5108" max="5108" width="9" style="1" customWidth="1"/>
    <col min="5109" max="5109" width="5.28515625" style="1" customWidth="1"/>
    <col min="5110" max="5110" width="6.5703125" style="1" customWidth="1"/>
    <col min="5111" max="5112" width="1.42578125" style="1" customWidth="1"/>
    <col min="5113" max="5113" width="9.7109375" style="1" customWidth="1"/>
    <col min="5114" max="5114" width="11.42578125" style="1" customWidth="1"/>
    <col min="5115" max="5115" width="3.5703125" style="1" customWidth="1"/>
    <col min="5116" max="5116" width="11.42578125" style="1" customWidth="1"/>
    <col min="5117" max="5117" width="4" style="1" customWidth="1"/>
    <col min="5118" max="5118" width="6.5703125" style="1" customWidth="1"/>
    <col min="5119" max="5119" width="1.42578125" style="1" customWidth="1"/>
    <col min="5120" max="5120" width="1.85546875" style="1" customWidth="1"/>
    <col min="5121" max="5358" width="0" style="1" hidden="1"/>
    <col min="5359" max="5359" width="2.28515625" style="1" customWidth="1"/>
    <col min="5360" max="5360" width="1.42578125" style="1" customWidth="1"/>
    <col min="5361" max="5361" width="9.7109375" style="1" customWidth="1"/>
    <col min="5362" max="5362" width="11.42578125" style="1" customWidth="1"/>
    <col min="5363" max="5363" width="3.140625" style="1" customWidth="1"/>
    <col min="5364" max="5364" width="9" style="1" customWidth="1"/>
    <col min="5365" max="5365" width="5.28515625" style="1" customWidth="1"/>
    <col min="5366" max="5366" width="6.5703125" style="1" customWidth="1"/>
    <col min="5367" max="5368" width="1.42578125" style="1" customWidth="1"/>
    <col min="5369" max="5369" width="9.7109375" style="1" customWidth="1"/>
    <col min="5370" max="5370" width="11.42578125" style="1" customWidth="1"/>
    <col min="5371" max="5371" width="3.5703125" style="1" customWidth="1"/>
    <col min="5372" max="5372" width="11.42578125" style="1" customWidth="1"/>
    <col min="5373" max="5373" width="4" style="1" customWidth="1"/>
    <col min="5374" max="5374" width="6.5703125" style="1" customWidth="1"/>
    <col min="5375" max="5375" width="1.42578125" style="1" customWidth="1"/>
    <col min="5376" max="5376" width="1.85546875" style="1" customWidth="1"/>
    <col min="5377" max="5614" width="0" style="1" hidden="1"/>
    <col min="5615" max="5615" width="2.28515625" style="1" customWidth="1"/>
    <col min="5616" max="5616" width="1.42578125" style="1" customWidth="1"/>
    <col min="5617" max="5617" width="9.7109375" style="1" customWidth="1"/>
    <col min="5618" max="5618" width="11.42578125" style="1" customWidth="1"/>
    <col min="5619" max="5619" width="3.140625" style="1" customWidth="1"/>
    <col min="5620" max="5620" width="9" style="1" customWidth="1"/>
    <col min="5621" max="5621" width="5.28515625" style="1" customWidth="1"/>
    <col min="5622" max="5622" width="6.5703125" style="1" customWidth="1"/>
    <col min="5623" max="5624" width="1.42578125" style="1" customWidth="1"/>
    <col min="5625" max="5625" width="9.7109375" style="1" customWidth="1"/>
    <col min="5626" max="5626" width="11.42578125" style="1" customWidth="1"/>
    <col min="5627" max="5627" width="3.5703125" style="1" customWidth="1"/>
    <col min="5628" max="5628" width="11.42578125" style="1" customWidth="1"/>
    <col min="5629" max="5629" width="4" style="1" customWidth="1"/>
    <col min="5630" max="5630" width="6.5703125" style="1" customWidth="1"/>
    <col min="5631" max="5631" width="1.42578125" style="1" customWidth="1"/>
    <col min="5632" max="5632" width="1.85546875" style="1" customWidth="1"/>
    <col min="5633" max="5870" width="0" style="1" hidden="1"/>
    <col min="5871" max="5871" width="2.28515625" style="1" customWidth="1"/>
    <col min="5872" max="5872" width="1.42578125" style="1" customWidth="1"/>
    <col min="5873" max="5873" width="9.7109375" style="1" customWidth="1"/>
    <col min="5874" max="5874" width="11.42578125" style="1" customWidth="1"/>
    <col min="5875" max="5875" width="3.140625" style="1" customWidth="1"/>
    <col min="5876" max="5876" width="9" style="1" customWidth="1"/>
    <col min="5877" max="5877" width="5.28515625" style="1" customWidth="1"/>
    <col min="5878" max="5878" width="6.5703125" style="1" customWidth="1"/>
    <col min="5879" max="5880" width="1.42578125" style="1" customWidth="1"/>
    <col min="5881" max="5881" width="9.7109375" style="1" customWidth="1"/>
    <col min="5882" max="5882" width="11.42578125" style="1" customWidth="1"/>
    <col min="5883" max="5883" width="3.5703125" style="1" customWidth="1"/>
    <col min="5884" max="5884" width="11.42578125" style="1" customWidth="1"/>
    <col min="5885" max="5885" width="4" style="1" customWidth="1"/>
    <col min="5886" max="5886" width="6.5703125" style="1" customWidth="1"/>
    <col min="5887" max="5887" width="1.42578125" style="1" customWidth="1"/>
    <col min="5888" max="5888" width="1.85546875" style="1" customWidth="1"/>
    <col min="5889" max="6126" width="0" style="1" hidden="1"/>
    <col min="6127" max="6127" width="2.28515625" style="1" customWidth="1"/>
    <col min="6128" max="6128" width="1.42578125" style="1" customWidth="1"/>
    <col min="6129" max="6129" width="9.7109375" style="1" customWidth="1"/>
    <col min="6130" max="6130" width="11.42578125" style="1" customWidth="1"/>
    <col min="6131" max="6131" width="3.140625" style="1" customWidth="1"/>
    <col min="6132" max="6132" width="9" style="1" customWidth="1"/>
    <col min="6133" max="6133" width="5.28515625" style="1" customWidth="1"/>
    <col min="6134" max="6134" width="6.5703125" style="1" customWidth="1"/>
    <col min="6135" max="6136" width="1.42578125" style="1" customWidth="1"/>
    <col min="6137" max="6137" width="9.7109375" style="1" customWidth="1"/>
    <col min="6138" max="6138" width="11.42578125" style="1" customWidth="1"/>
    <col min="6139" max="6139" width="3.5703125" style="1" customWidth="1"/>
    <col min="6140" max="6140" width="11.42578125" style="1" customWidth="1"/>
    <col min="6141" max="6141" width="4" style="1" customWidth="1"/>
    <col min="6142" max="6142" width="6.5703125" style="1" customWidth="1"/>
    <col min="6143" max="6143" width="1.42578125" style="1" customWidth="1"/>
    <col min="6144" max="6144" width="1.85546875" style="1" customWidth="1"/>
    <col min="6145" max="6382" width="0" style="1" hidden="1"/>
    <col min="6383" max="6383" width="2.28515625" style="1" customWidth="1"/>
    <col min="6384" max="6384" width="1.42578125" style="1" customWidth="1"/>
    <col min="6385" max="6385" width="9.7109375" style="1" customWidth="1"/>
    <col min="6386" max="6386" width="11.42578125" style="1" customWidth="1"/>
    <col min="6387" max="6387" width="3.140625" style="1" customWidth="1"/>
    <col min="6388" max="6388" width="9" style="1" customWidth="1"/>
    <col min="6389" max="6389" width="5.28515625" style="1" customWidth="1"/>
    <col min="6390" max="6390" width="6.5703125" style="1" customWidth="1"/>
    <col min="6391" max="6392" width="1.42578125" style="1" customWidth="1"/>
    <col min="6393" max="6393" width="9.7109375" style="1" customWidth="1"/>
    <col min="6394" max="6394" width="11.42578125" style="1" customWidth="1"/>
    <col min="6395" max="6395" width="3.5703125" style="1" customWidth="1"/>
    <col min="6396" max="6396" width="11.42578125" style="1" customWidth="1"/>
    <col min="6397" max="6397" width="4" style="1" customWidth="1"/>
    <col min="6398" max="6398" width="6.5703125" style="1" customWidth="1"/>
    <col min="6399" max="6399" width="1.42578125" style="1" customWidth="1"/>
    <col min="6400" max="6400" width="1.85546875" style="1" customWidth="1"/>
    <col min="6401" max="6638" width="0" style="1" hidden="1"/>
    <col min="6639" max="6639" width="2.28515625" style="1" customWidth="1"/>
    <col min="6640" max="6640" width="1.42578125" style="1" customWidth="1"/>
    <col min="6641" max="6641" width="9.7109375" style="1" customWidth="1"/>
    <col min="6642" max="6642" width="11.42578125" style="1" customWidth="1"/>
    <col min="6643" max="6643" width="3.140625" style="1" customWidth="1"/>
    <col min="6644" max="6644" width="9" style="1" customWidth="1"/>
    <col min="6645" max="6645" width="5.28515625" style="1" customWidth="1"/>
    <col min="6646" max="6646" width="6.5703125" style="1" customWidth="1"/>
    <col min="6647" max="6648" width="1.42578125" style="1" customWidth="1"/>
    <col min="6649" max="6649" width="9.7109375" style="1" customWidth="1"/>
    <col min="6650" max="6650" width="11.42578125" style="1" customWidth="1"/>
    <col min="6651" max="6651" width="3.5703125" style="1" customWidth="1"/>
    <col min="6652" max="6652" width="11.42578125" style="1" customWidth="1"/>
    <col min="6653" max="6653" width="4" style="1" customWidth="1"/>
    <col min="6654" max="6654" width="6.5703125" style="1" customWidth="1"/>
    <col min="6655" max="6655" width="1.42578125" style="1" customWidth="1"/>
    <col min="6656" max="6656" width="1.85546875" style="1" customWidth="1"/>
    <col min="6657" max="6894" width="0" style="1" hidden="1"/>
    <col min="6895" max="6895" width="2.28515625" style="1" customWidth="1"/>
    <col min="6896" max="6896" width="1.42578125" style="1" customWidth="1"/>
    <col min="6897" max="6897" width="9.7109375" style="1" customWidth="1"/>
    <col min="6898" max="6898" width="11.42578125" style="1" customWidth="1"/>
    <col min="6899" max="6899" width="3.140625" style="1" customWidth="1"/>
    <col min="6900" max="6900" width="9" style="1" customWidth="1"/>
    <col min="6901" max="6901" width="5.28515625" style="1" customWidth="1"/>
    <col min="6902" max="6902" width="6.5703125" style="1" customWidth="1"/>
    <col min="6903" max="6904" width="1.42578125" style="1" customWidth="1"/>
    <col min="6905" max="6905" width="9.7109375" style="1" customWidth="1"/>
    <col min="6906" max="6906" width="11.42578125" style="1" customWidth="1"/>
    <col min="6907" max="6907" width="3.5703125" style="1" customWidth="1"/>
    <col min="6908" max="6908" width="11.42578125" style="1" customWidth="1"/>
    <col min="6909" max="6909" width="4" style="1" customWidth="1"/>
    <col min="6910" max="6910" width="6.5703125" style="1" customWidth="1"/>
    <col min="6911" max="6911" width="1.42578125" style="1" customWidth="1"/>
    <col min="6912" max="6912" width="1.85546875" style="1" customWidth="1"/>
    <col min="6913" max="7150" width="0" style="1" hidden="1"/>
    <col min="7151" max="7151" width="2.28515625" style="1" customWidth="1"/>
    <col min="7152" max="7152" width="1.42578125" style="1" customWidth="1"/>
    <col min="7153" max="7153" width="9.7109375" style="1" customWidth="1"/>
    <col min="7154" max="7154" width="11.42578125" style="1" customWidth="1"/>
    <col min="7155" max="7155" width="3.140625" style="1" customWidth="1"/>
    <col min="7156" max="7156" width="9" style="1" customWidth="1"/>
    <col min="7157" max="7157" width="5.28515625" style="1" customWidth="1"/>
    <col min="7158" max="7158" width="6.5703125" style="1" customWidth="1"/>
    <col min="7159" max="7160" width="1.42578125" style="1" customWidth="1"/>
    <col min="7161" max="7161" width="9.7109375" style="1" customWidth="1"/>
    <col min="7162" max="7162" width="11.42578125" style="1" customWidth="1"/>
    <col min="7163" max="7163" width="3.5703125" style="1" customWidth="1"/>
    <col min="7164" max="7164" width="11.42578125" style="1" customWidth="1"/>
    <col min="7165" max="7165" width="4" style="1" customWidth="1"/>
    <col min="7166" max="7166" width="6.5703125" style="1" customWidth="1"/>
    <col min="7167" max="7167" width="1.42578125" style="1" customWidth="1"/>
    <col min="7168" max="7168" width="1.85546875" style="1" customWidth="1"/>
    <col min="7169" max="7406" width="0" style="1" hidden="1"/>
    <col min="7407" max="7407" width="2.28515625" style="1" customWidth="1"/>
    <col min="7408" max="7408" width="1.42578125" style="1" customWidth="1"/>
    <col min="7409" max="7409" width="9.7109375" style="1" customWidth="1"/>
    <col min="7410" max="7410" width="11.42578125" style="1" customWidth="1"/>
    <col min="7411" max="7411" width="3.140625" style="1" customWidth="1"/>
    <col min="7412" max="7412" width="9" style="1" customWidth="1"/>
    <col min="7413" max="7413" width="5.28515625" style="1" customWidth="1"/>
    <col min="7414" max="7414" width="6.5703125" style="1" customWidth="1"/>
    <col min="7415" max="7416" width="1.42578125" style="1" customWidth="1"/>
    <col min="7417" max="7417" width="9.7109375" style="1" customWidth="1"/>
    <col min="7418" max="7418" width="11.42578125" style="1" customWidth="1"/>
    <col min="7419" max="7419" width="3.5703125" style="1" customWidth="1"/>
    <col min="7420" max="7420" width="11.42578125" style="1" customWidth="1"/>
    <col min="7421" max="7421" width="4" style="1" customWidth="1"/>
    <col min="7422" max="7422" width="6.5703125" style="1" customWidth="1"/>
    <col min="7423" max="7423" width="1.42578125" style="1" customWidth="1"/>
    <col min="7424" max="7424" width="1.85546875" style="1" customWidth="1"/>
    <col min="7425" max="7662" width="0" style="1" hidden="1"/>
    <col min="7663" max="7663" width="2.28515625" style="1" customWidth="1"/>
    <col min="7664" max="7664" width="1.42578125" style="1" customWidth="1"/>
    <col min="7665" max="7665" width="9.7109375" style="1" customWidth="1"/>
    <col min="7666" max="7666" width="11.42578125" style="1" customWidth="1"/>
    <col min="7667" max="7667" width="3.140625" style="1" customWidth="1"/>
    <col min="7668" max="7668" width="9" style="1" customWidth="1"/>
    <col min="7669" max="7669" width="5.28515625" style="1" customWidth="1"/>
    <col min="7670" max="7670" width="6.5703125" style="1" customWidth="1"/>
    <col min="7671" max="7672" width="1.42578125" style="1" customWidth="1"/>
    <col min="7673" max="7673" width="9.7109375" style="1" customWidth="1"/>
    <col min="7674" max="7674" width="11.42578125" style="1" customWidth="1"/>
    <col min="7675" max="7675" width="3.5703125" style="1" customWidth="1"/>
    <col min="7676" max="7676" width="11.42578125" style="1" customWidth="1"/>
    <col min="7677" max="7677" width="4" style="1" customWidth="1"/>
    <col min="7678" max="7678" width="6.5703125" style="1" customWidth="1"/>
    <col min="7679" max="7679" width="1.42578125" style="1" customWidth="1"/>
    <col min="7680" max="7680" width="1.85546875" style="1" customWidth="1"/>
    <col min="7681" max="7918" width="0" style="1" hidden="1"/>
    <col min="7919" max="7919" width="2.28515625" style="1" customWidth="1"/>
    <col min="7920" max="7920" width="1.42578125" style="1" customWidth="1"/>
    <col min="7921" max="7921" width="9.7109375" style="1" customWidth="1"/>
    <col min="7922" max="7922" width="11.42578125" style="1" customWidth="1"/>
    <col min="7923" max="7923" width="3.140625" style="1" customWidth="1"/>
    <col min="7924" max="7924" width="9" style="1" customWidth="1"/>
    <col min="7925" max="7925" width="5.28515625" style="1" customWidth="1"/>
    <col min="7926" max="7926" width="6.5703125" style="1" customWidth="1"/>
    <col min="7927" max="7928" width="1.42578125" style="1" customWidth="1"/>
    <col min="7929" max="7929" width="9.7109375" style="1" customWidth="1"/>
    <col min="7930" max="7930" width="11.42578125" style="1" customWidth="1"/>
    <col min="7931" max="7931" width="3.5703125" style="1" customWidth="1"/>
    <col min="7932" max="7932" width="11.42578125" style="1" customWidth="1"/>
    <col min="7933" max="7933" width="4" style="1" customWidth="1"/>
    <col min="7934" max="7934" width="6.5703125" style="1" customWidth="1"/>
    <col min="7935" max="7935" width="1.42578125" style="1" customWidth="1"/>
    <col min="7936" max="7936" width="1.85546875" style="1" customWidth="1"/>
    <col min="7937" max="8174" width="0" style="1" hidden="1"/>
    <col min="8175" max="8175" width="2.28515625" style="1" customWidth="1"/>
    <col min="8176" max="8176" width="1.42578125" style="1" customWidth="1"/>
    <col min="8177" max="8177" width="9.7109375" style="1" customWidth="1"/>
    <col min="8178" max="8178" width="11.42578125" style="1" customWidth="1"/>
    <col min="8179" max="8179" width="3.140625" style="1" customWidth="1"/>
    <col min="8180" max="8180" width="9" style="1" customWidth="1"/>
    <col min="8181" max="8181" width="5.28515625" style="1" customWidth="1"/>
    <col min="8182" max="8182" width="6.5703125" style="1" customWidth="1"/>
    <col min="8183" max="8184" width="1.42578125" style="1" customWidth="1"/>
    <col min="8185" max="8185" width="9.7109375" style="1" customWidth="1"/>
    <col min="8186" max="8186" width="11.42578125" style="1" customWidth="1"/>
    <col min="8187" max="8187" width="3.5703125" style="1" customWidth="1"/>
    <col min="8188" max="8188" width="11.42578125" style="1" customWidth="1"/>
    <col min="8189" max="8189" width="4" style="1" customWidth="1"/>
    <col min="8190" max="8190" width="6.5703125" style="1" customWidth="1"/>
    <col min="8191" max="8191" width="1.42578125" style="1" customWidth="1"/>
    <col min="8192" max="8192" width="1.85546875" style="1" customWidth="1"/>
    <col min="8193" max="8430" width="0" style="1" hidden="1"/>
    <col min="8431" max="8431" width="2.28515625" style="1" customWidth="1"/>
    <col min="8432" max="8432" width="1.42578125" style="1" customWidth="1"/>
    <col min="8433" max="8433" width="9.7109375" style="1" customWidth="1"/>
    <col min="8434" max="8434" width="11.42578125" style="1" customWidth="1"/>
    <col min="8435" max="8435" width="3.140625" style="1" customWidth="1"/>
    <col min="8436" max="8436" width="9" style="1" customWidth="1"/>
    <col min="8437" max="8437" width="5.28515625" style="1" customWidth="1"/>
    <col min="8438" max="8438" width="6.5703125" style="1" customWidth="1"/>
    <col min="8439" max="8440" width="1.42578125" style="1" customWidth="1"/>
    <col min="8441" max="8441" width="9.7109375" style="1" customWidth="1"/>
    <col min="8442" max="8442" width="11.42578125" style="1" customWidth="1"/>
    <col min="8443" max="8443" width="3.5703125" style="1" customWidth="1"/>
    <col min="8444" max="8444" width="11.42578125" style="1" customWidth="1"/>
    <col min="8445" max="8445" width="4" style="1" customWidth="1"/>
    <col min="8446" max="8446" width="6.5703125" style="1" customWidth="1"/>
    <col min="8447" max="8447" width="1.42578125" style="1" customWidth="1"/>
    <col min="8448" max="8448" width="1.85546875" style="1" customWidth="1"/>
    <col min="8449" max="8686" width="0" style="1" hidden="1"/>
    <col min="8687" max="8687" width="2.28515625" style="1" customWidth="1"/>
    <col min="8688" max="8688" width="1.42578125" style="1" customWidth="1"/>
    <col min="8689" max="8689" width="9.7109375" style="1" customWidth="1"/>
    <col min="8690" max="8690" width="11.42578125" style="1" customWidth="1"/>
    <col min="8691" max="8691" width="3.140625" style="1" customWidth="1"/>
    <col min="8692" max="8692" width="9" style="1" customWidth="1"/>
    <col min="8693" max="8693" width="5.28515625" style="1" customWidth="1"/>
    <col min="8694" max="8694" width="6.5703125" style="1" customWidth="1"/>
    <col min="8695" max="8696" width="1.42578125" style="1" customWidth="1"/>
    <col min="8697" max="8697" width="9.7109375" style="1" customWidth="1"/>
    <col min="8698" max="8698" width="11.42578125" style="1" customWidth="1"/>
    <col min="8699" max="8699" width="3.5703125" style="1" customWidth="1"/>
    <col min="8700" max="8700" width="11.42578125" style="1" customWidth="1"/>
    <col min="8701" max="8701" width="4" style="1" customWidth="1"/>
    <col min="8702" max="8702" width="6.5703125" style="1" customWidth="1"/>
    <col min="8703" max="8703" width="1.42578125" style="1" customWidth="1"/>
    <col min="8704" max="8704" width="1.85546875" style="1" customWidth="1"/>
    <col min="8705" max="8942" width="0" style="1" hidden="1"/>
    <col min="8943" max="8943" width="2.28515625" style="1" customWidth="1"/>
    <col min="8944" max="8944" width="1.42578125" style="1" customWidth="1"/>
    <col min="8945" max="8945" width="9.7109375" style="1" customWidth="1"/>
    <col min="8946" max="8946" width="11.42578125" style="1" customWidth="1"/>
    <col min="8947" max="8947" width="3.140625" style="1" customWidth="1"/>
    <col min="8948" max="8948" width="9" style="1" customWidth="1"/>
    <col min="8949" max="8949" width="5.28515625" style="1" customWidth="1"/>
    <col min="8950" max="8950" width="6.5703125" style="1" customWidth="1"/>
    <col min="8951" max="8952" width="1.42578125" style="1" customWidth="1"/>
    <col min="8953" max="8953" width="9.7109375" style="1" customWidth="1"/>
    <col min="8954" max="8954" width="11.42578125" style="1" customWidth="1"/>
    <col min="8955" max="8955" width="3.5703125" style="1" customWidth="1"/>
    <col min="8956" max="8956" width="11.42578125" style="1" customWidth="1"/>
    <col min="8957" max="8957" width="4" style="1" customWidth="1"/>
    <col min="8958" max="8958" width="6.5703125" style="1" customWidth="1"/>
    <col min="8959" max="8959" width="1.42578125" style="1" customWidth="1"/>
    <col min="8960" max="8960" width="1.85546875" style="1" customWidth="1"/>
    <col min="8961" max="9198" width="0" style="1" hidden="1"/>
    <col min="9199" max="9199" width="2.28515625" style="1" customWidth="1"/>
    <col min="9200" max="9200" width="1.42578125" style="1" customWidth="1"/>
    <col min="9201" max="9201" width="9.7109375" style="1" customWidth="1"/>
    <col min="9202" max="9202" width="11.42578125" style="1" customWidth="1"/>
    <col min="9203" max="9203" width="3.140625" style="1" customWidth="1"/>
    <col min="9204" max="9204" width="9" style="1" customWidth="1"/>
    <col min="9205" max="9205" width="5.28515625" style="1" customWidth="1"/>
    <col min="9206" max="9206" width="6.5703125" style="1" customWidth="1"/>
    <col min="9207" max="9208" width="1.42578125" style="1" customWidth="1"/>
    <col min="9209" max="9209" width="9.7109375" style="1" customWidth="1"/>
    <col min="9210" max="9210" width="11.42578125" style="1" customWidth="1"/>
    <col min="9211" max="9211" width="3.5703125" style="1" customWidth="1"/>
    <col min="9212" max="9212" width="11.42578125" style="1" customWidth="1"/>
    <col min="9213" max="9213" width="4" style="1" customWidth="1"/>
    <col min="9214" max="9214" width="6.5703125" style="1" customWidth="1"/>
    <col min="9215" max="9215" width="1.42578125" style="1" customWidth="1"/>
    <col min="9216" max="9216" width="1.85546875" style="1" customWidth="1"/>
    <col min="9217" max="9454" width="0" style="1" hidden="1"/>
    <col min="9455" max="9455" width="2.28515625" style="1" customWidth="1"/>
    <col min="9456" max="9456" width="1.42578125" style="1" customWidth="1"/>
    <col min="9457" max="9457" width="9.7109375" style="1" customWidth="1"/>
    <col min="9458" max="9458" width="11.42578125" style="1" customWidth="1"/>
    <col min="9459" max="9459" width="3.140625" style="1" customWidth="1"/>
    <col min="9460" max="9460" width="9" style="1" customWidth="1"/>
    <col min="9461" max="9461" width="5.28515625" style="1" customWidth="1"/>
    <col min="9462" max="9462" width="6.5703125" style="1" customWidth="1"/>
    <col min="9463" max="9464" width="1.42578125" style="1" customWidth="1"/>
    <col min="9465" max="9465" width="9.7109375" style="1" customWidth="1"/>
    <col min="9466" max="9466" width="11.42578125" style="1" customWidth="1"/>
    <col min="9467" max="9467" width="3.5703125" style="1" customWidth="1"/>
    <col min="9468" max="9468" width="11.42578125" style="1" customWidth="1"/>
    <col min="9469" max="9469" width="4" style="1" customWidth="1"/>
    <col min="9470" max="9470" width="6.5703125" style="1" customWidth="1"/>
    <col min="9471" max="9471" width="1.42578125" style="1" customWidth="1"/>
    <col min="9472" max="9472" width="1.85546875" style="1" customWidth="1"/>
    <col min="9473" max="9710" width="0" style="1" hidden="1"/>
    <col min="9711" max="9711" width="2.28515625" style="1" customWidth="1"/>
    <col min="9712" max="9712" width="1.42578125" style="1" customWidth="1"/>
    <col min="9713" max="9713" width="9.7109375" style="1" customWidth="1"/>
    <col min="9714" max="9714" width="11.42578125" style="1" customWidth="1"/>
    <col min="9715" max="9715" width="3.140625" style="1" customWidth="1"/>
    <col min="9716" max="9716" width="9" style="1" customWidth="1"/>
    <col min="9717" max="9717" width="5.28515625" style="1" customWidth="1"/>
    <col min="9718" max="9718" width="6.5703125" style="1" customWidth="1"/>
    <col min="9719" max="9720" width="1.42578125" style="1" customWidth="1"/>
    <col min="9721" max="9721" width="9.7109375" style="1" customWidth="1"/>
    <col min="9722" max="9722" width="11.42578125" style="1" customWidth="1"/>
    <col min="9723" max="9723" width="3.5703125" style="1" customWidth="1"/>
    <col min="9724" max="9724" width="11.42578125" style="1" customWidth="1"/>
    <col min="9725" max="9725" width="4" style="1" customWidth="1"/>
    <col min="9726" max="9726" width="6.5703125" style="1" customWidth="1"/>
    <col min="9727" max="9727" width="1.42578125" style="1" customWidth="1"/>
    <col min="9728" max="9728" width="1.85546875" style="1" customWidth="1"/>
    <col min="9729" max="9966" width="0" style="1" hidden="1"/>
    <col min="9967" max="9967" width="2.28515625" style="1" customWidth="1"/>
    <col min="9968" max="9968" width="1.42578125" style="1" customWidth="1"/>
    <col min="9969" max="9969" width="9.7109375" style="1" customWidth="1"/>
    <col min="9970" max="9970" width="11.42578125" style="1" customWidth="1"/>
    <col min="9971" max="9971" width="3.140625" style="1" customWidth="1"/>
    <col min="9972" max="9972" width="9" style="1" customWidth="1"/>
    <col min="9973" max="9973" width="5.28515625" style="1" customWidth="1"/>
    <col min="9974" max="9974" width="6.5703125" style="1" customWidth="1"/>
    <col min="9975" max="9976" width="1.42578125" style="1" customWidth="1"/>
    <col min="9977" max="9977" width="9.7109375" style="1" customWidth="1"/>
    <col min="9978" max="9978" width="11.42578125" style="1" customWidth="1"/>
    <col min="9979" max="9979" width="3.5703125" style="1" customWidth="1"/>
    <col min="9980" max="9980" width="11.42578125" style="1" customWidth="1"/>
    <col min="9981" max="9981" width="4" style="1" customWidth="1"/>
    <col min="9982" max="9982" width="6.5703125" style="1" customWidth="1"/>
    <col min="9983" max="9983" width="1.42578125" style="1" customWidth="1"/>
    <col min="9984" max="9984" width="1.85546875" style="1" customWidth="1"/>
    <col min="9985" max="10222" width="0" style="1" hidden="1"/>
    <col min="10223" max="10223" width="2.28515625" style="1" customWidth="1"/>
    <col min="10224" max="10224" width="1.42578125" style="1" customWidth="1"/>
    <col min="10225" max="10225" width="9.7109375" style="1" customWidth="1"/>
    <col min="10226" max="10226" width="11.42578125" style="1" customWidth="1"/>
    <col min="10227" max="10227" width="3.140625" style="1" customWidth="1"/>
    <col min="10228" max="10228" width="9" style="1" customWidth="1"/>
    <col min="10229" max="10229" width="5.28515625" style="1" customWidth="1"/>
    <col min="10230" max="10230" width="6.5703125" style="1" customWidth="1"/>
    <col min="10231" max="10232" width="1.42578125" style="1" customWidth="1"/>
    <col min="10233" max="10233" width="9.7109375" style="1" customWidth="1"/>
    <col min="10234" max="10234" width="11.42578125" style="1" customWidth="1"/>
    <col min="10235" max="10235" width="3.5703125" style="1" customWidth="1"/>
    <col min="10236" max="10236" width="11.42578125" style="1" customWidth="1"/>
    <col min="10237" max="10237" width="4" style="1" customWidth="1"/>
    <col min="10238" max="10238" width="6.5703125" style="1" customWidth="1"/>
    <col min="10239" max="10239" width="1.42578125" style="1" customWidth="1"/>
    <col min="10240" max="10240" width="1.85546875" style="1" customWidth="1"/>
    <col min="10241" max="10478" width="0" style="1" hidden="1"/>
    <col min="10479" max="10479" width="2.28515625" style="1" customWidth="1"/>
    <col min="10480" max="10480" width="1.42578125" style="1" customWidth="1"/>
    <col min="10481" max="10481" width="9.7109375" style="1" customWidth="1"/>
    <col min="10482" max="10482" width="11.42578125" style="1" customWidth="1"/>
    <col min="10483" max="10483" width="3.140625" style="1" customWidth="1"/>
    <col min="10484" max="10484" width="9" style="1" customWidth="1"/>
    <col min="10485" max="10485" width="5.28515625" style="1" customWidth="1"/>
    <col min="10486" max="10486" width="6.5703125" style="1" customWidth="1"/>
    <col min="10487" max="10488" width="1.42578125" style="1" customWidth="1"/>
    <col min="10489" max="10489" width="9.7109375" style="1" customWidth="1"/>
    <col min="10490" max="10490" width="11.42578125" style="1" customWidth="1"/>
    <col min="10491" max="10491" width="3.5703125" style="1" customWidth="1"/>
    <col min="10492" max="10492" width="11.42578125" style="1" customWidth="1"/>
    <col min="10493" max="10493" width="4" style="1" customWidth="1"/>
    <col min="10494" max="10494" width="6.5703125" style="1" customWidth="1"/>
    <col min="10495" max="10495" width="1.42578125" style="1" customWidth="1"/>
    <col min="10496" max="10496" width="1.85546875" style="1" customWidth="1"/>
    <col min="10497" max="10734" width="0" style="1" hidden="1"/>
    <col min="10735" max="10735" width="2.28515625" style="1" customWidth="1"/>
    <col min="10736" max="10736" width="1.42578125" style="1" customWidth="1"/>
    <col min="10737" max="10737" width="9.7109375" style="1" customWidth="1"/>
    <col min="10738" max="10738" width="11.42578125" style="1" customWidth="1"/>
    <col min="10739" max="10739" width="3.140625" style="1" customWidth="1"/>
    <col min="10740" max="10740" width="9" style="1" customWidth="1"/>
    <col min="10741" max="10741" width="5.28515625" style="1" customWidth="1"/>
    <col min="10742" max="10742" width="6.5703125" style="1" customWidth="1"/>
    <col min="10743" max="10744" width="1.42578125" style="1" customWidth="1"/>
    <col min="10745" max="10745" width="9.7109375" style="1" customWidth="1"/>
    <col min="10746" max="10746" width="11.42578125" style="1" customWidth="1"/>
    <col min="10747" max="10747" width="3.5703125" style="1" customWidth="1"/>
    <col min="10748" max="10748" width="11.42578125" style="1" customWidth="1"/>
    <col min="10749" max="10749" width="4" style="1" customWidth="1"/>
    <col min="10750" max="10750" width="6.5703125" style="1" customWidth="1"/>
    <col min="10751" max="10751" width="1.42578125" style="1" customWidth="1"/>
    <col min="10752" max="10752" width="1.85546875" style="1" customWidth="1"/>
    <col min="10753" max="10990" width="0" style="1" hidden="1"/>
    <col min="10991" max="10991" width="2.28515625" style="1" customWidth="1"/>
    <col min="10992" max="10992" width="1.42578125" style="1" customWidth="1"/>
    <col min="10993" max="10993" width="9.7109375" style="1" customWidth="1"/>
    <col min="10994" max="10994" width="11.42578125" style="1" customWidth="1"/>
    <col min="10995" max="10995" width="3.140625" style="1" customWidth="1"/>
    <col min="10996" max="10996" width="9" style="1" customWidth="1"/>
    <col min="10997" max="10997" width="5.28515625" style="1" customWidth="1"/>
    <col min="10998" max="10998" width="6.5703125" style="1" customWidth="1"/>
    <col min="10999" max="11000" width="1.42578125" style="1" customWidth="1"/>
    <col min="11001" max="11001" width="9.7109375" style="1" customWidth="1"/>
    <col min="11002" max="11002" width="11.42578125" style="1" customWidth="1"/>
    <col min="11003" max="11003" width="3.5703125" style="1" customWidth="1"/>
    <col min="11004" max="11004" width="11.42578125" style="1" customWidth="1"/>
    <col min="11005" max="11005" width="4" style="1" customWidth="1"/>
    <col min="11006" max="11006" width="6.5703125" style="1" customWidth="1"/>
    <col min="11007" max="11007" width="1.42578125" style="1" customWidth="1"/>
    <col min="11008" max="11008" width="1.85546875" style="1" customWidth="1"/>
    <col min="11009" max="11246" width="0" style="1" hidden="1"/>
    <col min="11247" max="11247" width="2.28515625" style="1" customWidth="1"/>
    <col min="11248" max="11248" width="1.42578125" style="1" customWidth="1"/>
    <col min="11249" max="11249" width="9.7109375" style="1" customWidth="1"/>
    <col min="11250" max="11250" width="11.42578125" style="1" customWidth="1"/>
    <col min="11251" max="11251" width="3.140625" style="1" customWidth="1"/>
    <col min="11252" max="11252" width="9" style="1" customWidth="1"/>
    <col min="11253" max="11253" width="5.28515625" style="1" customWidth="1"/>
    <col min="11254" max="11254" width="6.5703125" style="1" customWidth="1"/>
    <col min="11255" max="11256" width="1.42578125" style="1" customWidth="1"/>
    <col min="11257" max="11257" width="9.7109375" style="1" customWidth="1"/>
    <col min="11258" max="11258" width="11.42578125" style="1" customWidth="1"/>
    <col min="11259" max="11259" width="3.5703125" style="1" customWidth="1"/>
    <col min="11260" max="11260" width="11.42578125" style="1" customWidth="1"/>
    <col min="11261" max="11261" width="4" style="1" customWidth="1"/>
    <col min="11262" max="11262" width="6.5703125" style="1" customWidth="1"/>
    <col min="11263" max="11263" width="1.42578125" style="1" customWidth="1"/>
    <col min="11264" max="11264" width="1.85546875" style="1" customWidth="1"/>
    <col min="11265" max="11502" width="0" style="1" hidden="1"/>
    <col min="11503" max="11503" width="2.28515625" style="1" customWidth="1"/>
    <col min="11504" max="11504" width="1.42578125" style="1" customWidth="1"/>
    <col min="11505" max="11505" width="9.7109375" style="1" customWidth="1"/>
    <col min="11506" max="11506" width="11.42578125" style="1" customWidth="1"/>
    <col min="11507" max="11507" width="3.140625" style="1" customWidth="1"/>
    <col min="11508" max="11508" width="9" style="1" customWidth="1"/>
    <col min="11509" max="11509" width="5.28515625" style="1" customWidth="1"/>
    <col min="11510" max="11510" width="6.5703125" style="1" customWidth="1"/>
    <col min="11511" max="11512" width="1.42578125" style="1" customWidth="1"/>
    <col min="11513" max="11513" width="9.7109375" style="1" customWidth="1"/>
    <col min="11514" max="11514" width="11.42578125" style="1" customWidth="1"/>
    <col min="11515" max="11515" width="3.5703125" style="1" customWidth="1"/>
    <col min="11516" max="11516" width="11.42578125" style="1" customWidth="1"/>
    <col min="11517" max="11517" width="4" style="1" customWidth="1"/>
    <col min="11518" max="11518" width="6.5703125" style="1" customWidth="1"/>
    <col min="11519" max="11519" width="1.42578125" style="1" customWidth="1"/>
    <col min="11520" max="11520" width="1.85546875" style="1" customWidth="1"/>
    <col min="11521" max="11758" width="0" style="1" hidden="1"/>
    <col min="11759" max="11759" width="2.28515625" style="1" customWidth="1"/>
    <col min="11760" max="11760" width="1.42578125" style="1" customWidth="1"/>
    <col min="11761" max="11761" width="9.7109375" style="1" customWidth="1"/>
    <col min="11762" max="11762" width="11.42578125" style="1" customWidth="1"/>
    <col min="11763" max="11763" width="3.140625" style="1" customWidth="1"/>
    <col min="11764" max="11764" width="9" style="1" customWidth="1"/>
    <col min="11765" max="11765" width="5.28515625" style="1" customWidth="1"/>
    <col min="11766" max="11766" width="6.5703125" style="1" customWidth="1"/>
    <col min="11767" max="11768" width="1.42578125" style="1" customWidth="1"/>
    <col min="11769" max="11769" width="9.7109375" style="1" customWidth="1"/>
    <col min="11770" max="11770" width="11.42578125" style="1" customWidth="1"/>
    <col min="11771" max="11771" width="3.5703125" style="1" customWidth="1"/>
    <col min="11772" max="11772" width="11.42578125" style="1" customWidth="1"/>
    <col min="11773" max="11773" width="4" style="1" customWidth="1"/>
    <col min="11774" max="11774" width="6.5703125" style="1" customWidth="1"/>
    <col min="11775" max="11775" width="1.42578125" style="1" customWidth="1"/>
    <col min="11776" max="11776" width="1.85546875" style="1" customWidth="1"/>
    <col min="11777" max="12014" width="0" style="1" hidden="1"/>
    <col min="12015" max="12015" width="2.28515625" style="1" customWidth="1"/>
    <col min="12016" max="12016" width="1.42578125" style="1" customWidth="1"/>
    <col min="12017" max="12017" width="9.7109375" style="1" customWidth="1"/>
    <col min="12018" max="12018" width="11.42578125" style="1" customWidth="1"/>
    <col min="12019" max="12019" width="3.140625" style="1" customWidth="1"/>
    <col min="12020" max="12020" width="9" style="1" customWidth="1"/>
    <col min="12021" max="12021" width="5.28515625" style="1" customWidth="1"/>
    <col min="12022" max="12022" width="6.5703125" style="1" customWidth="1"/>
    <col min="12023" max="12024" width="1.42578125" style="1" customWidth="1"/>
    <col min="12025" max="12025" width="9.7109375" style="1" customWidth="1"/>
    <col min="12026" max="12026" width="11.42578125" style="1" customWidth="1"/>
    <col min="12027" max="12027" width="3.5703125" style="1" customWidth="1"/>
    <col min="12028" max="12028" width="11.42578125" style="1" customWidth="1"/>
    <col min="12029" max="12029" width="4" style="1" customWidth="1"/>
    <col min="12030" max="12030" width="6.5703125" style="1" customWidth="1"/>
    <col min="12031" max="12031" width="1.42578125" style="1" customWidth="1"/>
    <col min="12032" max="12032" width="1.85546875" style="1" customWidth="1"/>
    <col min="12033" max="12270" width="0" style="1" hidden="1"/>
    <col min="12271" max="12271" width="2.28515625" style="1" customWidth="1"/>
    <col min="12272" max="12272" width="1.42578125" style="1" customWidth="1"/>
    <col min="12273" max="12273" width="9.7109375" style="1" customWidth="1"/>
    <col min="12274" max="12274" width="11.42578125" style="1" customWidth="1"/>
    <col min="12275" max="12275" width="3.140625" style="1" customWidth="1"/>
    <col min="12276" max="12276" width="9" style="1" customWidth="1"/>
    <col min="12277" max="12277" width="5.28515625" style="1" customWidth="1"/>
    <col min="12278" max="12278" width="6.5703125" style="1" customWidth="1"/>
    <col min="12279" max="12280" width="1.42578125" style="1" customWidth="1"/>
    <col min="12281" max="12281" width="9.7109375" style="1" customWidth="1"/>
    <col min="12282" max="12282" width="11.42578125" style="1" customWidth="1"/>
    <col min="12283" max="12283" width="3.5703125" style="1" customWidth="1"/>
    <col min="12284" max="12284" width="11.42578125" style="1" customWidth="1"/>
    <col min="12285" max="12285" width="4" style="1" customWidth="1"/>
    <col min="12286" max="12286" width="6.5703125" style="1" customWidth="1"/>
    <col min="12287" max="12287" width="1.42578125" style="1" customWidth="1"/>
    <col min="12288" max="12288" width="1.85546875" style="1" customWidth="1"/>
    <col min="12289" max="12526" width="0" style="1" hidden="1"/>
    <col min="12527" max="12527" width="2.28515625" style="1" customWidth="1"/>
    <col min="12528" max="12528" width="1.42578125" style="1" customWidth="1"/>
    <col min="12529" max="12529" width="9.7109375" style="1" customWidth="1"/>
    <col min="12530" max="12530" width="11.42578125" style="1" customWidth="1"/>
    <col min="12531" max="12531" width="3.140625" style="1" customWidth="1"/>
    <col min="12532" max="12532" width="9" style="1" customWidth="1"/>
    <col min="12533" max="12533" width="5.28515625" style="1" customWidth="1"/>
    <col min="12534" max="12534" width="6.5703125" style="1" customWidth="1"/>
    <col min="12535" max="12536" width="1.42578125" style="1" customWidth="1"/>
    <col min="12537" max="12537" width="9.7109375" style="1" customWidth="1"/>
    <col min="12538" max="12538" width="11.42578125" style="1" customWidth="1"/>
    <col min="12539" max="12539" width="3.5703125" style="1" customWidth="1"/>
    <col min="12540" max="12540" width="11.42578125" style="1" customWidth="1"/>
    <col min="12541" max="12541" width="4" style="1" customWidth="1"/>
    <col min="12542" max="12542" width="6.5703125" style="1" customWidth="1"/>
    <col min="12543" max="12543" width="1.42578125" style="1" customWidth="1"/>
    <col min="12544" max="12544" width="1.85546875" style="1" customWidth="1"/>
    <col min="12545" max="12782" width="0" style="1" hidden="1"/>
    <col min="12783" max="12783" width="2.28515625" style="1" customWidth="1"/>
    <col min="12784" max="12784" width="1.42578125" style="1" customWidth="1"/>
    <col min="12785" max="12785" width="9.7109375" style="1" customWidth="1"/>
    <col min="12786" max="12786" width="11.42578125" style="1" customWidth="1"/>
    <col min="12787" max="12787" width="3.140625" style="1" customWidth="1"/>
    <col min="12788" max="12788" width="9" style="1" customWidth="1"/>
    <col min="12789" max="12789" width="5.28515625" style="1" customWidth="1"/>
    <col min="12790" max="12790" width="6.5703125" style="1" customWidth="1"/>
    <col min="12791" max="12792" width="1.42578125" style="1" customWidth="1"/>
    <col min="12793" max="12793" width="9.7109375" style="1" customWidth="1"/>
    <col min="12794" max="12794" width="11.42578125" style="1" customWidth="1"/>
    <col min="12795" max="12795" width="3.5703125" style="1" customWidth="1"/>
    <col min="12796" max="12796" width="11.42578125" style="1" customWidth="1"/>
    <col min="12797" max="12797" width="4" style="1" customWidth="1"/>
    <col min="12798" max="12798" width="6.5703125" style="1" customWidth="1"/>
    <col min="12799" max="12799" width="1.42578125" style="1" customWidth="1"/>
    <col min="12800" max="12800" width="1.85546875" style="1" customWidth="1"/>
    <col min="12801" max="13038" width="0" style="1" hidden="1"/>
    <col min="13039" max="13039" width="2.28515625" style="1" customWidth="1"/>
    <col min="13040" max="13040" width="1.42578125" style="1" customWidth="1"/>
    <col min="13041" max="13041" width="9.7109375" style="1" customWidth="1"/>
    <col min="13042" max="13042" width="11.42578125" style="1" customWidth="1"/>
    <col min="13043" max="13043" width="3.140625" style="1" customWidth="1"/>
    <col min="13044" max="13044" width="9" style="1" customWidth="1"/>
    <col min="13045" max="13045" width="5.28515625" style="1" customWidth="1"/>
    <col min="13046" max="13046" width="6.5703125" style="1" customWidth="1"/>
    <col min="13047" max="13048" width="1.42578125" style="1" customWidth="1"/>
    <col min="13049" max="13049" width="9.7109375" style="1" customWidth="1"/>
    <col min="13050" max="13050" width="11.42578125" style="1" customWidth="1"/>
    <col min="13051" max="13051" width="3.5703125" style="1" customWidth="1"/>
    <col min="13052" max="13052" width="11.42578125" style="1" customWidth="1"/>
    <col min="13053" max="13053" width="4" style="1" customWidth="1"/>
    <col min="13054" max="13054" width="6.5703125" style="1" customWidth="1"/>
    <col min="13055" max="13055" width="1.42578125" style="1" customWidth="1"/>
    <col min="13056" max="13056" width="1.85546875" style="1" customWidth="1"/>
    <col min="13057" max="13294" width="0" style="1" hidden="1"/>
    <col min="13295" max="13295" width="2.28515625" style="1" customWidth="1"/>
    <col min="13296" max="13296" width="1.42578125" style="1" customWidth="1"/>
    <col min="13297" max="13297" width="9.7109375" style="1" customWidth="1"/>
    <col min="13298" max="13298" width="11.42578125" style="1" customWidth="1"/>
    <col min="13299" max="13299" width="3.140625" style="1" customWidth="1"/>
    <col min="13300" max="13300" width="9" style="1" customWidth="1"/>
    <col min="13301" max="13301" width="5.28515625" style="1" customWidth="1"/>
    <col min="13302" max="13302" width="6.5703125" style="1" customWidth="1"/>
    <col min="13303" max="13304" width="1.42578125" style="1" customWidth="1"/>
    <col min="13305" max="13305" width="9.7109375" style="1" customWidth="1"/>
    <col min="13306" max="13306" width="11.42578125" style="1" customWidth="1"/>
    <col min="13307" max="13307" width="3.5703125" style="1" customWidth="1"/>
    <col min="13308" max="13308" width="11.42578125" style="1" customWidth="1"/>
    <col min="13309" max="13309" width="4" style="1" customWidth="1"/>
    <col min="13310" max="13310" width="6.5703125" style="1" customWidth="1"/>
    <col min="13311" max="13311" width="1.42578125" style="1" customWidth="1"/>
    <col min="13312" max="13312" width="1.85546875" style="1" customWidth="1"/>
    <col min="13313" max="13550" width="0" style="1" hidden="1"/>
    <col min="13551" max="13551" width="2.28515625" style="1" customWidth="1"/>
    <col min="13552" max="13552" width="1.42578125" style="1" customWidth="1"/>
    <col min="13553" max="13553" width="9.7109375" style="1" customWidth="1"/>
    <col min="13554" max="13554" width="11.42578125" style="1" customWidth="1"/>
    <col min="13555" max="13555" width="3.140625" style="1" customWidth="1"/>
    <col min="13556" max="13556" width="9" style="1" customWidth="1"/>
    <col min="13557" max="13557" width="5.28515625" style="1" customWidth="1"/>
    <col min="13558" max="13558" width="6.5703125" style="1" customWidth="1"/>
    <col min="13559" max="13560" width="1.42578125" style="1" customWidth="1"/>
    <col min="13561" max="13561" width="9.7109375" style="1" customWidth="1"/>
    <col min="13562" max="13562" width="11.42578125" style="1" customWidth="1"/>
    <col min="13563" max="13563" width="3.5703125" style="1" customWidth="1"/>
    <col min="13564" max="13564" width="11.42578125" style="1" customWidth="1"/>
    <col min="13565" max="13565" width="4" style="1" customWidth="1"/>
    <col min="13566" max="13566" width="6.5703125" style="1" customWidth="1"/>
    <col min="13567" max="13567" width="1.42578125" style="1" customWidth="1"/>
    <col min="13568" max="13568" width="1.85546875" style="1" customWidth="1"/>
    <col min="13569" max="13806" width="0" style="1" hidden="1"/>
    <col min="13807" max="13807" width="2.28515625" style="1" customWidth="1"/>
    <col min="13808" max="13808" width="1.42578125" style="1" customWidth="1"/>
    <col min="13809" max="13809" width="9.7109375" style="1" customWidth="1"/>
    <col min="13810" max="13810" width="11.42578125" style="1" customWidth="1"/>
    <col min="13811" max="13811" width="3.140625" style="1" customWidth="1"/>
    <col min="13812" max="13812" width="9" style="1" customWidth="1"/>
    <col min="13813" max="13813" width="5.28515625" style="1" customWidth="1"/>
    <col min="13814" max="13814" width="6.5703125" style="1" customWidth="1"/>
    <col min="13815" max="13816" width="1.42578125" style="1" customWidth="1"/>
    <col min="13817" max="13817" width="9.7109375" style="1" customWidth="1"/>
    <col min="13818" max="13818" width="11.42578125" style="1" customWidth="1"/>
    <col min="13819" max="13819" width="3.5703125" style="1" customWidth="1"/>
    <col min="13820" max="13820" width="11.42578125" style="1" customWidth="1"/>
    <col min="13821" max="13821" width="4" style="1" customWidth="1"/>
    <col min="13822" max="13822" width="6.5703125" style="1" customWidth="1"/>
    <col min="13823" max="13823" width="1.42578125" style="1" customWidth="1"/>
    <col min="13824" max="13824" width="1.85546875" style="1" customWidth="1"/>
    <col min="13825" max="14062" width="0" style="1" hidden="1"/>
    <col min="14063" max="14063" width="2.28515625" style="1" customWidth="1"/>
    <col min="14064" max="14064" width="1.42578125" style="1" customWidth="1"/>
    <col min="14065" max="14065" width="9.7109375" style="1" customWidth="1"/>
    <col min="14066" max="14066" width="11.42578125" style="1" customWidth="1"/>
    <col min="14067" max="14067" width="3.140625" style="1" customWidth="1"/>
    <col min="14068" max="14068" width="9" style="1" customWidth="1"/>
    <col min="14069" max="14069" width="5.28515625" style="1" customWidth="1"/>
    <col min="14070" max="14070" width="6.5703125" style="1" customWidth="1"/>
    <col min="14071" max="14072" width="1.42578125" style="1" customWidth="1"/>
    <col min="14073" max="14073" width="9.7109375" style="1" customWidth="1"/>
    <col min="14074" max="14074" width="11.42578125" style="1" customWidth="1"/>
    <col min="14075" max="14075" width="3.5703125" style="1" customWidth="1"/>
    <col min="14076" max="14076" width="11.42578125" style="1" customWidth="1"/>
    <col min="14077" max="14077" width="4" style="1" customWidth="1"/>
    <col min="14078" max="14078" width="6.5703125" style="1" customWidth="1"/>
    <col min="14079" max="14079" width="1.42578125" style="1" customWidth="1"/>
    <col min="14080" max="14080" width="1.85546875" style="1" customWidth="1"/>
    <col min="14081" max="14318" width="0" style="1" hidden="1"/>
    <col min="14319" max="14319" width="2.28515625" style="1" customWidth="1"/>
    <col min="14320" max="14320" width="1.42578125" style="1" customWidth="1"/>
    <col min="14321" max="14321" width="9.7109375" style="1" customWidth="1"/>
    <col min="14322" max="14322" width="11.42578125" style="1" customWidth="1"/>
    <col min="14323" max="14323" width="3.140625" style="1" customWidth="1"/>
    <col min="14324" max="14324" width="9" style="1" customWidth="1"/>
    <col min="14325" max="14325" width="5.28515625" style="1" customWidth="1"/>
    <col min="14326" max="14326" width="6.5703125" style="1" customWidth="1"/>
    <col min="14327" max="14328" width="1.42578125" style="1" customWidth="1"/>
    <col min="14329" max="14329" width="9.7109375" style="1" customWidth="1"/>
    <col min="14330" max="14330" width="11.42578125" style="1" customWidth="1"/>
    <col min="14331" max="14331" width="3.5703125" style="1" customWidth="1"/>
    <col min="14332" max="14332" width="11.42578125" style="1" customWidth="1"/>
    <col min="14333" max="14333" width="4" style="1" customWidth="1"/>
    <col min="14334" max="14334" width="6.5703125" style="1" customWidth="1"/>
    <col min="14335" max="14335" width="1.42578125" style="1" customWidth="1"/>
    <col min="14336" max="14336" width="1.85546875" style="1" customWidth="1"/>
    <col min="14337" max="14574" width="0" style="1" hidden="1"/>
    <col min="14575" max="14575" width="2.28515625" style="1" customWidth="1"/>
    <col min="14576" max="14576" width="1.42578125" style="1" customWidth="1"/>
    <col min="14577" max="14577" width="9.7109375" style="1" customWidth="1"/>
    <col min="14578" max="14578" width="11.42578125" style="1" customWidth="1"/>
    <col min="14579" max="14579" width="3.140625" style="1" customWidth="1"/>
    <col min="14580" max="14580" width="9" style="1" customWidth="1"/>
    <col min="14581" max="14581" width="5.28515625" style="1" customWidth="1"/>
    <col min="14582" max="14582" width="6.5703125" style="1" customWidth="1"/>
    <col min="14583" max="14584" width="1.42578125" style="1" customWidth="1"/>
    <col min="14585" max="14585" width="9.7109375" style="1" customWidth="1"/>
    <col min="14586" max="14586" width="11.42578125" style="1" customWidth="1"/>
    <col min="14587" max="14587" width="3.5703125" style="1" customWidth="1"/>
    <col min="14588" max="14588" width="11.42578125" style="1" customWidth="1"/>
    <col min="14589" max="14589" width="4" style="1" customWidth="1"/>
    <col min="14590" max="14590" width="6.5703125" style="1" customWidth="1"/>
    <col min="14591" max="14591" width="1.42578125" style="1" customWidth="1"/>
    <col min="14592" max="14592" width="1.85546875" style="1" customWidth="1"/>
    <col min="14593" max="14830" width="0" style="1" hidden="1"/>
    <col min="14831" max="14831" width="2.28515625" style="1" customWidth="1"/>
    <col min="14832" max="14832" width="1.42578125" style="1" customWidth="1"/>
    <col min="14833" max="14833" width="9.7109375" style="1" customWidth="1"/>
    <col min="14834" max="14834" width="11.42578125" style="1" customWidth="1"/>
    <col min="14835" max="14835" width="3.140625" style="1" customWidth="1"/>
    <col min="14836" max="14836" width="9" style="1" customWidth="1"/>
    <col min="14837" max="14837" width="5.28515625" style="1" customWidth="1"/>
    <col min="14838" max="14838" width="6.5703125" style="1" customWidth="1"/>
    <col min="14839" max="14840" width="1.42578125" style="1" customWidth="1"/>
    <col min="14841" max="14841" width="9.7109375" style="1" customWidth="1"/>
    <col min="14842" max="14842" width="11.42578125" style="1" customWidth="1"/>
    <col min="14843" max="14843" width="3.5703125" style="1" customWidth="1"/>
    <col min="14844" max="14844" width="11.42578125" style="1" customWidth="1"/>
    <col min="14845" max="14845" width="4" style="1" customWidth="1"/>
    <col min="14846" max="14846" width="6.5703125" style="1" customWidth="1"/>
    <col min="14847" max="14847" width="1.42578125" style="1" customWidth="1"/>
    <col min="14848" max="14848" width="1.85546875" style="1" customWidth="1"/>
    <col min="14849" max="15086" width="0" style="1" hidden="1"/>
    <col min="15087" max="15087" width="2.28515625" style="1" customWidth="1"/>
    <col min="15088" max="15088" width="1.42578125" style="1" customWidth="1"/>
    <col min="15089" max="15089" width="9.7109375" style="1" customWidth="1"/>
    <col min="15090" max="15090" width="11.42578125" style="1" customWidth="1"/>
    <col min="15091" max="15091" width="3.140625" style="1" customWidth="1"/>
    <col min="15092" max="15092" width="9" style="1" customWidth="1"/>
    <col min="15093" max="15093" width="5.28515625" style="1" customWidth="1"/>
    <col min="15094" max="15094" width="6.5703125" style="1" customWidth="1"/>
    <col min="15095" max="15096" width="1.42578125" style="1" customWidth="1"/>
    <col min="15097" max="15097" width="9.7109375" style="1" customWidth="1"/>
    <col min="15098" max="15098" width="11.42578125" style="1" customWidth="1"/>
    <col min="15099" max="15099" width="3.5703125" style="1" customWidth="1"/>
    <col min="15100" max="15100" width="11.42578125" style="1" customWidth="1"/>
    <col min="15101" max="15101" width="4" style="1" customWidth="1"/>
    <col min="15102" max="15102" width="6.5703125" style="1" customWidth="1"/>
    <col min="15103" max="15103" width="1.42578125" style="1" customWidth="1"/>
    <col min="15104" max="15104" width="1.85546875" style="1" customWidth="1"/>
    <col min="15105" max="15342" width="0" style="1" hidden="1"/>
    <col min="15343" max="15343" width="2.28515625" style="1" customWidth="1"/>
    <col min="15344" max="15344" width="1.42578125" style="1" customWidth="1"/>
    <col min="15345" max="15345" width="9.7109375" style="1" customWidth="1"/>
    <col min="15346" max="15346" width="11.42578125" style="1" customWidth="1"/>
    <col min="15347" max="15347" width="3.140625" style="1" customWidth="1"/>
    <col min="15348" max="15348" width="9" style="1" customWidth="1"/>
    <col min="15349" max="15349" width="5.28515625" style="1" customWidth="1"/>
    <col min="15350" max="15350" width="6.5703125" style="1" customWidth="1"/>
    <col min="15351" max="15352" width="1.42578125" style="1" customWidth="1"/>
    <col min="15353" max="15353" width="9.7109375" style="1" customWidth="1"/>
    <col min="15354" max="15354" width="11.42578125" style="1" customWidth="1"/>
    <col min="15355" max="15355" width="3.5703125" style="1" customWidth="1"/>
    <col min="15356" max="15356" width="11.42578125" style="1" customWidth="1"/>
    <col min="15357" max="15357" width="4" style="1" customWidth="1"/>
    <col min="15358" max="15358" width="6.5703125" style="1" customWidth="1"/>
    <col min="15359" max="15359" width="1.42578125" style="1" customWidth="1"/>
    <col min="15360" max="15360" width="1.85546875" style="1" customWidth="1"/>
    <col min="15361" max="15598" width="0" style="1" hidden="1"/>
    <col min="15599" max="15599" width="2.28515625" style="1" customWidth="1"/>
    <col min="15600" max="15600" width="1.42578125" style="1" customWidth="1"/>
    <col min="15601" max="15601" width="9.7109375" style="1" customWidth="1"/>
    <col min="15602" max="15602" width="11.42578125" style="1" customWidth="1"/>
    <col min="15603" max="15603" width="3.140625" style="1" customWidth="1"/>
    <col min="15604" max="15604" width="9" style="1" customWidth="1"/>
    <col min="15605" max="15605" width="5.28515625" style="1" customWidth="1"/>
    <col min="15606" max="15606" width="6.5703125" style="1" customWidth="1"/>
    <col min="15607" max="15608" width="1.42578125" style="1" customWidth="1"/>
    <col min="15609" max="15609" width="9.7109375" style="1" customWidth="1"/>
    <col min="15610" max="15610" width="11.42578125" style="1" customWidth="1"/>
    <col min="15611" max="15611" width="3.5703125" style="1" customWidth="1"/>
    <col min="15612" max="15612" width="11.42578125" style="1" customWidth="1"/>
    <col min="15613" max="15613" width="4" style="1" customWidth="1"/>
    <col min="15614" max="15614" width="6.5703125" style="1" customWidth="1"/>
    <col min="15615" max="15615" width="1.42578125" style="1" customWidth="1"/>
    <col min="15616" max="15616" width="1.85546875" style="1" customWidth="1"/>
    <col min="15617" max="15854" width="0" style="1" hidden="1"/>
    <col min="15855" max="15855" width="2.28515625" style="1" customWidth="1"/>
    <col min="15856" max="15856" width="1.42578125" style="1" customWidth="1"/>
    <col min="15857" max="15857" width="9.7109375" style="1" customWidth="1"/>
    <col min="15858" max="15858" width="11.42578125" style="1" customWidth="1"/>
    <col min="15859" max="15859" width="3.140625" style="1" customWidth="1"/>
    <col min="15860" max="15860" width="9" style="1" customWidth="1"/>
    <col min="15861" max="15861" width="5.28515625" style="1" customWidth="1"/>
    <col min="15862" max="15862" width="6.5703125" style="1" customWidth="1"/>
    <col min="15863" max="15864" width="1.42578125" style="1" customWidth="1"/>
    <col min="15865" max="15865" width="9.7109375" style="1" customWidth="1"/>
    <col min="15866" max="15866" width="11.42578125" style="1" customWidth="1"/>
    <col min="15867" max="15867" width="3.5703125" style="1" customWidth="1"/>
    <col min="15868" max="15868" width="11.42578125" style="1" customWidth="1"/>
    <col min="15869" max="15869" width="4" style="1" customWidth="1"/>
    <col min="15870" max="15870" width="6.5703125" style="1" customWidth="1"/>
    <col min="15871" max="15871" width="1.42578125" style="1" customWidth="1"/>
    <col min="15872" max="15872" width="1.85546875" style="1" customWidth="1"/>
    <col min="15873" max="16110" width="0" style="1" hidden="1"/>
    <col min="16111" max="16111" width="2.28515625" style="1" customWidth="1"/>
    <col min="16112" max="16112" width="1.42578125" style="1" customWidth="1"/>
    <col min="16113" max="16113" width="9.7109375" style="1" customWidth="1"/>
    <col min="16114" max="16114" width="11.42578125" style="1" customWidth="1"/>
    <col min="16115" max="16115" width="3.140625" style="1" customWidth="1"/>
    <col min="16116" max="16116" width="9" style="1" customWidth="1"/>
    <col min="16117" max="16117" width="5.28515625" style="1" customWidth="1"/>
    <col min="16118" max="16118" width="6.5703125" style="1" customWidth="1"/>
    <col min="16119" max="16120" width="1.42578125" style="1" customWidth="1"/>
    <col min="16121" max="16121" width="9.7109375" style="1" customWidth="1"/>
    <col min="16122" max="16122" width="11.42578125" style="1" customWidth="1"/>
    <col min="16123" max="16123" width="3.5703125" style="1" customWidth="1"/>
    <col min="16124" max="16124" width="11.42578125" style="1" customWidth="1"/>
    <col min="16125" max="16125" width="4" style="1" customWidth="1"/>
    <col min="16126" max="16126" width="6.5703125" style="1" customWidth="1"/>
    <col min="16127" max="16127" width="1.42578125" style="1" customWidth="1"/>
    <col min="16128" max="16128" width="1.85546875" style="1" customWidth="1"/>
    <col min="16129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61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296</v>
      </c>
      <c r="E7" s="297"/>
      <c r="F7" s="39"/>
      <c r="G7" s="274" t="s">
        <v>20</v>
      </c>
      <c r="H7" s="298" t="s">
        <v>297</v>
      </c>
      <c r="I7" s="299"/>
      <c r="J7" s="39"/>
      <c r="K7" s="300" t="s">
        <v>22</v>
      </c>
      <c r="L7" s="301"/>
      <c r="M7" s="349" t="s">
        <v>400</v>
      </c>
      <c r="N7" s="350"/>
      <c r="O7" s="300" t="s">
        <v>4</v>
      </c>
      <c r="P7" s="301"/>
      <c r="Q7" s="304" t="s">
        <v>401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2"/>
      <c r="F9" s="313"/>
      <c r="G9" s="274" t="s">
        <v>10</v>
      </c>
      <c r="H9" s="314" t="s">
        <v>219</v>
      </c>
      <c r="I9" s="315"/>
      <c r="J9" s="39"/>
      <c r="K9" s="39"/>
      <c r="L9" s="274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7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25" ht="14.25" customHeight="1" x14ac:dyDescent="0.2">
      <c r="B17" s="8"/>
      <c r="C17" s="329">
        <v>5000</v>
      </c>
      <c r="D17" s="330"/>
      <c r="E17" s="333">
        <f>C17/462+1</f>
        <v>11.822510822510823</v>
      </c>
      <c r="F17" s="334"/>
      <c r="G17" s="337"/>
      <c r="H17" s="338"/>
      <c r="I17" s="341">
        <v>6</v>
      </c>
      <c r="J17" s="323"/>
      <c r="K17" s="322">
        <v>42560</v>
      </c>
      <c r="L17" s="323"/>
      <c r="M17" s="322">
        <v>42562</v>
      </c>
      <c r="N17" s="323"/>
      <c r="O17" s="322">
        <v>42565</v>
      </c>
      <c r="P17" s="323"/>
    </row>
    <row r="18" spans="2:25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25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25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25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25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25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25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  <c r="Y24" s="277"/>
    </row>
    <row r="25" spans="2:25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25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25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25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25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25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25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25" ht="14.25" x14ac:dyDescent="0.2">
      <c r="B32" s="18"/>
      <c r="C32" s="52"/>
      <c r="D32" s="18"/>
      <c r="F32" s="18" t="s">
        <v>466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56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G35" s="18"/>
      <c r="H35" s="18"/>
      <c r="I35" s="18"/>
      <c r="J35" s="31"/>
      <c r="K35" s="347" t="s">
        <v>468</v>
      </c>
      <c r="L35" s="347"/>
      <c r="M35" s="347"/>
      <c r="N35" s="8"/>
      <c r="O35" s="358">
        <v>43308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282" t="s">
        <v>467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4.25" x14ac:dyDescent="0.2">
      <c r="Q40" s="34"/>
    </row>
    <row r="41" spans="2:18" ht="14.25" x14ac:dyDescent="0.2"/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H9:I9"/>
    <mergeCell ref="M9:N9"/>
    <mergeCell ref="O9:P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Q9:R9"/>
    <mergeCell ref="E11:F11"/>
    <mergeCell ref="H11:J11"/>
    <mergeCell ref="K11:L11"/>
    <mergeCell ref="N11:O11"/>
    <mergeCell ref="C16:D16"/>
    <mergeCell ref="E16:F16"/>
    <mergeCell ref="G16:H16"/>
    <mergeCell ref="I16:J16"/>
    <mergeCell ref="K16:L16"/>
    <mergeCell ref="O16:P16"/>
    <mergeCell ref="P11:R11"/>
    <mergeCell ref="P13:Q13"/>
    <mergeCell ref="C14:R14"/>
    <mergeCell ref="P15:Q15"/>
    <mergeCell ref="K35:M35"/>
    <mergeCell ref="C27:E27"/>
    <mergeCell ref="G27:I27"/>
    <mergeCell ref="K27:M27"/>
    <mergeCell ref="C22:R22"/>
    <mergeCell ref="C24:E24"/>
    <mergeCell ref="G24:I24"/>
    <mergeCell ref="K24:M24"/>
    <mergeCell ref="O24:Q24"/>
    <mergeCell ref="M17:N18"/>
    <mergeCell ref="I17:J18"/>
    <mergeCell ref="K17:L18"/>
    <mergeCell ref="M16:N16"/>
    <mergeCell ref="C17:D18"/>
    <mergeCell ref="E17:F18"/>
    <mergeCell ref="G17:H18"/>
    <mergeCell ref="O17:P18"/>
    <mergeCell ref="O36:Q36"/>
    <mergeCell ref="O27:Q27"/>
    <mergeCell ref="O32:Q32"/>
    <mergeCell ref="O35:Q35"/>
    <mergeCell ref="P20:Q20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topLeftCell="A13" zoomScaleNormal="100" zoomScaleSheetLayoutView="100" workbookViewId="0">
      <selection activeCell="H39" sqref="H39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62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191</v>
      </c>
      <c r="E7" s="297"/>
      <c r="F7" s="39"/>
      <c r="G7" s="274" t="s">
        <v>20</v>
      </c>
      <c r="H7" s="298" t="s">
        <v>31</v>
      </c>
      <c r="I7" s="299"/>
      <c r="J7" s="39"/>
      <c r="K7" s="300" t="s">
        <v>22</v>
      </c>
      <c r="L7" s="301"/>
      <c r="M7" s="349" t="s">
        <v>400</v>
      </c>
      <c r="N7" s="350"/>
      <c r="O7" s="300" t="s">
        <v>4</v>
      </c>
      <c r="P7" s="301"/>
      <c r="Q7" s="304" t="s">
        <v>402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70"/>
      <c r="E9" s="383"/>
      <c r="F9" s="371"/>
      <c r="G9" s="274" t="s">
        <v>10</v>
      </c>
      <c r="H9" s="314" t="s">
        <v>192</v>
      </c>
      <c r="I9" s="315"/>
      <c r="J9" s="39"/>
      <c r="K9" s="39"/>
      <c r="L9" s="274" t="s">
        <v>21</v>
      </c>
      <c r="M9" s="314" t="s">
        <v>45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7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5" customHeight="1" x14ac:dyDescent="0.2">
      <c r="B13" s="8"/>
      <c r="C13" s="398" t="s">
        <v>18</v>
      </c>
      <c r="D13" s="398"/>
      <c r="E13" s="398"/>
      <c r="F13" s="398"/>
      <c r="G13" s="398"/>
      <c r="H13" s="398"/>
      <c r="I13" s="398"/>
      <c r="J13" s="398"/>
      <c r="K13" s="398"/>
      <c r="L13" s="398"/>
      <c r="M13" s="398"/>
      <c r="N13" s="398"/>
      <c r="O13" s="398"/>
      <c r="P13" s="398"/>
      <c r="Q13" s="398"/>
      <c r="R13" s="398"/>
    </row>
    <row r="14" spans="1:18" ht="14.25" customHeight="1" x14ac:dyDescent="0.2">
      <c r="B14" s="8"/>
      <c r="C14" s="399"/>
      <c r="D14" s="399"/>
      <c r="E14" s="399"/>
      <c r="F14" s="399"/>
      <c r="G14" s="399"/>
      <c r="H14" s="399"/>
      <c r="I14" s="399"/>
      <c r="J14" s="399"/>
      <c r="K14" s="399"/>
      <c r="L14" s="399"/>
      <c r="M14" s="399"/>
      <c r="N14" s="399"/>
      <c r="O14" s="399"/>
      <c r="P14" s="399"/>
      <c r="Q14" s="399"/>
      <c r="R14" s="399"/>
    </row>
    <row r="15" spans="1:18" ht="14.25" x14ac:dyDescent="0.2">
      <c r="B15" s="8"/>
      <c r="C15" s="399"/>
      <c r="D15" s="399"/>
      <c r="E15" s="399"/>
      <c r="F15" s="399"/>
      <c r="G15" s="399"/>
      <c r="H15" s="399"/>
      <c r="I15" s="399"/>
      <c r="J15" s="399"/>
      <c r="K15" s="399"/>
      <c r="L15" s="399"/>
      <c r="M15" s="399"/>
      <c r="N15" s="399"/>
      <c r="O15" s="399"/>
      <c r="P15" s="399"/>
      <c r="Q15" s="399"/>
      <c r="R15" s="399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30000</v>
      </c>
      <c r="D17" s="330"/>
      <c r="E17" s="333">
        <f>C17/392+1</f>
        <v>77.530612244897952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48" t="s">
        <v>424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 t="s">
        <v>444</v>
      </c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56" t="s">
        <v>77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54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4.25" x14ac:dyDescent="0.2">
      <c r="Q40" s="34"/>
    </row>
    <row r="41" spans="2:18" ht="14.25" x14ac:dyDescent="0.2"/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8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M16:N16"/>
    <mergeCell ref="O16:P16"/>
    <mergeCell ref="C13:R15"/>
    <mergeCell ref="O17:P18"/>
    <mergeCell ref="P20:Q20"/>
    <mergeCell ref="C17:D18"/>
    <mergeCell ref="E17:F18"/>
    <mergeCell ref="G17:H18"/>
    <mergeCell ref="I17:J18"/>
    <mergeCell ref="K17:L18"/>
    <mergeCell ref="M17:N18"/>
    <mergeCell ref="C16:D16"/>
    <mergeCell ref="E16:F16"/>
    <mergeCell ref="G16:H16"/>
    <mergeCell ref="I16:J16"/>
    <mergeCell ref="K16:L16"/>
    <mergeCell ref="C22:R22"/>
    <mergeCell ref="C24:E24"/>
    <mergeCell ref="G24:I24"/>
    <mergeCell ref="K24:M24"/>
    <mergeCell ref="O24:Q24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R66"/>
  <sheetViews>
    <sheetView showGridLines="0" view="pageBreakPreview" topLeftCell="A19" zoomScaleNormal="100" zoomScaleSheetLayoutView="100" workbookViewId="0">
      <selection activeCell="F33" sqref="F33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63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220</v>
      </c>
      <c r="E7" s="297"/>
      <c r="F7" s="39"/>
      <c r="G7" s="274" t="s">
        <v>20</v>
      </c>
      <c r="H7" s="298" t="s">
        <v>31</v>
      </c>
      <c r="I7" s="299"/>
      <c r="J7" s="39"/>
      <c r="K7" s="300" t="s">
        <v>22</v>
      </c>
      <c r="L7" s="301"/>
      <c r="M7" s="349" t="s">
        <v>403</v>
      </c>
      <c r="N7" s="350"/>
      <c r="O7" s="300" t="s">
        <v>4</v>
      </c>
      <c r="P7" s="301"/>
      <c r="Q7" s="304" t="s">
        <v>404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70"/>
      <c r="E9" s="383"/>
      <c r="F9" s="371"/>
      <c r="G9" s="274" t="s">
        <v>10</v>
      </c>
      <c r="H9" s="314" t="s">
        <v>219</v>
      </c>
      <c r="I9" s="315"/>
      <c r="J9" s="39"/>
      <c r="K9" s="39"/>
      <c r="L9" s="274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7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21000</v>
      </c>
      <c r="D17" s="330"/>
      <c r="E17" s="333">
        <f>C17/269+1</f>
        <v>79.066914498141259</v>
      </c>
      <c r="F17" s="334"/>
      <c r="G17" s="337"/>
      <c r="H17" s="338"/>
      <c r="I17" s="341"/>
      <c r="J17" s="323"/>
      <c r="K17" s="322">
        <v>42532</v>
      </c>
      <c r="L17" s="323"/>
      <c r="M17" s="322">
        <v>42534</v>
      </c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425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 t="s">
        <v>441</v>
      </c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 t="s">
        <v>442</v>
      </c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43293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D38" s="8"/>
      <c r="E38" s="18"/>
      <c r="F38" s="27" t="s">
        <v>443</v>
      </c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45"/>
      <c r="E39" s="18"/>
      <c r="G39" s="19"/>
      <c r="H39" s="19"/>
      <c r="I39" s="19"/>
      <c r="J39" s="31"/>
      <c r="K39" s="18"/>
      <c r="N39" s="18"/>
      <c r="R39" s="8"/>
    </row>
    <row r="40" spans="2:18" ht="15" thickBot="1" x14ac:dyDescent="0.25">
      <c r="B40" s="15"/>
      <c r="C40" s="17"/>
      <c r="D40" s="17"/>
      <c r="E40" s="17"/>
      <c r="F40" s="17"/>
      <c r="G40" s="17"/>
      <c r="H40" s="17"/>
      <c r="I40" s="17"/>
      <c r="J40" s="33"/>
      <c r="K40" s="17"/>
      <c r="L40" s="15"/>
      <c r="M40" s="15"/>
      <c r="N40" s="15"/>
      <c r="O40" s="15"/>
      <c r="P40" s="15"/>
      <c r="Q40" s="15"/>
      <c r="R40" s="15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P13:Q13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M17:N18"/>
    <mergeCell ref="P15:Q15"/>
    <mergeCell ref="C16:D16"/>
    <mergeCell ref="E16:F16"/>
    <mergeCell ref="G16:H16"/>
    <mergeCell ref="I16:J16"/>
    <mergeCell ref="K16:L16"/>
    <mergeCell ref="M16:N16"/>
    <mergeCell ref="O16:P16"/>
    <mergeCell ref="C17:D18"/>
    <mergeCell ref="E17:F18"/>
    <mergeCell ref="G17:H18"/>
    <mergeCell ref="I17:J18"/>
    <mergeCell ref="K17:L18"/>
    <mergeCell ref="O36:Q36"/>
    <mergeCell ref="C14:R14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R66"/>
  <sheetViews>
    <sheetView showGridLines="0" view="pageBreakPreview" topLeftCell="A13" zoomScaleNormal="100" zoomScaleSheetLayoutView="100" workbookViewId="0">
      <selection activeCell="X20" sqref="X20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B1" s="18"/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64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109</v>
      </c>
      <c r="E7" s="297"/>
      <c r="F7" s="39"/>
      <c r="G7" s="274" t="s">
        <v>20</v>
      </c>
      <c r="H7" s="298" t="s">
        <v>31</v>
      </c>
      <c r="I7" s="299"/>
      <c r="J7" s="39"/>
      <c r="K7" s="300" t="s">
        <v>22</v>
      </c>
      <c r="L7" s="301"/>
      <c r="M7" s="349" t="s">
        <v>400</v>
      </c>
      <c r="N7" s="350"/>
      <c r="O7" s="300" t="s">
        <v>4</v>
      </c>
      <c r="P7" s="301"/>
      <c r="Q7" s="304" t="s">
        <v>405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2"/>
      <c r="F9" s="313"/>
      <c r="G9" s="274" t="s">
        <v>10</v>
      </c>
      <c r="H9" s="314" t="s">
        <v>110</v>
      </c>
      <c r="I9" s="315"/>
      <c r="J9" s="39"/>
      <c r="K9" s="39"/>
      <c r="L9" s="274" t="s">
        <v>21</v>
      </c>
      <c r="M9" s="314" t="s">
        <v>71</v>
      </c>
      <c r="N9" s="315"/>
      <c r="O9" s="300" t="s">
        <v>27</v>
      </c>
      <c r="P9" s="301" t="s">
        <v>26</v>
      </c>
      <c r="Q9" s="316">
        <v>1300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7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15000</v>
      </c>
      <c r="D17" s="330"/>
      <c r="E17" s="333">
        <f>C17/189+1</f>
        <v>80.365079365079367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48" t="s">
        <v>422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43277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27" t="s">
        <v>423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topLeftCell="A4" zoomScaleNormal="100" zoomScaleSheetLayoutView="100" workbookViewId="0">
      <selection activeCell="W24" sqref="W24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65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115</v>
      </c>
      <c r="E7" s="297"/>
      <c r="F7" s="39"/>
      <c r="G7" s="274" t="s">
        <v>20</v>
      </c>
      <c r="H7" s="298" t="s">
        <v>31</v>
      </c>
      <c r="I7" s="299"/>
      <c r="J7" s="39"/>
      <c r="K7" s="300" t="s">
        <v>22</v>
      </c>
      <c r="L7" s="301"/>
      <c r="M7" s="302" t="s">
        <v>406</v>
      </c>
      <c r="N7" s="303"/>
      <c r="O7" s="300" t="s">
        <v>4</v>
      </c>
      <c r="P7" s="301"/>
      <c r="Q7" s="304">
        <v>6500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06"/>
      <c r="E9" s="307"/>
      <c r="F9" s="44"/>
      <c r="G9" s="274" t="s">
        <v>10</v>
      </c>
      <c r="H9" s="314" t="s">
        <v>36</v>
      </c>
      <c r="I9" s="315"/>
      <c r="J9" s="39"/>
      <c r="K9" s="39"/>
      <c r="L9" s="274" t="s">
        <v>21</v>
      </c>
      <c r="M9" s="314" t="s">
        <v>29</v>
      </c>
      <c r="N9" s="315"/>
      <c r="O9" s="300" t="s">
        <v>27</v>
      </c>
      <c r="P9" s="301" t="s">
        <v>26</v>
      </c>
      <c r="Q9" s="296">
        <v>1700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10000</v>
      </c>
      <c r="D17" s="330"/>
      <c r="E17" s="333">
        <f>C17/158+1</f>
        <v>64.29113924050634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8"/>
      <c r="C32" s="18"/>
      <c r="D32" s="18"/>
      <c r="F32" s="18" t="s">
        <v>374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8"/>
      <c r="C33" s="18"/>
      <c r="D33" s="18"/>
      <c r="E33" s="18"/>
      <c r="F33" s="1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8"/>
      <c r="C34" s="18"/>
      <c r="D34" s="18"/>
      <c r="E34" s="18"/>
      <c r="F34" s="56"/>
      <c r="G34" s="46"/>
      <c r="H34" s="46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/>
      <c r="G35" s="18"/>
      <c r="H35" s="18"/>
      <c r="I35" s="18"/>
      <c r="J35" s="31"/>
      <c r="K35" s="20"/>
      <c r="L35" s="20" t="s">
        <v>33</v>
      </c>
      <c r="M35" s="20"/>
      <c r="N35" s="8"/>
      <c r="O35" s="358">
        <v>43244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27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C17:D18"/>
    <mergeCell ref="E17:F18"/>
    <mergeCell ref="G17:H18"/>
    <mergeCell ref="I17:J18"/>
    <mergeCell ref="K17:L18"/>
    <mergeCell ref="O36:Q36"/>
    <mergeCell ref="D9:E9"/>
    <mergeCell ref="C11:D11"/>
    <mergeCell ref="C27:E27"/>
    <mergeCell ref="G27:I27"/>
    <mergeCell ref="K27:M27"/>
    <mergeCell ref="O27:Q27"/>
    <mergeCell ref="O32:Q32"/>
    <mergeCell ref="O35:Q35"/>
    <mergeCell ref="O17:P18"/>
    <mergeCell ref="P20:Q20"/>
    <mergeCell ref="C22:R22"/>
    <mergeCell ref="C24:E24"/>
    <mergeCell ref="G24:I24"/>
    <mergeCell ref="K24:M24"/>
    <mergeCell ref="O24:Q24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zoomScaleNormal="100" zoomScaleSheetLayoutView="100" workbookViewId="0">
      <selection activeCell="O36" sqref="O36:Q36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66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299</v>
      </c>
      <c r="E7" s="297"/>
      <c r="F7" s="39"/>
      <c r="G7" s="274" t="s">
        <v>20</v>
      </c>
      <c r="H7" s="298" t="s">
        <v>297</v>
      </c>
      <c r="I7" s="299"/>
      <c r="J7" s="39"/>
      <c r="K7" s="300" t="s">
        <v>22</v>
      </c>
      <c r="L7" s="301"/>
      <c r="M7" s="302" t="s">
        <v>406</v>
      </c>
      <c r="N7" s="303"/>
      <c r="O7" s="300" t="s">
        <v>4</v>
      </c>
      <c r="P7" s="301"/>
      <c r="Q7" s="304">
        <v>2300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70"/>
      <c r="E9" s="383"/>
      <c r="F9" s="371"/>
      <c r="G9" s="274" t="s">
        <v>10</v>
      </c>
      <c r="H9" s="314" t="s">
        <v>219</v>
      </c>
      <c r="I9" s="315"/>
      <c r="J9" s="39"/>
      <c r="K9" s="39"/>
      <c r="L9" s="274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1071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74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5000</v>
      </c>
      <c r="D17" s="330"/>
      <c r="E17" s="333">
        <f>C17/330+1</f>
        <v>16.151515151515152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469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 t="s">
        <v>470</v>
      </c>
      <c r="G35" s="18"/>
      <c r="H35" s="18"/>
      <c r="I35" s="18"/>
      <c r="J35" s="31"/>
      <c r="K35" s="347" t="s">
        <v>396</v>
      </c>
      <c r="L35" s="347"/>
      <c r="M35" s="347"/>
      <c r="N35" s="8"/>
      <c r="O35" s="358">
        <v>43308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H9:I9"/>
    <mergeCell ref="M9:N9"/>
    <mergeCell ref="O9:P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Q9:R9"/>
    <mergeCell ref="E11:F11"/>
    <mergeCell ref="H11:J11"/>
    <mergeCell ref="K11:L11"/>
    <mergeCell ref="N11:O11"/>
    <mergeCell ref="C16:D16"/>
    <mergeCell ref="E16:F16"/>
    <mergeCell ref="G16:H16"/>
    <mergeCell ref="I16:J16"/>
    <mergeCell ref="K16:L16"/>
    <mergeCell ref="O16:P16"/>
    <mergeCell ref="P11:R11"/>
    <mergeCell ref="P13:Q13"/>
    <mergeCell ref="C14:R14"/>
    <mergeCell ref="P15:Q15"/>
    <mergeCell ref="K35:M35"/>
    <mergeCell ref="C27:E27"/>
    <mergeCell ref="G27:I27"/>
    <mergeCell ref="K27:M27"/>
    <mergeCell ref="C22:R22"/>
    <mergeCell ref="C24:E24"/>
    <mergeCell ref="G24:I24"/>
    <mergeCell ref="K24:M24"/>
    <mergeCell ref="O24:Q24"/>
    <mergeCell ref="M17:N18"/>
    <mergeCell ref="I17:J18"/>
    <mergeCell ref="K17:L18"/>
    <mergeCell ref="M16:N16"/>
    <mergeCell ref="C17:D18"/>
    <mergeCell ref="E17:F18"/>
    <mergeCell ref="G17:H18"/>
    <mergeCell ref="O17:P18"/>
    <mergeCell ref="O36:Q36"/>
    <mergeCell ref="O27:Q27"/>
    <mergeCell ref="O32:Q32"/>
    <mergeCell ref="O35:Q35"/>
    <mergeCell ref="P20:Q20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zoomScaleNormal="100" zoomScaleSheetLayoutView="100" workbookViewId="0">
      <selection activeCell="O36" sqref="O36:Q36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67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 t="s">
        <v>116</v>
      </c>
      <c r="E7" s="297"/>
      <c r="F7" s="39"/>
      <c r="G7" s="274" t="s">
        <v>20</v>
      </c>
      <c r="H7" s="298" t="s">
        <v>31</v>
      </c>
      <c r="I7" s="299"/>
      <c r="J7" s="39"/>
      <c r="K7" s="300" t="s">
        <v>22</v>
      </c>
      <c r="L7" s="301"/>
      <c r="M7" s="349" t="s">
        <v>400</v>
      </c>
      <c r="N7" s="350"/>
      <c r="O7" s="300" t="s">
        <v>4</v>
      </c>
      <c r="P7" s="301"/>
      <c r="Q7" s="304" t="s">
        <v>407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06"/>
      <c r="E9" s="307"/>
      <c r="F9" s="44"/>
      <c r="G9" s="274" t="s">
        <v>10</v>
      </c>
      <c r="H9" s="314" t="s">
        <v>117</v>
      </c>
      <c r="I9" s="315"/>
      <c r="J9" s="39"/>
      <c r="K9" s="39"/>
      <c r="L9" s="274" t="s">
        <v>21</v>
      </c>
      <c r="M9" s="314" t="s">
        <v>39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10000</v>
      </c>
      <c r="D17" s="330"/>
      <c r="E17" s="333">
        <f>C17/254+1</f>
        <v>40.370078740157481</v>
      </c>
      <c r="F17" s="334"/>
      <c r="G17" s="337" t="s">
        <v>107</v>
      </c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8"/>
      <c r="C32" s="18"/>
      <c r="D32" s="18"/>
      <c r="E32" s="18"/>
      <c r="G32" s="18" t="s">
        <v>471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ht="14.25" x14ac:dyDescent="0.2">
      <c r="B33" s="8"/>
      <c r="C33" s="18"/>
      <c r="D33" s="18"/>
      <c r="E33" s="18"/>
      <c r="F33" s="18"/>
      <c r="G33" s="18"/>
      <c r="H33" s="46"/>
      <c r="I33" s="18"/>
      <c r="J33" s="31"/>
      <c r="K33" s="18"/>
      <c r="N33" s="18"/>
      <c r="R33" s="8"/>
    </row>
    <row r="34" spans="2:18" ht="14.25" x14ac:dyDescent="0.2">
      <c r="B34" s="8"/>
      <c r="C34" s="27"/>
      <c r="D34" s="18"/>
      <c r="E34" s="18"/>
      <c r="F34" s="48"/>
      <c r="G34" s="5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J35" s="31"/>
      <c r="K35" s="20"/>
      <c r="L35" s="20" t="s">
        <v>396</v>
      </c>
      <c r="M35" s="20"/>
      <c r="N35" s="8"/>
      <c r="O35" s="358">
        <v>43308</v>
      </c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27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E17:F18"/>
    <mergeCell ref="G17:H18"/>
    <mergeCell ref="I17:J18"/>
    <mergeCell ref="K17:L18"/>
    <mergeCell ref="M17:N18"/>
    <mergeCell ref="O36:Q36"/>
    <mergeCell ref="D9:E9"/>
    <mergeCell ref="C11:D11"/>
    <mergeCell ref="C27:E27"/>
    <mergeCell ref="G27:I27"/>
    <mergeCell ref="K27:M27"/>
    <mergeCell ref="O27:Q27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zoomScaleNormal="100" zoomScaleSheetLayoutView="100" workbookViewId="0">
      <selection activeCell="W22" sqref="W22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68</v>
      </c>
      <c r="H3" s="13"/>
      <c r="I3" s="13"/>
      <c r="J3" s="13"/>
      <c r="K3" s="13"/>
      <c r="L3" s="13"/>
      <c r="M3" s="294">
        <v>43262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8"/>
    </row>
    <row r="7" spans="1:18" ht="24" customHeight="1" x14ac:dyDescent="0.2">
      <c r="B7" s="8"/>
      <c r="C7" s="274" t="s">
        <v>19</v>
      </c>
      <c r="D7" s="296">
        <v>4069</v>
      </c>
      <c r="E7" s="297"/>
      <c r="F7" s="39"/>
      <c r="G7" s="274" t="s">
        <v>20</v>
      </c>
      <c r="H7" s="298" t="s">
        <v>31</v>
      </c>
      <c r="I7" s="299"/>
      <c r="J7" s="39"/>
      <c r="K7" s="300" t="s">
        <v>22</v>
      </c>
      <c r="L7" s="301"/>
      <c r="M7" s="349" t="s">
        <v>408</v>
      </c>
      <c r="N7" s="350"/>
      <c r="O7" s="300" t="s">
        <v>4</v>
      </c>
      <c r="P7" s="301"/>
      <c r="Q7" s="304">
        <v>5700</v>
      </c>
      <c r="R7" s="305"/>
    </row>
    <row r="8" spans="1:18" ht="7.5" customHeight="1" x14ac:dyDescent="0.2">
      <c r="B8" s="8"/>
      <c r="C8" s="274"/>
      <c r="D8" s="40"/>
      <c r="E8" s="40"/>
      <c r="F8" s="39"/>
      <c r="G8" s="274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06"/>
      <c r="E9" s="307"/>
      <c r="F9" s="44"/>
      <c r="G9" s="274" t="s">
        <v>10</v>
      </c>
      <c r="H9" s="314" t="s">
        <v>127</v>
      </c>
      <c r="I9" s="315"/>
      <c r="J9" s="39"/>
      <c r="K9" s="39"/>
      <c r="L9" s="274" t="s">
        <v>21</v>
      </c>
      <c r="M9" s="314" t="s">
        <v>118</v>
      </c>
      <c r="N9" s="315"/>
      <c r="O9" s="300" t="s">
        <v>27</v>
      </c>
      <c r="P9" s="301" t="s">
        <v>26</v>
      </c>
      <c r="Q9" s="296">
        <v>917</v>
      </c>
      <c r="R9" s="297"/>
    </row>
    <row r="10" spans="1:18" ht="7.5" customHeight="1" x14ac:dyDescent="0.2">
      <c r="B10" s="8"/>
      <c r="C10" s="274"/>
      <c r="D10" s="42"/>
      <c r="E10" s="42"/>
      <c r="F10" s="42"/>
      <c r="G10" s="274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6000</v>
      </c>
      <c r="D17" s="330"/>
      <c r="E17" s="333">
        <f>C17/216+1</f>
        <v>28.777777777777779</v>
      </c>
      <c r="F17" s="334"/>
      <c r="G17" s="337" t="s">
        <v>107</v>
      </c>
      <c r="H17" s="338"/>
      <c r="I17" s="341">
        <v>16.5</v>
      </c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5"/>
      <c r="Q19" s="275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6"/>
      <c r="D23" s="276"/>
      <c r="E23" s="276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E31" s="18"/>
      <c r="G31" s="47" t="s">
        <v>35</v>
      </c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8"/>
      <c r="C32" s="18"/>
      <c r="D32" s="18"/>
      <c r="E32" s="18"/>
      <c r="G32" s="48" t="s">
        <v>421</v>
      </c>
      <c r="H32" s="50"/>
      <c r="I32" s="50"/>
      <c r="J32" s="31"/>
      <c r="K32" s="18"/>
      <c r="M32" s="18"/>
      <c r="N32" s="18"/>
      <c r="O32" s="94"/>
      <c r="P32" s="94"/>
      <c r="Q32" s="94"/>
      <c r="R32" s="8"/>
    </row>
    <row r="33" spans="2:18" ht="14.25" x14ac:dyDescent="0.2">
      <c r="B33" s="8"/>
      <c r="C33" s="18"/>
      <c r="D33" s="18"/>
      <c r="E33" s="18"/>
      <c r="F33" s="18"/>
      <c r="G33" s="48"/>
      <c r="H33" s="46"/>
      <c r="I33" s="18"/>
      <c r="J33" s="31"/>
      <c r="K33" s="18"/>
      <c r="N33" s="18"/>
      <c r="R33" s="8"/>
    </row>
    <row r="34" spans="2:18" ht="14.25" x14ac:dyDescent="0.2">
      <c r="B34" s="8"/>
      <c r="C34" s="27"/>
      <c r="D34" s="18"/>
      <c r="E34" s="18"/>
      <c r="F34" s="48"/>
      <c r="G34" s="48"/>
      <c r="H34" s="18"/>
      <c r="I34" s="18"/>
      <c r="J34" s="31"/>
      <c r="N34" s="8"/>
      <c r="R34" s="8"/>
    </row>
    <row r="35" spans="2:18" ht="15" customHeight="1" x14ac:dyDescent="0.25">
      <c r="B35" s="8"/>
      <c r="C35" s="18"/>
      <c r="D35" s="18"/>
      <c r="E35" s="18"/>
      <c r="F35" s="18"/>
      <c r="G35" s="48"/>
      <c r="H35" s="95"/>
      <c r="J35" s="31"/>
      <c r="K35" s="20"/>
      <c r="L35" s="20" t="s">
        <v>33</v>
      </c>
      <c r="M35" s="20"/>
      <c r="N35" s="8"/>
      <c r="O35" s="358"/>
      <c r="P35" s="358"/>
      <c r="Q35" s="358"/>
      <c r="R35" s="8"/>
    </row>
    <row r="36" spans="2:18" ht="14.25" x14ac:dyDescent="0.2">
      <c r="B36" s="8"/>
      <c r="C36" s="18"/>
      <c r="D36" s="32"/>
      <c r="E36" s="18"/>
      <c r="F36" s="18"/>
      <c r="G36" s="18"/>
      <c r="H36" s="96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45"/>
      <c r="D37" s="8"/>
      <c r="E37" s="18"/>
      <c r="F37" s="18"/>
      <c r="G37" s="27"/>
      <c r="H37" s="18"/>
      <c r="I37" s="18"/>
      <c r="J37" s="31"/>
      <c r="K37" s="18"/>
      <c r="N37" s="18"/>
      <c r="R37" s="8"/>
    </row>
    <row r="38" spans="2:18" ht="14.25" x14ac:dyDescent="0.2">
      <c r="B38" s="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49"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K11:L11"/>
    <mergeCell ref="N11:O11"/>
    <mergeCell ref="O16:P16"/>
    <mergeCell ref="D9:E9"/>
    <mergeCell ref="H9:I9"/>
    <mergeCell ref="M9:N9"/>
    <mergeCell ref="O9:P9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M17:N18"/>
    <mergeCell ref="O17:P18"/>
    <mergeCell ref="O36:Q36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topLeftCell="A7" zoomScaleNormal="100" zoomScaleSheetLayoutView="100" workbookViewId="0">
      <selection activeCell="U23" sqref="U23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69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8" ht="24" customHeight="1" x14ac:dyDescent="0.2">
      <c r="B7" s="8"/>
      <c r="C7" s="280" t="s">
        <v>19</v>
      </c>
      <c r="D7" s="296" t="s">
        <v>130</v>
      </c>
      <c r="E7" s="297"/>
      <c r="F7" s="39"/>
      <c r="G7" s="280" t="s">
        <v>20</v>
      </c>
      <c r="H7" s="298" t="s">
        <v>43</v>
      </c>
      <c r="I7" s="299"/>
      <c r="J7" s="39"/>
      <c r="K7" s="300" t="s">
        <v>22</v>
      </c>
      <c r="L7" s="301"/>
      <c r="M7" s="302">
        <v>4510095169</v>
      </c>
      <c r="N7" s="303"/>
      <c r="O7" s="300" t="s">
        <v>4</v>
      </c>
      <c r="P7" s="301"/>
      <c r="Q7" s="381">
        <v>1000</v>
      </c>
      <c r="R7" s="382"/>
    </row>
    <row r="8" spans="1:18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3"/>
      <c r="F9" s="39"/>
      <c r="G9" s="280" t="s">
        <v>10</v>
      </c>
      <c r="H9" s="372" t="s">
        <v>131</v>
      </c>
      <c r="I9" s="373"/>
      <c r="J9" s="39"/>
      <c r="K9" s="39"/>
      <c r="L9" s="280" t="s">
        <v>21</v>
      </c>
      <c r="M9" s="314" t="s">
        <v>45</v>
      </c>
      <c r="N9" s="315"/>
      <c r="O9" s="300" t="s">
        <v>27</v>
      </c>
      <c r="P9" s="301" t="s">
        <v>26</v>
      </c>
      <c r="Q9" s="296">
        <v>1071</v>
      </c>
      <c r="R9" s="297"/>
    </row>
    <row r="10" spans="1:18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55"/>
      <c r="Q11" s="366"/>
      <c r="R11" s="367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3000</v>
      </c>
      <c r="D17" s="330"/>
      <c r="E17" s="333">
        <f>C17/322+2</f>
        <v>11.316770186335404</v>
      </c>
      <c r="F17" s="334"/>
      <c r="G17" s="341" t="s">
        <v>84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C32" s="18"/>
      <c r="D32" s="18"/>
      <c r="F32" s="48"/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C33" s="18"/>
      <c r="D33" s="18"/>
      <c r="E33" s="18"/>
      <c r="F33" s="5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18"/>
      <c r="C34" s="18"/>
      <c r="D34" s="18"/>
      <c r="E34" s="48"/>
      <c r="F34" s="46"/>
      <c r="G34" s="46"/>
      <c r="H34" s="46"/>
      <c r="I34" s="18"/>
      <c r="J34" s="31"/>
      <c r="N34" s="8"/>
      <c r="R34" s="8"/>
    </row>
    <row r="35" spans="2:18" ht="15" customHeight="1" x14ac:dyDescent="0.2">
      <c r="B35" s="18"/>
      <c r="C35" s="18"/>
      <c r="D35" s="18"/>
      <c r="E35" s="18"/>
      <c r="F35" s="18"/>
      <c r="G35" s="18"/>
      <c r="H35" s="18"/>
      <c r="I35" s="18"/>
      <c r="J35" s="31"/>
      <c r="K35" s="20"/>
      <c r="L35" s="20"/>
      <c r="M35" s="20"/>
      <c r="N35" s="8"/>
      <c r="O35" s="358"/>
      <c r="P35" s="358"/>
      <c r="Q35" s="358"/>
      <c r="R35" s="8"/>
    </row>
    <row r="36" spans="2:18" ht="14.25" x14ac:dyDescent="0.2">
      <c r="B36" s="8"/>
      <c r="C36" s="6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58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M17:N18"/>
    <mergeCell ref="O17:P18"/>
    <mergeCell ref="O36:Q36"/>
    <mergeCell ref="O32:Q32"/>
    <mergeCell ref="P20:Q20"/>
    <mergeCell ref="C22:R22"/>
    <mergeCell ref="C24:E24"/>
    <mergeCell ref="G24:I24"/>
    <mergeCell ref="K24:M24"/>
    <mergeCell ref="O24:Q24"/>
    <mergeCell ref="C27:E27"/>
    <mergeCell ref="G27:I27"/>
    <mergeCell ref="K27:M27"/>
    <mergeCell ref="O27:Q27"/>
    <mergeCell ref="O35:Q35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C11:D11"/>
    <mergeCell ref="E11:F11"/>
    <mergeCell ref="H11:J11"/>
    <mergeCell ref="K11:L11"/>
    <mergeCell ref="N11:O11"/>
    <mergeCell ref="O16:P16"/>
    <mergeCell ref="D9:E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topLeftCell="A10" zoomScaleNormal="100" zoomScaleSheetLayoutView="100" workbookViewId="0">
      <selection activeCell="U15" sqref="U15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70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8" ht="24" customHeight="1" x14ac:dyDescent="0.2">
      <c r="B7" s="8"/>
      <c r="C7" s="280" t="s">
        <v>19</v>
      </c>
      <c r="D7" s="296" t="s">
        <v>186</v>
      </c>
      <c r="E7" s="297"/>
      <c r="F7" s="39"/>
      <c r="G7" s="280" t="s">
        <v>20</v>
      </c>
      <c r="H7" s="298" t="s">
        <v>50</v>
      </c>
      <c r="I7" s="299"/>
      <c r="J7" s="39"/>
      <c r="K7" s="300" t="s">
        <v>22</v>
      </c>
      <c r="L7" s="301"/>
      <c r="M7" s="302">
        <v>4510099784</v>
      </c>
      <c r="N7" s="303"/>
      <c r="O7" s="300" t="s">
        <v>4</v>
      </c>
      <c r="P7" s="301"/>
      <c r="Q7" s="304">
        <v>50</v>
      </c>
      <c r="R7" s="305"/>
    </row>
    <row r="8" spans="1:18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2"/>
      <c r="F9" s="313"/>
      <c r="G9" s="280" t="s">
        <v>10</v>
      </c>
      <c r="H9" s="314" t="s">
        <v>187</v>
      </c>
      <c r="I9" s="315"/>
      <c r="J9" s="39"/>
      <c r="K9" s="39"/>
      <c r="L9" s="280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8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80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100</v>
      </c>
      <c r="D17" s="330"/>
      <c r="E17" s="333">
        <f>C17/92+1</f>
        <v>2.0869565217391304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457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17:P18"/>
    <mergeCell ref="O36:Q36"/>
    <mergeCell ref="O27:Q27"/>
    <mergeCell ref="O32:Q32"/>
    <mergeCell ref="O35:Q35"/>
    <mergeCell ref="P20:Q20"/>
    <mergeCell ref="M17:N18"/>
    <mergeCell ref="I17:J18"/>
    <mergeCell ref="K17:L18"/>
    <mergeCell ref="M16:N16"/>
    <mergeCell ref="C17:D18"/>
    <mergeCell ref="E17:F18"/>
    <mergeCell ref="G17:H18"/>
    <mergeCell ref="K35:M35"/>
    <mergeCell ref="C27:E27"/>
    <mergeCell ref="G27:I27"/>
    <mergeCell ref="K27:M27"/>
    <mergeCell ref="C22:R22"/>
    <mergeCell ref="C24:E24"/>
    <mergeCell ref="G24:I24"/>
    <mergeCell ref="K24:M24"/>
    <mergeCell ref="O24:Q24"/>
    <mergeCell ref="E11:F11"/>
    <mergeCell ref="H11:J11"/>
    <mergeCell ref="K11:L11"/>
    <mergeCell ref="N11:O11"/>
    <mergeCell ref="C16:D16"/>
    <mergeCell ref="E16:F16"/>
    <mergeCell ref="G16:H16"/>
    <mergeCell ref="I16:J16"/>
    <mergeCell ref="K16:L16"/>
    <mergeCell ref="O16:P16"/>
    <mergeCell ref="P11:R11"/>
    <mergeCell ref="P13:Q13"/>
    <mergeCell ref="C14:R14"/>
    <mergeCell ref="P15:Q15"/>
    <mergeCell ref="H9:I9"/>
    <mergeCell ref="M9:N9"/>
    <mergeCell ref="O9:P9"/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Q9:R9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zoomScaleNormal="100" zoomScaleSheetLayoutView="100" workbookViewId="0">
      <selection activeCell="W12" sqref="W12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71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8" ht="24" customHeight="1" x14ac:dyDescent="0.2">
      <c r="B7" s="8"/>
      <c r="C7" s="280" t="s">
        <v>19</v>
      </c>
      <c r="D7" s="296" t="s">
        <v>68</v>
      </c>
      <c r="E7" s="297"/>
      <c r="F7" s="39"/>
      <c r="G7" s="280" t="s">
        <v>20</v>
      </c>
      <c r="H7" s="298" t="s">
        <v>50</v>
      </c>
      <c r="I7" s="299"/>
      <c r="J7" s="39"/>
      <c r="K7" s="300" t="s">
        <v>22</v>
      </c>
      <c r="L7" s="301"/>
      <c r="M7" s="302">
        <v>4510099784</v>
      </c>
      <c r="N7" s="303"/>
      <c r="O7" s="300" t="s">
        <v>4</v>
      </c>
      <c r="P7" s="301"/>
      <c r="Q7" s="304">
        <v>20000</v>
      </c>
      <c r="R7" s="305"/>
    </row>
    <row r="8" spans="1:18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2"/>
      <c r="F9" s="313"/>
      <c r="G9" s="280" t="s">
        <v>10</v>
      </c>
      <c r="H9" s="314" t="s">
        <v>74</v>
      </c>
      <c r="I9" s="315"/>
      <c r="J9" s="39"/>
      <c r="K9" s="39"/>
      <c r="L9" s="280" t="s">
        <v>21</v>
      </c>
      <c r="M9" s="314" t="s">
        <v>39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8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80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20000</v>
      </c>
      <c r="D17" s="330"/>
      <c r="E17" s="333">
        <f>C17/295+1</f>
        <v>68.79661016949153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 t="s">
        <v>77</v>
      </c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zoomScaleNormal="100" zoomScaleSheetLayoutView="100" workbookViewId="0">
      <selection activeCell="E11" sqref="E11:F1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72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8" ht="24" customHeight="1" x14ac:dyDescent="0.2">
      <c r="B7" s="8"/>
      <c r="C7" s="280" t="s">
        <v>19</v>
      </c>
      <c r="D7" s="296" t="s">
        <v>46</v>
      </c>
      <c r="E7" s="297"/>
      <c r="F7" s="39"/>
      <c r="G7" s="280" t="s">
        <v>20</v>
      </c>
      <c r="H7" s="298" t="s">
        <v>50</v>
      </c>
      <c r="I7" s="299"/>
      <c r="J7" s="39"/>
      <c r="K7" s="300" t="s">
        <v>22</v>
      </c>
      <c r="L7" s="301"/>
      <c r="M7" s="302">
        <v>4510099784</v>
      </c>
      <c r="N7" s="303"/>
      <c r="O7" s="300" t="s">
        <v>4</v>
      </c>
      <c r="P7" s="301"/>
      <c r="Q7" s="397">
        <v>20000</v>
      </c>
      <c r="R7" s="350"/>
    </row>
    <row r="8" spans="1:18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2"/>
      <c r="F9" s="313"/>
      <c r="G9" s="280" t="s">
        <v>10</v>
      </c>
      <c r="H9" s="314" t="s">
        <v>47</v>
      </c>
      <c r="I9" s="315"/>
      <c r="J9" s="39"/>
      <c r="K9" s="39"/>
      <c r="L9" s="280" t="s">
        <v>21</v>
      </c>
      <c r="M9" s="314" t="s">
        <v>72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8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80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20000</v>
      </c>
      <c r="D17" s="330"/>
      <c r="E17" s="333">
        <f>C17/180+1</f>
        <v>112.11111111111111</v>
      </c>
      <c r="F17" s="334"/>
      <c r="G17" s="337"/>
      <c r="H17" s="338"/>
      <c r="I17" s="341">
        <v>24</v>
      </c>
      <c r="J17" s="323"/>
      <c r="K17" s="322">
        <v>42643</v>
      </c>
      <c r="L17" s="323"/>
      <c r="M17" s="322">
        <v>42644</v>
      </c>
      <c r="N17" s="323"/>
      <c r="O17" s="322">
        <v>42658</v>
      </c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27" t="s">
        <v>42</v>
      </c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6"/>
  <sheetViews>
    <sheetView showGridLines="0" view="pageBreakPreview" zoomScaleNormal="100" zoomScaleSheetLayoutView="100" workbookViewId="0">
      <selection activeCell="E1" sqref="A1:R4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8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8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</row>
    <row r="3" spans="1:18" ht="32.25" customHeight="1" thickBot="1" x14ac:dyDescent="0.3">
      <c r="A3" s="9"/>
      <c r="B3" s="10"/>
      <c r="C3" s="11" t="s">
        <v>28</v>
      </c>
      <c r="D3" s="12"/>
      <c r="E3" s="13"/>
      <c r="F3" s="13"/>
      <c r="G3" s="43" t="s">
        <v>412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</row>
    <row r="4" spans="1:18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8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8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8" ht="24" customHeight="1" x14ac:dyDescent="0.2">
      <c r="B7" s="8"/>
      <c r="C7" s="280" t="s">
        <v>19</v>
      </c>
      <c r="D7" s="296" t="s">
        <v>112</v>
      </c>
      <c r="E7" s="297"/>
      <c r="F7" s="39"/>
      <c r="G7" s="280" t="s">
        <v>20</v>
      </c>
      <c r="H7" s="298" t="s">
        <v>50</v>
      </c>
      <c r="I7" s="299"/>
      <c r="J7" s="39"/>
      <c r="K7" s="300" t="s">
        <v>22</v>
      </c>
      <c r="L7" s="301"/>
      <c r="M7" s="349">
        <v>4510099784</v>
      </c>
      <c r="N7" s="350"/>
      <c r="O7" s="300" t="s">
        <v>4</v>
      </c>
      <c r="P7" s="301"/>
      <c r="Q7" s="304">
        <v>5000</v>
      </c>
      <c r="R7" s="305"/>
    </row>
    <row r="8" spans="1:18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8" ht="31.5" customHeight="1" x14ac:dyDescent="0.2">
      <c r="B9" s="8"/>
      <c r="C9" s="41" t="s">
        <v>23</v>
      </c>
      <c r="D9" s="311"/>
      <c r="E9" s="312"/>
      <c r="F9" s="313"/>
      <c r="G9" s="280" t="s">
        <v>10</v>
      </c>
      <c r="H9" s="314" t="s">
        <v>209</v>
      </c>
      <c r="I9" s="315"/>
      <c r="J9" s="39"/>
      <c r="K9" s="39"/>
      <c r="L9" s="280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8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8" ht="24" customHeight="1" x14ac:dyDescent="0.2">
      <c r="B11" s="8"/>
      <c r="C11" s="280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8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8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8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8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8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2500</v>
      </c>
      <c r="D17" s="330"/>
      <c r="E17" s="333">
        <f>C17/78+1</f>
        <v>33.051282051282051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48" t="s">
        <v>440</v>
      </c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4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4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27" t="s">
        <v>42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27:E27"/>
    <mergeCell ref="G27:I27"/>
    <mergeCell ref="K27:M27"/>
    <mergeCell ref="O27:Q27"/>
    <mergeCell ref="O32:Q32"/>
    <mergeCell ref="K35:M35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U11" sqref="U1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74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9" ht="24" customHeight="1" x14ac:dyDescent="0.2">
      <c r="B7" s="8"/>
      <c r="C7" s="280" t="s">
        <v>19</v>
      </c>
      <c r="D7" s="296" t="s">
        <v>79</v>
      </c>
      <c r="E7" s="297"/>
      <c r="F7" s="39"/>
      <c r="G7" s="280" t="s">
        <v>20</v>
      </c>
      <c r="H7" s="298" t="s">
        <v>43</v>
      </c>
      <c r="I7" s="299"/>
      <c r="J7" s="39"/>
      <c r="K7" s="300" t="s">
        <v>22</v>
      </c>
      <c r="L7" s="301"/>
      <c r="M7" s="351">
        <v>4510099784</v>
      </c>
      <c r="N7" s="352"/>
      <c r="O7" s="300" t="s">
        <v>4</v>
      </c>
      <c r="P7" s="301"/>
      <c r="Q7" s="386">
        <v>1000</v>
      </c>
      <c r="R7" s="387"/>
    </row>
    <row r="8" spans="1:19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 t="s">
        <v>80</v>
      </c>
      <c r="R8" s="40"/>
    </row>
    <row r="9" spans="1:19" ht="31.5" customHeight="1" x14ac:dyDescent="0.2">
      <c r="B9" s="8"/>
      <c r="C9" s="41" t="s">
        <v>23</v>
      </c>
      <c r="D9" s="388"/>
      <c r="E9" s="389"/>
      <c r="F9" s="390"/>
      <c r="G9" s="280" t="s">
        <v>10</v>
      </c>
      <c r="H9" s="314" t="s">
        <v>81</v>
      </c>
      <c r="I9" s="315"/>
      <c r="J9" s="39"/>
      <c r="K9" s="39"/>
      <c r="L9" s="280" t="s">
        <v>21</v>
      </c>
      <c r="M9" s="314" t="s">
        <v>38</v>
      </c>
      <c r="N9" s="315"/>
      <c r="O9" s="300" t="s">
        <v>27</v>
      </c>
      <c r="P9" s="301" t="s">
        <v>26</v>
      </c>
      <c r="Q9" s="386">
        <v>406</v>
      </c>
      <c r="R9" s="387"/>
    </row>
    <row r="10" spans="1:19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91"/>
      <c r="Q11" s="392"/>
      <c r="R11" s="39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1000</v>
      </c>
      <c r="D17" s="330"/>
      <c r="E17" s="333">
        <f>C17/55+1</f>
        <v>19.181818181818183</v>
      </c>
      <c r="F17" s="334"/>
      <c r="G17" s="341" t="s">
        <v>82</v>
      </c>
      <c r="H17" s="323"/>
      <c r="I17" s="341">
        <v>2</v>
      </c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E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18"/>
      <c r="D32" s="18"/>
      <c r="E32" s="18"/>
      <c r="F32" s="18"/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8"/>
      <c r="C33" s="18"/>
      <c r="D33" s="18"/>
      <c r="E33" s="18"/>
      <c r="F33" s="1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8"/>
      <c r="C34" s="18"/>
      <c r="D34" s="18"/>
      <c r="E34" s="18"/>
      <c r="F34" s="58"/>
      <c r="G34" s="46"/>
      <c r="H34" s="46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18"/>
      <c r="G35" s="18"/>
      <c r="H35" s="18"/>
      <c r="I35" s="18"/>
      <c r="J35" s="31"/>
      <c r="K35" s="20"/>
      <c r="L35" s="20"/>
      <c r="M35" s="20"/>
      <c r="N35" s="8"/>
      <c r="O35" s="358"/>
      <c r="P35" s="358"/>
      <c r="Q35" s="358"/>
      <c r="R35" s="8"/>
    </row>
    <row r="36" spans="2:18" ht="14.25" x14ac:dyDescent="0.2">
      <c r="B36" s="8"/>
      <c r="C36" s="18"/>
      <c r="D36" s="49"/>
      <c r="E36" s="18"/>
      <c r="F36" s="18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45"/>
      <c r="D37" s="8"/>
      <c r="E37" s="18"/>
      <c r="F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67"/>
      <c r="G38" s="67"/>
      <c r="H38" s="67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11:D11"/>
    <mergeCell ref="C27:E27"/>
    <mergeCell ref="G27:I27"/>
    <mergeCell ref="K27:M27"/>
    <mergeCell ref="O27:Q27"/>
    <mergeCell ref="O32:Q32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P11" sqref="P11:R1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75</v>
      </c>
      <c r="H3" s="13"/>
      <c r="I3" s="13"/>
      <c r="J3" s="13"/>
      <c r="K3" s="13"/>
      <c r="L3" s="13"/>
      <c r="M3" s="294">
        <v>43265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9" ht="24" customHeight="1" x14ac:dyDescent="0.2">
      <c r="B7" s="8"/>
      <c r="C7" s="280" t="s">
        <v>19</v>
      </c>
      <c r="D7" s="296" t="s">
        <v>59</v>
      </c>
      <c r="E7" s="297"/>
      <c r="F7" s="39"/>
      <c r="G7" s="280" t="s">
        <v>20</v>
      </c>
      <c r="H7" s="298" t="s">
        <v>97</v>
      </c>
      <c r="I7" s="299"/>
      <c r="J7" s="39"/>
      <c r="K7" s="300" t="s">
        <v>22</v>
      </c>
      <c r="L7" s="301"/>
      <c r="M7" s="349" t="s">
        <v>413</v>
      </c>
      <c r="N7" s="350"/>
      <c r="O7" s="300" t="s">
        <v>4</v>
      </c>
      <c r="P7" s="301"/>
      <c r="Q7" s="304">
        <v>10400</v>
      </c>
      <c r="R7" s="305"/>
    </row>
    <row r="8" spans="1:19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11"/>
      <c r="E9" s="312"/>
      <c r="F9" s="313"/>
      <c r="G9" s="280" t="s">
        <v>10</v>
      </c>
      <c r="H9" s="314" t="s">
        <v>58</v>
      </c>
      <c r="I9" s="315"/>
      <c r="J9" s="39"/>
      <c r="K9" s="39"/>
      <c r="L9" s="280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1500</v>
      </c>
      <c r="R9" s="297"/>
    </row>
    <row r="10" spans="1:19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80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10500</v>
      </c>
      <c r="D17" s="330"/>
      <c r="E17" s="333">
        <f>C17/384+1</f>
        <v>28.34375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/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27" t="s">
        <v>145</v>
      </c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19"/>
      <c r="J38" s="31"/>
      <c r="K38" s="18"/>
      <c r="N38" s="18"/>
      <c r="R38" s="8"/>
    </row>
    <row r="39" spans="2:18" ht="15" thickBot="1" x14ac:dyDescent="0.25">
      <c r="B39" s="15"/>
      <c r="C39" s="17"/>
      <c r="D39" s="17"/>
      <c r="E39" s="17"/>
      <c r="F39" s="17"/>
      <c r="G39" s="17"/>
      <c r="H39" s="17"/>
      <c r="I39" s="17"/>
      <c r="J39" s="33"/>
      <c r="K39" s="17"/>
      <c r="L39" s="15"/>
      <c r="M39" s="15"/>
      <c r="N39" s="15"/>
      <c r="O39" s="15"/>
      <c r="P39" s="15"/>
      <c r="Q39" s="15"/>
      <c r="R39" s="15"/>
    </row>
    <row r="40" spans="2:18" ht="15" thickBot="1" x14ac:dyDescent="0.25">
      <c r="Q40" s="34"/>
    </row>
    <row r="41" spans="2:18" ht="14.25" x14ac:dyDescent="0.2">
      <c r="Q41" s="34"/>
    </row>
    <row r="42" spans="2:18" ht="14.25" x14ac:dyDescent="0.2"/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K35:M35"/>
    <mergeCell ref="C27:E27"/>
    <mergeCell ref="G27:I27"/>
    <mergeCell ref="K27:M27"/>
    <mergeCell ref="O27:Q27"/>
    <mergeCell ref="O32:Q32"/>
    <mergeCell ref="O35:Q35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E11:F11"/>
    <mergeCell ref="H11:J11"/>
    <mergeCell ref="K11:L11"/>
    <mergeCell ref="N11:O11"/>
    <mergeCell ref="O16:P16"/>
    <mergeCell ref="D9:F9"/>
    <mergeCell ref="H9:I9"/>
    <mergeCell ref="M9:N9"/>
    <mergeCell ref="O9:P9"/>
    <mergeCell ref="Q9:R9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22" zoomScaleNormal="100" zoomScaleSheetLayoutView="100" workbookViewId="0">
      <selection activeCell="O36" sqref="O36:Q36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76</v>
      </c>
      <c r="H3" s="13"/>
      <c r="I3" s="13"/>
      <c r="J3" s="13"/>
      <c r="K3" s="13"/>
      <c r="L3" s="13"/>
      <c r="M3" s="294">
        <v>43266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8"/>
    </row>
    <row r="7" spans="1:19" ht="24" customHeight="1" x14ac:dyDescent="0.2">
      <c r="B7" s="8"/>
      <c r="C7" s="280" t="s">
        <v>19</v>
      </c>
      <c r="D7" s="296" t="s">
        <v>76</v>
      </c>
      <c r="E7" s="297"/>
      <c r="F7" s="39"/>
      <c r="G7" s="280" t="s">
        <v>20</v>
      </c>
      <c r="H7" s="298" t="s">
        <v>40</v>
      </c>
      <c r="I7" s="299"/>
      <c r="J7" s="39"/>
      <c r="K7" s="300" t="s">
        <v>22</v>
      </c>
      <c r="L7" s="301"/>
      <c r="M7" s="384" t="s">
        <v>414</v>
      </c>
      <c r="N7" s="385"/>
      <c r="O7" s="300" t="s">
        <v>4</v>
      </c>
      <c r="P7" s="301"/>
      <c r="Q7" s="381" t="s">
        <v>308</v>
      </c>
      <c r="R7" s="382"/>
    </row>
    <row r="8" spans="1:19" ht="7.5" customHeight="1" x14ac:dyDescent="0.2">
      <c r="B8" s="8"/>
      <c r="C8" s="280"/>
      <c r="D8" s="40"/>
      <c r="E8" s="40"/>
      <c r="F8" s="39"/>
      <c r="G8" s="280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80" t="s">
        <v>10</v>
      </c>
      <c r="H9" s="314" t="s">
        <v>36</v>
      </c>
      <c r="I9" s="315"/>
      <c r="J9" s="39"/>
      <c r="K9" s="39"/>
      <c r="L9" s="280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280"/>
      <c r="D10" s="42"/>
      <c r="E10" s="42"/>
      <c r="F10" s="42"/>
      <c r="G10" s="280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60500</v>
      </c>
      <c r="D17" s="330"/>
      <c r="E17" s="333">
        <f>C17/290+1</f>
        <v>209.62068965517241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78"/>
      <c r="Q19" s="278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79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279"/>
      <c r="O23" s="279"/>
      <c r="P23" s="279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448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 t="s">
        <v>472</v>
      </c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/>
      <c r="G34" s="46"/>
      <c r="H34" s="46"/>
      <c r="I34" s="18"/>
      <c r="J34" s="31"/>
      <c r="N34" s="8"/>
      <c r="R34" s="8"/>
    </row>
    <row r="35" spans="2:18" ht="15" customHeight="1" x14ac:dyDescent="0.2">
      <c r="B35" s="55"/>
      <c r="C35" s="18"/>
      <c r="D35" s="18"/>
      <c r="E35" s="18"/>
      <c r="F35" s="48"/>
      <c r="G35" s="18"/>
      <c r="H35" s="18"/>
      <c r="I35" s="18"/>
      <c r="J35" s="31"/>
      <c r="K35" s="20"/>
      <c r="L35" s="20" t="s">
        <v>396</v>
      </c>
      <c r="M35" s="20"/>
      <c r="N35" s="8"/>
      <c r="O35" s="358">
        <v>43308</v>
      </c>
      <c r="P35" s="358"/>
      <c r="Q35" s="358"/>
      <c r="R35" s="8"/>
    </row>
    <row r="36" spans="2:18" ht="14.25" x14ac:dyDescent="0.2">
      <c r="B36" s="55"/>
      <c r="C36" s="55"/>
      <c r="D36" s="55"/>
      <c r="E36" s="55"/>
      <c r="F36" s="48"/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56" t="s">
        <v>473</v>
      </c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O36:Q36"/>
    <mergeCell ref="C11:D11"/>
    <mergeCell ref="C27:E27"/>
    <mergeCell ref="G27:I27"/>
    <mergeCell ref="K27:M27"/>
    <mergeCell ref="O27:Q27"/>
    <mergeCell ref="O32:Q32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D9:F9"/>
    <mergeCell ref="H9:I9"/>
    <mergeCell ref="M9:N9"/>
    <mergeCell ref="O9:P9"/>
    <mergeCell ref="Q9:R9"/>
    <mergeCell ref="E11:F11"/>
    <mergeCell ref="H11:J11"/>
    <mergeCell ref="K11:L11"/>
    <mergeCell ref="N11:O11"/>
    <mergeCell ref="P11:R11"/>
    <mergeCell ref="E1:R1"/>
    <mergeCell ref="M3:R3"/>
    <mergeCell ref="C5:Q5"/>
    <mergeCell ref="D7:E7"/>
    <mergeCell ref="H7:I7"/>
    <mergeCell ref="K7:L7"/>
    <mergeCell ref="M7:N7"/>
    <mergeCell ref="O7:P7"/>
    <mergeCell ref="Q7:R7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K37" sqref="K37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77</v>
      </c>
      <c r="H3" s="13"/>
      <c r="I3" s="13"/>
      <c r="J3" s="13"/>
      <c r="K3" s="13"/>
      <c r="L3" s="13"/>
      <c r="M3" s="294">
        <v>43292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8"/>
    </row>
    <row r="7" spans="1:19" ht="24" customHeight="1" x14ac:dyDescent="0.2">
      <c r="B7" s="8"/>
      <c r="C7" s="286" t="s">
        <v>19</v>
      </c>
      <c r="D7" s="296" t="s">
        <v>49</v>
      </c>
      <c r="E7" s="297"/>
      <c r="F7" s="39"/>
      <c r="G7" s="286" t="s">
        <v>20</v>
      </c>
      <c r="H7" s="298" t="s">
        <v>50</v>
      </c>
      <c r="I7" s="299"/>
      <c r="J7" s="39"/>
      <c r="K7" s="300" t="s">
        <v>22</v>
      </c>
      <c r="L7" s="301"/>
      <c r="M7" s="349">
        <v>4510200178</v>
      </c>
      <c r="N7" s="350"/>
      <c r="O7" s="300" t="s">
        <v>4</v>
      </c>
      <c r="P7" s="301"/>
      <c r="Q7" s="304">
        <v>2500</v>
      </c>
      <c r="R7" s="305"/>
    </row>
    <row r="8" spans="1:19" ht="7.5" customHeight="1" x14ac:dyDescent="0.2">
      <c r="B8" s="8"/>
      <c r="C8" s="286"/>
      <c r="D8" s="40"/>
      <c r="E8" s="40"/>
      <c r="F8" s="39"/>
      <c r="G8" s="2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11"/>
      <c r="E9" s="312"/>
      <c r="F9" s="313"/>
      <c r="G9" s="286" t="s">
        <v>10</v>
      </c>
      <c r="H9" s="314" t="s">
        <v>209</v>
      </c>
      <c r="I9" s="315"/>
      <c r="J9" s="39"/>
      <c r="K9" s="39"/>
      <c r="L9" s="286" t="s">
        <v>21</v>
      </c>
      <c r="M9" s="314" t="s">
        <v>51</v>
      </c>
      <c r="N9" s="315"/>
      <c r="O9" s="300" t="s">
        <v>27</v>
      </c>
      <c r="P9" s="301" t="s">
        <v>26</v>
      </c>
      <c r="Q9" s="316">
        <v>420</v>
      </c>
      <c r="R9" s="297"/>
    </row>
    <row r="10" spans="1:19" ht="7.5" customHeight="1" x14ac:dyDescent="0.2">
      <c r="B10" s="8"/>
      <c r="C10" s="286"/>
      <c r="D10" s="42"/>
      <c r="E10" s="42"/>
      <c r="F10" s="42"/>
      <c r="G10" s="2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86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4000</v>
      </c>
      <c r="D17" s="330"/>
      <c r="E17" s="333">
        <f>C17/78+1</f>
        <v>52.282051282051285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87"/>
      <c r="Q19" s="28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48"/>
      <c r="G32" s="64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4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4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27" t="s">
        <v>42</v>
      </c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289"/>
      <c r="J38" s="18"/>
      <c r="K38" s="18"/>
      <c r="N38" s="18"/>
      <c r="R38" s="8"/>
    </row>
    <row r="39" spans="2:18" ht="14.25" x14ac:dyDescent="0.2">
      <c r="B39" s="8"/>
      <c r="C39" s="18"/>
      <c r="D39" s="18"/>
      <c r="E39" s="18"/>
      <c r="F39" s="18"/>
      <c r="G39" s="18"/>
      <c r="H39" s="18"/>
      <c r="I39" s="38"/>
      <c r="J39" s="18"/>
      <c r="K39" s="18"/>
      <c r="L39" s="8"/>
      <c r="M39" s="8"/>
      <c r="N39" s="8"/>
      <c r="O39" s="8"/>
      <c r="P39" s="8"/>
      <c r="Q39" s="8"/>
      <c r="R39" s="8"/>
    </row>
    <row r="40" spans="2:18" ht="14.25" x14ac:dyDescent="0.2">
      <c r="B40" s="8"/>
      <c r="C40" s="8"/>
      <c r="D40" s="8"/>
      <c r="E40" s="8"/>
      <c r="F40" s="8"/>
      <c r="G40" s="8"/>
      <c r="H40" s="8"/>
      <c r="I40" s="290"/>
      <c r="J40" s="8"/>
      <c r="K40" s="8"/>
      <c r="L40" s="8"/>
      <c r="M40" s="8"/>
      <c r="N40" s="8"/>
      <c r="O40" s="8"/>
      <c r="P40" s="8"/>
      <c r="Q40" s="284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D9:F9"/>
    <mergeCell ref="H9:I9"/>
    <mergeCell ref="M9:N9"/>
    <mergeCell ref="O9:P9"/>
    <mergeCell ref="Q9:R9"/>
    <mergeCell ref="P11:R11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E11:F11"/>
    <mergeCell ref="H11:J11"/>
    <mergeCell ref="K11:L11"/>
    <mergeCell ref="N11:O11"/>
    <mergeCell ref="O16:P16"/>
    <mergeCell ref="M17:N18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O36:Q36"/>
    <mergeCell ref="K35:M35"/>
    <mergeCell ref="C27:E27"/>
    <mergeCell ref="G27:I27"/>
    <mergeCell ref="K27:M27"/>
    <mergeCell ref="O27:Q27"/>
    <mergeCell ref="O32:Q32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M41" sqref="M4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78</v>
      </c>
      <c r="H3" s="13"/>
      <c r="I3" s="13"/>
      <c r="J3" s="13"/>
      <c r="K3" s="13"/>
      <c r="L3" s="13"/>
      <c r="M3" s="294">
        <v>43293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8"/>
    </row>
    <row r="7" spans="1:19" ht="24" customHeight="1" x14ac:dyDescent="0.2">
      <c r="B7" s="8"/>
      <c r="C7" s="286" t="s">
        <v>19</v>
      </c>
      <c r="D7" s="296" t="s">
        <v>60</v>
      </c>
      <c r="E7" s="297"/>
      <c r="F7" s="39"/>
      <c r="G7" s="286" t="s">
        <v>20</v>
      </c>
      <c r="H7" s="298" t="s">
        <v>97</v>
      </c>
      <c r="I7" s="299"/>
      <c r="J7" s="39"/>
      <c r="K7" s="300" t="s">
        <v>22</v>
      </c>
      <c r="L7" s="301"/>
      <c r="M7" s="349" t="s">
        <v>452</v>
      </c>
      <c r="N7" s="350"/>
      <c r="O7" s="300" t="s">
        <v>4</v>
      </c>
      <c r="P7" s="301"/>
      <c r="Q7" s="304">
        <v>15500</v>
      </c>
      <c r="R7" s="305"/>
    </row>
    <row r="8" spans="1:19" ht="7.5" customHeight="1" x14ac:dyDescent="0.2">
      <c r="B8" s="8"/>
      <c r="C8" s="286"/>
      <c r="D8" s="40"/>
      <c r="E8" s="40"/>
      <c r="F8" s="39"/>
      <c r="G8" s="2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11"/>
      <c r="E9" s="312"/>
      <c r="F9" s="313"/>
      <c r="G9" s="286" t="s">
        <v>10</v>
      </c>
      <c r="H9" s="314" t="s">
        <v>61</v>
      </c>
      <c r="I9" s="315"/>
      <c r="J9" s="39"/>
      <c r="K9" s="39"/>
      <c r="L9" s="286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1800</v>
      </c>
      <c r="R9" s="297"/>
    </row>
    <row r="10" spans="1:19" ht="7.5" customHeight="1" x14ac:dyDescent="0.2">
      <c r="B10" s="8"/>
      <c r="C10" s="286"/>
      <c r="D10" s="42"/>
      <c r="E10" s="42"/>
      <c r="F10" s="42"/>
      <c r="G10" s="2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86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15500</v>
      </c>
      <c r="D17" s="330"/>
      <c r="E17" s="333">
        <f>C17/547+1</f>
        <v>29.336380255941499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87"/>
      <c r="Q19" s="28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291"/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/>
      <c r="G35" s="18"/>
      <c r="H35" s="18"/>
      <c r="I35" s="18"/>
      <c r="J35" s="31"/>
      <c r="K35" s="347" t="s">
        <v>33</v>
      </c>
      <c r="L35" s="347"/>
      <c r="M35" s="347"/>
      <c r="N35" s="8"/>
      <c r="O35" s="358"/>
      <c r="P35" s="358"/>
      <c r="Q35" s="358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289"/>
      <c r="J38" s="18"/>
      <c r="K38" s="18"/>
      <c r="N38" s="18"/>
      <c r="R38" s="8"/>
    </row>
    <row r="39" spans="2:18" ht="14.25" x14ac:dyDescent="0.2">
      <c r="B39" s="8"/>
      <c r="C39" s="18"/>
      <c r="D39" s="18"/>
      <c r="E39" s="18"/>
      <c r="F39" s="18"/>
      <c r="G39" s="18"/>
      <c r="H39" s="18"/>
      <c r="I39" s="38"/>
      <c r="J39" s="18"/>
      <c r="K39" s="18"/>
      <c r="L39" s="8"/>
      <c r="M39" s="8"/>
      <c r="N39" s="8"/>
      <c r="O39" s="8"/>
      <c r="P39" s="8"/>
      <c r="Q39" s="8"/>
      <c r="R39" s="8"/>
    </row>
    <row r="40" spans="2:18" ht="14.25" x14ac:dyDescent="0.2">
      <c r="B40" s="8"/>
      <c r="C40" s="8"/>
      <c r="D40" s="8"/>
      <c r="E40" s="8"/>
      <c r="F40" s="8"/>
      <c r="G40" s="8"/>
      <c r="H40" s="8"/>
      <c r="I40" s="290"/>
      <c r="J40" s="8"/>
      <c r="K40" s="8"/>
      <c r="L40" s="8"/>
      <c r="M40" s="8"/>
      <c r="N40" s="8"/>
      <c r="O40" s="8"/>
      <c r="P40" s="8"/>
      <c r="Q40" s="284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I38" sqref="I38:I40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79</v>
      </c>
      <c r="H3" s="13"/>
      <c r="I3" s="13"/>
      <c r="J3" s="13"/>
      <c r="K3" s="13"/>
      <c r="L3" s="13"/>
      <c r="M3" s="294">
        <v>43293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8"/>
    </row>
    <row r="7" spans="1:19" ht="24" customHeight="1" x14ac:dyDescent="0.2">
      <c r="B7" s="8"/>
      <c r="C7" s="286" t="s">
        <v>19</v>
      </c>
      <c r="D7" s="296" t="s">
        <v>57</v>
      </c>
      <c r="E7" s="297"/>
      <c r="F7" s="39"/>
      <c r="G7" s="286" t="s">
        <v>20</v>
      </c>
      <c r="H7" s="298" t="s">
        <v>50</v>
      </c>
      <c r="I7" s="299"/>
      <c r="J7" s="39"/>
      <c r="K7" s="300" t="s">
        <v>22</v>
      </c>
      <c r="L7" s="301"/>
      <c r="M7" s="302" t="s">
        <v>453</v>
      </c>
      <c r="N7" s="303"/>
      <c r="O7" s="300" t="s">
        <v>4</v>
      </c>
      <c r="P7" s="301"/>
      <c r="Q7" s="304">
        <v>10500</v>
      </c>
      <c r="R7" s="305"/>
    </row>
    <row r="8" spans="1:19" ht="7.5" customHeight="1" x14ac:dyDescent="0.2">
      <c r="B8" s="8"/>
      <c r="C8" s="286"/>
      <c r="D8" s="40"/>
      <c r="E8" s="40"/>
      <c r="F8" s="39"/>
      <c r="G8" s="2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11"/>
      <c r="E9" s="312"/>
      <c r="F9" s="313"/>
      <c r="G9" s="286" t="s">
        <v>10</v>
      </c>
      <c r="H9" s="314" t="s">
        <v>356</v>
      </c>
      <c r="I9" s="315"/>
      <c r="J9" s="39"/>
      <c r="K9" s="39"/>
      <c r="L9" s="286" t="s">
        <v>21</v>
      </c>
      <c r="M9" s="314" t="s">
        <v>183</v>
      </c>
      <c r="N9" s="315"/>
      <c r="O9" s="300" t="s">
        <v>27</v>
      </c>
      <c r="P9" s="301" t="s">
        <v>26</v>
      </c>
      <c r="Q9" s="316">
        <v>1200</v>
      </c>
      <c r="R9" s="297"/>
    </row>
    <row r="10" spans="1:19" ht="7.5" customHeight="1" x14ac:dyDescent="0.2">
      <c r="B10" s="8"/>
      <c r="C10" s="286"/>
      <c r="D10" s="42"/>
      <c r="E10" s="42"/>
      <c r="F10" s="42"/>
      <c r="G10" s="2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86" t="s">
        <v>5</v>
      </c>
      <c r="D11" s="42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10500</v>
      </c>
      <c r="D17" s="330"/>
      <c r="E17" s="333">
        <f>C17/268+1</f>
        <v>40.179104477611943</v>
      </c>
      <c r="F17" s="334"/>
      <c r="G17" s="337"/>
      <c r="H17" s="338"/>
      <c r="I17" s="341"/>
      <c r="J17" s="323"/>
      <c r="K17" s="322"/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87"/>
      <c r="Q19" s="28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27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292" t="s">
        <v>435</v>
      </c>
      <c r="G32" s="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G35" s="18"/>
      <c r="H35" s="18"/>
      <c r="I35" s="18"/>
      <c r="J35" s="31"/>
      <c r="K35" s="347"/>
      <c r="L35" s="347"/>
      <c r="M35" s="347"/>
      <c r="N35" s="8"/>
      <c r="O35" s="348"/>
      <c r="P35" s="347"/>
      <c r="Q35" s="347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F37" s="27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289"/>
      <c r="J38" s="18"/>
      <c r="K38" s="18"/>
      <c r="N38" s="18"/>
      <c r="R38" s="8"/>
    </row>
    <row r="39" spans="2:18" ht="14.25" x14ac:dyDescent="0.2">
      <c r="B39" s="8"/>
      <c r="C39" s="18"/>
      <c r="D39" s="18"/>
      <c r="E39" s="18"/>
      <c r="F39" s="18"/>
      <c r="G39" s="18"/>
      <c r="H39" s="18"/>
      <c r="I39" s="38"/>
      <c r="J39" s="18"/>
      <c r="K39" s="18"/>
      <c r="L39" s="8"/>
      <c r="M39" s="8"/>
      <c r="N39" s="8"/>
      <c r="O39" s="8"/>
      <c r="P39" s="8"/>
      <c r="Q39" s="8"/>
      <c r="R39" s="8"/>
    </row>
    <row r="40" spans="2:18" ht="14.25" x14ac:dyDescent="0.2">
      <c r="I40" s="290"/>
      <c r="Q40" s="284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zoomScaleNormal="100" zoomScaleSheetLayoutView="100" workbookViewId="0">
      <selection activeCell="J41" sqref="J4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80</v>
      </c>
      <c r="H3" s="13"/>
      <c r="I3" s="13"/>
      <c r="J3" s="13"/>
      <c r="K3" s="13"/>
      <c r="L3" s="13"/>
      <c r="M3" s="294">
        <v>43293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8"/>
    </row>
    <row r="7" spans="1:19" ht="24" customHeight="1" x14ac:dyDescent="0.2">
      <c r="B7" s="8"/>
      <c r="C7" s="286" t="s">
        <v>19</v>
      </c>
      <c r="D7" s="296" t="s">
        <v>184</v>
      </c>
      <c r="E7" s="297"/>
      <c r="F7" s="39"/>
      <c r="G7" s="286" t="s">
        <v>20</v>
      </c>
      <c r="H7" s="298" t="s">
        <v>50</v>
      </c>
      <c r="I7" s="299"/>
      <c r="J7" s="39"/>
      <c r="K7" s="300" t="s">
        <v>22</v>
      </c>
      <c r="L7" s="301"/>
      <c r="M7" s="302">
        <v>4510144201</v>
      </c>
      <c r="N7" s="303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286"/>
      <c r="D8" s="40"/>
      <c r="E8" s="40"/>
      <c r="F8" s="39"/>
      <c r="G8" s="2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11"/>
      <c r="E9" s="312"/>
      <c r="F9" s="313"/>
      <c r="G9" s="286" t="s">
        <v>10</v>
      </c>
      <c r="H9" s="314" t="s">
        <v>185</v>
      </c>
      <c r="I9" s="315"/>
      <c r="J9" s="39"/>
      <c r="K9" s="39"/>
      <c r="L9" s="286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86"/>
      <c r="D10" s="42"/>
      <c r="E10" s="42"/>
      <c r="F10" s="42"/>
      <c r="G10" s="2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86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7000</v>
      </c>
      <c r="D17" s="330"/>
      <c r="E17" s="333">
        <f>C17/140+1</f>
        <v>51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87"/>
      <c r="Q19" s="28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/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1:18" ht="14.25" x14ac:dyDescent="0.2">
      <c r="B33" s="18"/>
      <c r="C33" s="48"/>
      <c r="D33" s="18"/>
      <c r="E33" s="18"/>
      <c r="F33" s="18"/>
      <c r="G33" s="50"/>
      <c r="H33" s="50"/>
      <c r="I33" s="18"/>
      <c r="J33" s="31"/>
      <c r="K33" s="18"/>
      <c r="N33" s="18"/>
      <c r="R33" s="8"/>
    </row>
    <row r="34" spans="1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1:18" ht="15" customHeight="1" x14ac:dyDescent="0.2">
      <c r="B35" s="8"/>
      <c r="C35" s="18"/>
      <c r="D35" s="18"/>
      <c r="E35" s="18"/>
      <c r="F35" s="27" t="s">
        <v>454</v>
      </c>
      <c r="G35" s="18"/>
      <c r="H35" s="18"/>
      <c r="I35" s="18"/>
      <c r="J35" s="31"/>
      <c r="K35" s="347" t="s">
        <v>33</v>
      </c>
      <c r="L35" s="347"/>
      <c r="M35" s="347"/>
      <c r="N35" s="8"/>
      <c r="O35" s="348"/>
      <c r="P35" s="347"/>
      <c r="Q35" s="347"/>
      <c r="R35" s="8"/>
    </row>
    <row r="36" spans="1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1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1:18" ht="14.25" x14ac:dyDescent="0.2">
      <c r="B38" s="8"/>
      <c r="C38" s="45"/>
      <c r="E38" s="18"/>
      <c r="F38" s="19"/>
      <c r="G38" s="19"/>
      <c r="H38" s="19"/>
      <c r="I38" s="289"/>
      <c r="J38" s="18"/>
      <c r="K38" s="18"/>
      <c r="N38" s="18"/>
      <c r="R38" s="8"/>
    </row>
    <row r="39" spans="1:18" ht="14.25" x14ac:dyDescent="0.2">
      <c r="A39" s="8"/>
      <c r="B39" s="8"/>
      <c r="C39" s="18"/>
      <c r="D39" s="18"/>
      <c r="E39" s="18"/>
      <c r="F39" s="18"/>
      <c r="G39" s="18"/>
      <c r="H39" s="18"/>
      <c r="I39" s="38"/>
      <c r="J39" s="18"/>
      <c r="K39" s="18"/>
      <c r="L39" s="8"/>
      <c r="M39" s="8"/>
      <c r="N39" s="8"/>
      <c r="O39" s="8"/>
      <c r="P39" s="8"/>
      <c r="Q39" s="8"/>
      <c r="R39" s="8"/>
    </row>
    <row r="40" spans="1:18" ht="14.25" x14ac:dyDescent="0.2">
      <c r="I40" s="290"/>
      <c r="Q40" s="284"/>
    </row>
    <row r="41" spans="1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1:18" ht="14.25" x14ac:dyDescent="0.2">
      <c r="Q42" s="34"/>
    </row>
    <row r="43" spans="1:18" ht="14.25" x14ac:dyDescent="0.2"/>
    <row r="44" spans="1:18" ht="14.25" x14ac:dyDescent="0.2"/>
    <row r="45" spans="1:18" ht="14.25" x14ac:dyDescent="0.2"/>
    <row r="46" spans="1:18" ht="14.25" x14ac:dyDescent="0.2"/>
    <row r="47" spans="1:18" ht="14.25" x14ac:dyDescent="0.2"/>
    <row r="48" spans="1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view="pageBreakPreview" topLeftCell="A13" zoomScaleNormal="100" zoomScaleSheetLayoutView="100" workbookViewId="0">
      <selection activeCell="U30" sqref="U30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81</v>
      </c>
      <c r="H3" s="13"/>
      <c r="I3" s="13"/>
      <c r="J3" s="13"/>
      <c r="K3" s="13"/>
      <c r="L3" s="13"/>
      <c r="M3" s="294">
        <v>43293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8"/>
    </row>
    <row r="7" spans="1:19" ht="24" customHeight="1" x14ac:dyDescent="0.2">
      <c r="B7" s="8"/>
      <c r="C7" s="286" t="s">
        <v>19</v>
      </c>
      <c r="D7" s="296" t="s">
        <v>455</v>
      </c>
      <c r="E7" s="297"/>
      <c r="F7" s="39"/>
      <c r="G7" s="286" t="s">
        <v>20</v>
      </c>
      <c r="H7" s="298" t="s">
        <v>50</v>
      </c>
      <c r="I7" s="299"/>
      <c r="J7" s="39"/>
      <c r="K7" s="300" t="s">
        <v>22</v>
      </c>
      <c r="L7" s="301"/>
      <c r="M7" s="302">
        <v>4510217747</v>
      </c>
      <c r="N7" s="303"/>
      <c r="O7" s="300" t="s">
        <v>4</v>
      </c>
      <c r="P7" s="301"/>
      <c r="Q7" s="304">
        <v>5000</v>
      </c>
      <c r="R7" s="305"/>
    </row>
    <row r="8" spans="1:19" ht="7.5" customHeight="1" x14ac:dyDescent="0.2">
      <c r="B8" s="8"/>
      <c r="C8" s="286"/>
      <c r="D8" s="40"/>
      <c r="E8" s="40"/>
      <c r="F8" s="39"/>
      <c r="G8" s="2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11"/>
      <c r="E9" s="312"/>
      <c r="F9" s="313"/>
      <c r="G9" s="286" t="s">
        <v>10</v>
      </c>
      <c r="H9" s="314" t="s">
        <v>185</v>
      </c>
      <c r="I9" s="315"/>
      <c r="J9" s="39"/>
      <c r="K9" s="39"/>
      <c r="L9" s="286" t="s">
        <v>21</v>
      </c>
      <c r="M9" s="314" t="s">
        <v>38</v>
      </c>
      <c r="N9" s="315"/>
      <c r="O9" s="300" t="s">
        <v>27</v>
      </c>
      <c r="P9" s="301" t="s">
        <v>26</v>
      </c>
      <c r="Q9" s="316">
        <v>750</v>
      </c>
      <c r="R9" s="297"/>
    </row>
    <row r="10" spans="1:19" ht="7.5" customHeight="1" x14ac:dyDescent="0.2">
      <c r="B10" s="8"/>
      <c r="C10" s="286"/>
      <c r="D10" s="42"/>
      <c r="E10" s="42"/>
      <c r="F10" s="42"/>
      <c r="G10" s="2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286" t="s">
        <v>5</v>
      </c>
      <c r="D11" s="42"/>
      <c r="E11" s="306">
        <v>42644</v>
      </c>
      <c r="F11" s="307"/>
      <c r="G11" s="39"/>
      <c r="H11" s="300" t="s">
        <v>24</v>
      </c>
      <c r="I11" s="300"/>
      <c r="J11" s="301"/>
      <c r="K11" s="306">
        <v>42653</v>
      </c>
      <c r="L11" s="307"/>
      <c r="M11" s="42"/>
      <c r="N11" s="308" t="s">
        <v>30</v>
      </c>
      <c r="O11" s="308"/>
      <c r="P11" s="309">
        <v>42654</v>
      </c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5000</v>
      </c>
      <c r="D17" s="330"/>
      <c r="E17" s="333">
        <f>C17/140+1</f>
        <v>36.714285714285715</v>
      </c>
      <c r="F17" s="334"/>
      <c r="G17" s="337"/>
      <c r="H17" s="338"/>
      <c r="I17" s="341">
        <v>16</v>
      </c>
      <c r="J17" s="323"/>
      <c r="K17" s="322">
        <v>42643</v>
      </c>
      <c r="L17" s="323"/>
      <c r="M17" s="322">
        <v>42644</v>
      </c>
      <c r="N17" s="323"/>
      <c r="O17" s="322">
        <v>42654</v>
      </c>
      <c r="P17" s="323"/>
    </row>
    <row r="18" spans="2:18" ht="14.25" x14ac:dyDescent="0.2">
      <c r="B18" s="8"/>
      <c r="C18" s="331"/>
      <c r="D18" s="332"/>
      <c r="E18" s="335"/>
      <c r="F18" s="336"/>
      <c r="G18" s="339"/>
      <c r="H18" s="340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87"/>
      <c r="Q19" s="28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18"/>
      <c r="C32" s="52"/>
      <c r="D32" s="18"/>
      <c r="F32" s="18" t="s">
        <v>458</v>
      </c>
      <c r="G32" s="59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18"/>
      <c r="C33" s="48"/>
      <c r="D33" s="18"/>
      <c r="E33" s="18"/>
      <c r="F33" s="18" t="s">
        <v>464</v>
      </c>
      <c r="G33" s="50"/>
      <c r="H33" s="50"/>
      <c r="I33" s="18"/>
      <c r="J33" s="31"/>
      <c r="K33" s="18"/>
      <c r="N33" s="18"/>
      <c r="R33" s="8"/>
    </row>
    <row r="34" spans="2:18" ht="14.25" x14ac:dyDescent="0.2">
      <c r="B34" s="27"/>
      <c r="C34" s="18"/>
      <c r="D34" s="18"/>
      <c r="E34" s="48"/>
      <c r="F34" s="18"/>
      <c r="G34" s="46"/>
      <c r="H34" s="18"/>
      <c r="I34" s="18"/>
      <c r="J34" s="31"/>
      <c r="N34" s="8"/>
      <c r="R34" s="8"/>
    </row>
    <row r="35" spans="2:18" ht="15" customHeight="1" x14ac:dyDescent="0.2">
      <c r="B35" s="8"/>
      <c r="C35" s="18"/>
      <c r="D35" s="18"/>
      <c r="E35" s="18"/>
      <c r="F35" s="27" t="s">
        <v>465</v>
      </c>
      <c r="G35" s="18"/>
      <c r="H35" s="18"/>
      <c r="I35" s="18"/>
      <c r="J35" s="31"/>
      <c r="K35" s="347" t="s">
        <v>396</v>
      </c>
      <c r="L35" s="347"/>
      <c r="M35" s="347"/>
      <c r="N35" s="8"/>
      <c r="O35" s="394">
        <v>43306</v>
      </c>
      <c r="P35" s="394"/>
      <c r="Q35" s="394"/>
      <c r="R35" s="8"/>
    </row>
    <row r="36" spans="2:18" ht="14.25" x14ac:dyDescent="0.2">
      <c r="B36" s="8"/>
      <c r="C36" s="18"/>
      <c r="D36" s="32"/>
      <c r="E36" s="18"/>
      <c r="F36" s="46"/>
      <c r="G36" s="18"/>
      <c r="H36" s="18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45"/>
      <c r="E38" s="18"/>
      <c r="F38" s="19"/>
      <c r="G38" s="19"/>
      <c r="H38" s="19"/>
      <c r="I38" s="289"/>
      <c r="J38" s="18"/>
      <c r="K38" s="18"/>
      <c r="N38" s="18"/>
      <c r="R38" s="8"/>
    </row>
    <row r="39" spans="2:18" ht="14.25" x14ac:dyDescent="0.2">
      <c r="B39" s="8"/>
      <c r="C39" s="18"/>
      <c r="D39" s="18"/>
      <c r="E39" s="18"/>
      <c r="F39" s="18"/>
      <c r="G39" s="18"/>
      <c r="H39" s="18"/>
      <c r="I39" s="38"/>
      <c r="J39" s="18"/>
      <c r="K39" s="18"/>
      <c r="L39" s="8"/>
      <c r="M39" s="8"/>
      <c r="N39" s="8"/>
      <c r="O39" s="8"/>
      <c r="P39" s="8"/>
      <c r="Q39" s="8"/>
      <c r="R39" s="8"/>
    </row>
    <row r="40" spans="2:18" ht="14.25" x14ac:dyDescent="0.2">
      <c r="I40" s="290"/>
      <c r="Q40" s="284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O17:P18"/>
    <mergeCell ref="P20:Q20"/>
    <mergeCell ref="C22:R22"/>
    <mergeCell ref="C24:E24"/>
    <mergeCell ref="G24:I24"/>
    <mergeCell ref="K24:M24"/>
    <mergeCell ref="O24:Q24"/>
    <mergeCell ref="C17:D18"/>
    <mergeCell ref="E17:F18"/>
    <mergeCell ref="G17:H18"/>
    <mergeCell ref="I17:J18"/>
    <mergeCell ref="K17:L18"/>
    <mergeCell ref="M17:N18"/>
    <mergeCell ref="O36:Q36"/>
    <mergeCell ref="C27:E27"/>
    <mergeCell ref="G27:I27"/>
    <mergeCell ref="K27:M27"/>
    <mergeCell ref="O27:Q27"/>
    <mergeCell ref="O32:Q32"/>
    <mergeCell ref="K35:M35"/>
    <mergeCell ref="O35:Q35"/>
  </mergeCells>
  <pageMargins left="0.39" right="0.35" top="0.75" bottom="0.75" header="0.3" footer="0.3"/>
  <pageSetup scale="75" orientation="portrait" r:id="rId1"/>
  <drawing r:id="rId2"/>
  <legacyDrawing r:id="rId3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6"/>
  <sheetViews>
    <sheetView showGridLines="0" tabSelected="1" view="pageBreakPreview" zoomScaleNormal="100" zoomScaleSheetLayoutView="100" workbookViewId="0">
      <selection activeCell="E1" sqref="E1:R1"/>
    </sheetView>
  </sheetViews>
  <sheetFormatPr baseColWidth="10" defaultColWidth="0" defaultRowHeight="0" customHeight="1" zeroHeight="1" x14ac:dyDescent="0.2"/>
  <cols>
    <col min="1" max="1" width="2.28515625" style="1" customWidth="1"/>
    <col min="2" max="2" width="1.28515625" style="1" customWidth="1"/>
    <col min="3" max="3" width="9.42578125" style="1" customWidth="1"/>
    <col min="4" max="4" width="7.5703125" style="1" customWidth="1"/>
    <col min="5" max="5" width="7.140625" style="1" customWidth="1"/>
    <col min="6" max="6" width="7.5703125" style="1" customWidth="1"/>
    <col min="7" max="7" width="8.7109375" style="1" customWidth="1"/>
    <col min="8" max="8" width="7.7109375" style="1" customWidth="1"/>
    <col min="9" max="10" width="7.140625" style="1" customWidth="1"/>
    <col min="11" max="11" width="7" style="1" customWidth="1"/>
    <col min="12" max="12" width="7.7109375" style="1" customWidth="1"/>
    <col min="13" max="13" width="7.140625" style="1" customWidth="1"/>
    <col min="14" max="14" width="7" style="1" customWidth="1"/>
    <col min="15" max="18" width="7.140625" style="1" customWidth="1"/>
    <col min="19" max="221" width="9.140625" style="1" customWidth="1"/>
    <col min="222" max="222" width="1.42578125" style="1" customWidth="1"/>
    <col min="223" max="223" width="9.7109375" style="1" customWidth="1"/>
    <col min="224" max="224" width="11.42578125" style="1" customWidth="1"/>
    <col min="225" max="225" width="3.140625" style="1" customWidth="1"/>
    <col min="226" max="226" width="9" style="1" customWidth="1"/>
    <col min="227" max="227" width="5.28515625" style="1" customWidth="1"/>
    <col min="228" max="228" width="6.5703125" style="1" customWidth="1"/>
    <col min="229" max="230" width="1.42578125" style="1" customWidth="1"/>
    <col min="231" max="231" width="9.7109375" style="1" customWidth="1"/>
    <col min="232" max="232" width="11.42578125" style="1" customWidth="1"/>
    <col min="233" max="233" width="3.5703125" style="1" customWidth="1"/>
    <col min="234" max="234" width="11.42578125" style="1" customWidth="1"/>
    <col min="235" max="235" width="4" style="1" customWidth="1"/>
    <col min="236" max="236" width="6.5703125" style="1" customWidth="1"/>
    <col min="237" max="237" width="1.42578125" style="1" customWidth="1"/>
    <col min="238" max="238" width="1.85546875" style="1" customWidth="1"/>
    <col min="239" max="476" width="0" style="1" hidden="1"/>
    <col min="477" max="477" width="2.28515625" style="1" customWidth="1"/>
    <col min="478" max="478" width="1.42578125" style="1" customWidth="1"/>
    <col min="479" max="479" width="9.7109375" style="1" customWidth="1"/>
    <col min="480" max="480" width="11.42578125" style="1" customWidth="1"/>
    <col min="481" max="481" width="3.140625" style="1" customWidth="1"/>
    <col min="482" max="482" width="9" style="1" customWidth="1"/>
    <col min="483" max="483" width="5.28515625" style="1" customWidth="1"/>
    <col min="484" max="484" width="6.5703125" style="1" customWidth="1"/>
    <col min="485" max="486" width="1.42578125" style="1" customWidth="1"/>
    <col min="487" max="487" width="9.7109375" style="1" customWidth="1"/>
    <col min="488" max="488" width="11.42578125" style="1" customWidth="1"/>
    <col min="489" max="489" width="3.5703125" style="1" customWidth="1"/>
    <col min="490" max="490" width="11.42578125" style="1" customWidth="1"/>
    <col min="491" max="491" width="4" style="1" customWidth="1"/>
    <col min="492" max="492" width="6.5703125" style="1" customWidth="1"/>
    <col min="493" max="493" width="1.42578125" style="1" customWidth="1"/>
    <col min="494" max="494" width="1.85546875" style="1" customWidth="1"/>
    <col min="495" max="732" width="0" style="1" hidden="1"/>
    <col min="733" max="733" width="2.28515625" style="1" customWidth="1"/>
    <col min="734" max="734" width="1.42578125" style="1" customWidth="1"/>
    <col min="735" max="735" width="9.7109375" style="1" customWidth="1"/>
    <col min="736" max="736" width="11.42578125" style="1" customWidth="1"/>
    <col min="737" max="737" width="3.140625" style="1" customWidth="1"/>
    <col min="738" max="738" width="9" style="1" customWidth="1"/>
    <col min="739" max="739" width="5.28515625" style="1" customWidth="1"/>
    <col min="740" max="740" width="6.5703125" style="1" customWidth="1"/>
    <col min="741" max="742" width="1.42578125" style="1" customWidth="1"/>
    <col min="743" max="743" width="9.7109375" style="1" customWidth="1"/>
    <col min="744" max="744" width="11.42578125" style="1" customWidth="1"/>
    <col min="745" max="745" width="3.5703125" style="1" customWidth="1"/>
    <col min="746" max="746" width="11.42578125" style="1" customWidth="1"/>
    <col min="747" max="747" width="4" style="1" customWidth="1"/>
    <col min="748" max="748" width="6.5703125" style="1" customWidth="1"/>
    <col min="749" max="749" width="1.42578125" style="1" customWidth="1"/>
    <col min="750" max="750" width="1.85546875" style="1" customWidth="1"/>
    <col min="751" max="988" width="0" style="1" hidden="1"/>
    <col min="989" max="989" width="2.28515625" style="1" customWidth="1"/>
    <col min="990" max="990" width="1.42578125" style="1" customWidth="1"/>
    <col min="991" max="991" width="9.7109375" style="1" customWidth="1"/>
    <col min="992" max="992" width="11.42578125" style="1" customWidth="1"/>
    <col min="993" max="993" width="3.140625" style="1" customWidth="1"/>
    <col min="994" max="994" width="9" style="1" customWidth="1"/>
    <col min="995" max="995" width="5.28515625" style="1" customWidth="1"/>
    <col min="996" max="996" width="6.5703125" style="1" customWidth="1"/>
    <col min="997" max="998" width="1.42578125" style="1" customWidth="1"/>
    <col min="999" max="999" width="9.7109375" style="1" customWidth="1"/>
    <col min="1000" max="1000" width="11.42578125" style="1" customWidth="1"/>
    <col min="1001" max="1001" width="3.5703125" style="1" customWidth="1"/>
    <col min="1002" max="1002" width="11.42578125" style="1" customWidth="1"/>
    <col min="1003" max="1003" width="4" style="1" customWidth="1"/>
    <col min="1004" max="1004" width="6.5703125" style="1" customWidth="1"/>
    <col min="1005" max="1005" width="1.42578125" style="1" customWidth="1"/>
    <col min="1006" max="1006" width="1.85546875" style="1" customWidth="1"/>
    <col min="1007" max="1244" width="0" style="1" hidden="1"/>
    <col min="1245" max="1245" width="2.28515625" style="1" customWidth="1"/>
    <col min="1246" max="1246" width="1.42578125" style="1" customWidth="1"/>
    <col min="1247" max="1247" width="9.7109375" style="1" customWidth="1"/>
    <col min="1248" max="1248" width="11.42578125" style="1" customWidth="1"/>
    <col min="1249" max="1249" width="3.140625" style="1" customWidth="1"/>
    <col min="1250" max="1250" width="9" style="1" customWidth="1"/>
    <col min="1251" max="1251" width="5.28515625" style="1" customWidth="1"/>
    <col min="1252" max="1252" width="6.5703125" style="1" customWidth="1"/>
    <col min="1253" max="1254" width="1.42578125" style="1" customWidth="1"/>
    <col min="1255" max="1255" width="9.7109375" style="1" customWidth="1"/>
    <col min="1256" max="1256" width="11.42578125" style="1" customWidth="1"/>
    <col min="1257" max="1257" width="3.5703125" style="1" customWidth="1"/>
    <col min="1258" max="1258" width="11.42578125" style="1" customWidth="1"/>
    <col min="1259" max="1259" width="4" style="1" customWidth="1"/>
    <col min="1260" max="1260" width="6.5703125" style="1" customWidth="1"/>
    <col min="1261" max="1261" width="1.42578125" style="1" customWidth="1"/>
    <col min="1262" max="1262" width="1.85546875" style="1" customWidth="1"/>
    <col min="1263" max="1500" width="0" style="1" hidden="1"/>
    <col min="1501" max="1501" width="2.28515625" style="1" customWidth="1"/>
    <col min="1502" max="1502" width="1.42578125" style="1" customWidth="1"/>
    <col min="1503" max="1503" width="9.7109375" style="1" customWidth="1"/>
    <col min="1504" max="1504" width="11.42578125" style="1" customWidth="1"/>
    <col min="1505" max="1505" width="3.140625" style="1" customWidth="1"/>
    <col min="1506" max="1506" width="9" style="1" customWidth="1"/>
    <col min="1507" max="1507" width="5.28515625" style="1" customWidth="1"/>
    <col min="1508" max="1508" width="6.5703125" style="1" customWidth="1"/>
    <col min="1509" max="1510" width="1.42578125" style="1" customWidth="1"/>
    <col min="1511" max="1511" width="9.7109375" style="1" customWidth="1"/>
    <col min="1512" max="1512" width="11.42578125" style="1" customWidth="1"/>
    <col min="1513" max="1513" width="3.5703125" style="1" customWidth="1"/>
    <col min="1514" max="1514" width="11.42578125" style="1" customWidth="1"/>
    <col min="1515" max="1515" width="4" style="1" customWidth="1"/>
    <col min="1516" max="1516" width="6.5703125" style="1" customWidth="1"/>
    <col min="1517" max="1517" width="1.42578125" style="1" customWidth="1"/>
    <col min="1518" max="1518" width="1.85546875" style="1" customWidth="1"/>
    <col min="1519" max="1756" width="0" style="1" hidden="1"/>
    <col min="1757" max="1757" width="2.28515625" style="1" customWidth="1"/>
    <col min="1758" max="1758" width="1.42578125" style="1" customWidth="1"/>
    <col min="1759" max="1759" width="9.7109375" style="1" customWidth="1"/>
    <col min="1760" max="1760" width="11.42578125" style="1" customWidth="1"/>
    <col min="1761" max="1761" width="3.140625" style="1" customWidth="1"/>
    <col min="1762" max="1762" width="9" style="1" customWidth="1"/>
    <col min="1763" max="1763" width="5.28515625" style="1" customWidth="1"/>
    <col min="1764" max="1764" width="6.5703125" style="1" customWidth="1"/>
    <col min="1765" max="1766" width="1.42578125" style="1" customWidth="1"/>
    <col min="1767" max="1767" width="9.7109375" style="1" customWidth="1"/>
    <col min="1768" max="1768" width="11.42578125" style="1" customWidth="1"/>
    <col min="1769" max="1769" width="3.5703125" style="1" customWidth="1"/>
    <col min="1770" max="1770" width="11.42578125" style="1" customWidth="1"/>
    <col min="1771" max="1771" width="4" style="1" customWidth="1"/>
    <col min="1772" max="1772" width="6.5703125" style="1" customWidth="1"/>
    <col min="1773" max="1773" width="1.42578125" style="1" customWidth="1"/>
    <col min="1774" max="1774" width="1.85546875" style="1" customWidth="1"/>
    <col min="1775" max="2012" width="0" style="1" hidden="1"/>
    <col min="2013" max="2013" width="2.28515625" style="1" customWidth="1"/>
    <col min="2014" max="2014" width="1.42578125" style="1" customWidth="1"/>
    <col min="2015" max="2015" width="9.7109375" style="1" customWidth="1"/>
    <col min="2016" max="2016" width="11.42578125" style="1" customWidth="1"/>
    <col min="2017" max="2017" width="3.140625" style="1" customWidth="1"/>
    <col min="2018" max="2018" width="9" style="1" customWidth="1"/>
    <col min="2019" max="2019" width="5.28515625" style="1" customWidth="1"/>
    <col min="2020" max="2020" width="6.5703125" style="1" customWidth="1"/>
    <col min="2021" max="2022" width="1.42578125" style="1" customWidth="1"/>
    <col min="2023" max="2023" width="9.7109375" style="1" customWidth="1"/>
    <col min="2024" max="2024" width="11.42578125" style="1" customWidth="1"/>
    <col min="2025" max="2025" width="3.5703125" style="1" customWidth="1"/>
    <col min="2026" max="2026" width="11.42578125" style="1" customWidth="1"/>
    <col min="2027" max="2027" width="4" style="1" customWidth="1"/>
    <col min="2028" max="2028" width="6.5703125" style="1" customWidth="1"/>
    <col min="2029" max="2029" width="1.42578125" style="1" customWidth="1"/>
    <col min="2030" max="2030" width="1.85546875" style="1" customWidth="1"/>
    <col min="2031" max="2268" width="0" style="1" hidden="1"/>
    <col min="2269" max="2269" width="2.28515625" style="1" customWidth="1"/>
    <col min="2270" max="2270" width="1.42578125" style="1" customWidth="1"/>
    <col min="2271" max="2271" width="9.7109375" style="1" customWidth="1"/>
    <col min="2272" max="2272" width="11.42578125" style="1" customWidth="1"/>
    <col min="2273" max="2273" width="3.140625" style="1" customWidth="1"/>
    <col min="2274" max="2274" width="9" style="1" customWidth="1"/>
    <col min="2275" max="2275" width="5.28515625" style="1" customWidth="1"/>
    <col min="2276" max="2276" width="6.5703125" style="1" customWidth="1"/>
    <col min="2277" max="2278" width="1.42578125" style="1" customWidth="1"/>
    <col min="2279" max="2279" width="9.7109375" style="1" customWidth="1"/>
    <col min="2280" max="2280" width="11.42578125" style="1" customWidth="1"/>
    <col min="2281" max="2281" width="3.5703125" style="1" customWidth="1"/>
    <col min="2282" max="2282" width="11.42578125" style="1" customWidth="1"/>
    <col min="2283" max="2283" width="4" style="1" customWidth="1"/>
    <col min="2284" max="2284" width="6.5703125" style="1" customWidth="1"/>
    <col min="2285" max="2285" width="1.42578125" style="1" customWidth="1"/>
    <col min="2286" max="2286" width="1.85546875" style="1" customWidth="1"/>
    <col min="2287" max="2524" width="0" style="1" hidden="1"/>
    <col min="2525" max="2525" width="2.28515625" style="1" customWidth="1"/>
    <col min="2526" max="2526" width="1.42578125" style="1" customWidth="1"/>
    <col min="2527" max="2527" width="9.7109375" style="1" customWidth="1"/>
    <col min="2528" max="2528" width="11.42578125" style="1" customWidth="1"/>
    <col min="2529" max="2529" width="3.140625" style="1" customWidth="1"/>
    <col min="2530" max="2530" width="9" style="1" customWidth="1"/>
    <col min="2531" max="2531" width="5.28515625" style="1" customWidth="1"/>
    <col min="2532" max="2532" width="6.5703125" style="1" customWidth="1"/>
    <col min="2533" max="2534" width="1.42578125" style="1" customWidth="1"/>
    <col min="2535" max="2535" width="9.7109375" style="1" customWidth="1"/>
    <col min="2536" max="2536" width="11.42578125" style="1" customWidth="1"/>
    <col min="2537" max="2537" width="3.5703125" style="1" customWidth="1"/>
    <col min="2538" max="2538" width="11.42578125" style="1" customWidth="1"/>
    <col min="2539" max="2539" width="4" style="1" customWidth="1"/>
    <col min="2540" max="2540" width="6.5703125" style="1" customWidth="1"/>
    <col min="2541" max="2541" width="1.42578125" style="1" customWidth="1"/>
    <col min="2542" max="2542" width="1.85546875" style="1" customWidth="1"/>
    <col min="2543" max="2780" width="0" style="1" hidden="1"/>
    <col min="2781" max="2781" width="2.28515625" style="1" customWidth="1"/>
    <col min="2782" max="2782" width="1.42578125" style="1" customWidth="1"/>
    <col min="2783" max="2783" width="9.7109375" style="1" customWidth="1"/>
    <col min="2784" max="2784" width="11.42578125" style="1" customWidth="1"/>
    <col min="2785" max="2785" width="3.140625" style="1" customWidth="1"/>
    <col min="2786" max="2786" width="9" style="1" customWidth="1"/>
    <col min="2787" max="2787" width="5.28515625" style="1" customWidth="1"/>
    <col min="2788" max="2788" width="6.5703125" style="1" customWidth="1"/>
    <col min="2789" max="2790" width="1.42578125" style="1" customWidth="1"/>
    <col min="2791" max="2791" width="9.7109375" style="1" customWidth="1"/>
    <col min="2792" max="2792" width="11.42578125" style="1" customWidth="1"/>
    <col min="2793" max="2793" width="3.5703125" style="1" customWidth="1"/>
    <col min="2794" max="2794" width="11.42578125" style="1" customWidth="1"/>
    <col min="2795" max="2795" width="4" style="1" customWidth="1"/>
    <col min="2796" max="2796" width="6.5703125" style="1" customWidth="1"/>
    <col min="2797" max="2797" width="1.42578125" style="1" customWidth="1"/>
    <col min="2798" max="2798" width="1.85546875" style="1" customWidth="1"/>
    <col min="2799" max="3036" width="0" style="1" hidden="1"/>
    <col min="3037" max="3037" width="2.28515625" style="1" customWidth="1"/>
    <col min="3038" max="3038" width="1.42578125" style="1" customWidth="1"/>
    <col min="3039" max="3039" width="9.7109375" style="1" customWidth="1"/>
    <col min="3040" max="3040" width="11.42578125" style="1" customWidth="1"/>
    <col min="3041" max="3041" width="3.140625" style="1" customWidth="1"/>
    <col min="3042" max="3042" width="9" style="1" customWidth="1"/>
    <col min="3043" max="3043" width="5.28515625" style="1" customWidth="1"/>
    <col min="3044" max="3044" width="6.5703125" style="1" customWidth="1"/>
    <col min="3045" max="3046" width="1.42578125" style="1" customWidth="1"/>
    <col min="3047" max="3047" width="9.7109375" style="1" customWidth="1"/>
    <col min="3048" max="3048" width="11.42578125" style="1" customWidth="1"/>
    <col min="3049" max="3049" width="3.5703125" style="1" customWidth="1"/>
    <col min="3050" max="3050" width="11.42578125" style="1" customWidth="1"/>
    <col min="3051" max="3051" width="4" style="1" customWidth="1"/>
    <col min="3052" max="3052" width="6.5703125" style="1" customWidth="1"/>
    <col min="3053" max="3053" width="1.42578125" style="1" customWidth="1"/>
    <col min="3054" max="3054" width="1.85546875" style="1" customWidth="1"/>
    <col min="3055" max="3292" width="0" style="1" hidden="1"/>
    <col min="3293" max="3293" width="2.28515625" style="1" customWidth="1"/>
    <col min="3294" max="3294" width="1.42578125" style="1" customWidth="1"/>
    <col min="3295" max="3295" width="9.7109375" style="1" customWidth="1"/>
    <col min="3296" max="3296" width="11.42578125" style="1" customWidth="1"/>
    <col min="3297" max="3297" width="3.140625" style="1" customWidth="1"/>
    <col min="3298" max="3298" width="9" style="1" customWidth="1"/>
    <col min="3299" max="3299" width="5.28515625" style="1" customWidth="1"/>
    <col min="3300" max="3300" width="6.5703125" style="1" customWidth="1"/>
    <col min="3301" max="3302" width="1.42578125" style="1" customWidth="1"/>
    <col min="3303" max="3303" width="9.7109375" style="1" customWidth="1"/>
    <col min="3304" max="3304" width="11.42578125" style="1" customWidth="1"/>
    <col min="3305" max="3305" width="3.5703125" style="1" customWidth="1"/>
    <col min="3306" max="3306" width="11.42578125" style="1" customWidth="1"/>
    <col min="3307" max="3307" width="4" style="1" customWidth="1"/>
    <col min="3308" max="3308" width="6.5703125" style="1" customWidth="1"/>
    <col min="3309" max="3309" width="1.42578125" style="1" customWidth="1"/>
    <col min="3310" max="3310" width="1.85546875" style="1" customWidth="1"/>
    <col min="3311" max="3548" width="0" style="1" hidden="1"/>
    <col min="3549" max="3549" width="2.28515625" style="1" customWidth="1"/>
    <col min="3550" max="3550" width="1.42578125" style="1" customWidth="1"/>
    <col min="3551" max="3551" width="9.7109375" style="1" customWidth="1"/>
    <col min="3552" max="3552" width="11.42578125" style="1" customWidth="1"/>
    <col min="3553" max="3553" width="3.140625" style="1" customWidth="1"/>
    <col min="3554" max="3554" width="9" style="1" customWidth="1"/>
    <col min="3555" max="3555" width="5.28515625" style="1" customWidth="1"/>
    <col min="3556" max="3556" width="6.5703125" style="1" customWidth="1"/>
    <col min="3557" max="3558" width="1.42578125" style="1" customWidth="1"/>
    <col min="3559" max="3559" width="9.7109375" style="1" customWidth="1"/>
    <col min="3560" max="3560" width="11.42578125" style="1" customWidth="1"/>
    <col min="3561" max="3561" width="3.5703125" style="1" customWidth="1"/>
    <col min="3562" max="3562" width="11.42578125" style="1" customWidth="1"/>
    <col min="3563" max="3563" width="4" style="1" customWidth="1"/>
    <col min="3564" max="3564" width="6.5703125" style="1" customWidth="1"/>
    <col min="3565" max="3565" width="1.42578125" style="1" customWidth="1"/>
    <col min="3566" max="3566" width="1.85546875" style="1" customWidth="1"/>
    <col min="3567" max="3804" width="0" style="1" hidden="1"/>
    <col min="3805" max="3805" width="2.28515625" style="1" customWidth="1"/>
    <col min="3806" max="3806" width="1.42578125" style="1" customWidth="1"/>
    <col min="3807" max="3807" width="9.7109375" style="1" customWidth="1"/>
    <col min="3808" max="3808" width="11.42578125" style="1" customWidth="1"/>
    <col min="3809" max="3809" width="3.140625" style="1" customWidth="1"/>
    <col min="3810" max="3810" width="9" style="1" customWidth="1"/>
    <col min="3811" max="3811" width="5.28515625" style="1" customWidth="1"/>
    <col min="3812" max="3812" width="6.5703125" style="1" customWidth="1"/>
    <col min="3813" max="3814" width="1.42578125" style="1" customWidth="1"/>
    <col min="3815" max="3815" width="9.7109375" style="1" customWidth="1"/>
    <col min="3816" max="3816" width="11.42578125" style="1" customWidth="1"/>
    <col min="3817" max="3817" width="3.5703125" style="1" customWidth="1"/>
    <col min="3818" max="3818" width="11.42578125" style="1" customWidth="1"/>
    <col min="3819" max="3819" width="4" style="1" customWidth="1"/>
    <col min="3820" max="3820" width="6.5703125" style="1" customWidth="1"/>
    <col min="3821" max="3821" width="1.42578125" style="1" customWidth="1"/>
    <col min="3822" max="3822" width="1.85546875" style="1" customWidth="1"/>
    <col min="3823" max="4060" width="0" style="1" hidden="1"/>
    <col min="4061" max="4061" width="2.28515625" style="1" customWidth="1"/>
    <col min="4062" max="4062" width="1.42578125" style="1" customWidth="1"/>
    <col min="4063" max="4063" width="9.7109375" style="1" customWidth="1"/>
    <col min="4064" max="4064" width="11.42578125" style="1" customWidth="1"/>
    <col min="4065" max="4065" width="3.140625" style="1" customWidth="1"/>
    <col min="4066" max="4066" width="9" style="1" customWidth="1"/>
    <col min="4067" max="4067" width="5.28515625" style="1" customWidth="1"/>
    <col min="4068" max="4068" width="6.5703125" style="1" customWidth="1"/>
    <col min="4069" max="4070" width="1.42578125" style="1" customWidth="1"/>
    <col min="4071" max="4071" width="9.7109375" style="1" customWidth="1"/>
    <col min="4072" max="4072" width="11.42578125" style="1" customWidth="1"/>
    <col min="4073" max="4073" width="3.5703125" style="1" customWidth="1"/>
    <col min="4074" max="4074" width="11.42578125" style="1" customWidth="1"/>
    <col min="4075" max="4075" width="4" style="1" customWidth="1"/>
    <col min="4076" max="4076" width="6.5703125" style="1" customWidth="1"/>
    <col min="4077" max="4077" width="1.42578125" style="1" customWidth="1"/>
    <col min="4078" max="4078" width="1.85546875" style="1" customWidth="1"/>
    <col min="4079" max="4316" width="0" style="1" hidden="1"/>
    <col min="4317" max="4317" width="2.28515625" style="1" customWidth="1"/>
    <col min="4318" max="4318" width="1.42578125" style="1" customWidth="1"/>
    <col min="4319" max="4319" width="9.7109375" style="1" customWidth="1"/>
    <col min="4320" max="4320" width="11.42578125" style="1" customWidth="1"/>
    <col min="4321" max="4321" width="3.140625" style="1" customWidth="1"/>
    <col min="4322" max="4322" width="9" style="1" customWidth="1"/>
    <col min="4323" max="4323" width="5.28515625" style="1" customWidth="1"/>
    <col min="4324" max="4324" width="6.5703125" style="1" customWidth="1"/>
    <col min="4325" max="4326" width="1.42578125" style="1" customWidth="1"/>
    <col min="4327" max="4327" width="9.7109375" style="1" customWidth="1"/>
    <col min="4328" max="4328" width="11.42578125" style="1" customWidth="1"/>
    <col min="4329" max="4329" width="3.5703125" style="1" customWidth="1"/>
    <col min="4330" max="4330" width="11.42578125" style="1" customWidth="1"/>
    <col min="4331" max="4331" width="4" style="1" customWidth="1"/>
    <col min="4332" max="4332" width="6.5703125" style="1" customWidth="1"/>
    <col min="4333" max="4333" width="1.42578125" style="1" customWidth="1"/>
    <col min="4334" max="4334" width="1.85546875" style="1" customWidth="1"/>
    <col min="4335" max="4572" width="0" style="1" hidden="1"/>
    <col min="4573" max="4573" width="2.28515625" style="1" customWidth="1"/>
    <col min="4574" max="4574" width="1.42578125" style="1" customWidth="1"/>
    <col min="4575" max="4575" width="9.7109375" style="1" customWidth="1"/>
    <col min="4576" max="4576" width="11.42578125" style="1" customWidth="1"/>
    <col min="4577" max="4577" width="3.140625" style="1" customWidth="1"/>
    <col min="4578" max="4578" width="9" style="1" customWidth="1"/>
    <col min="4579" max="4579" width="5.28515625" style="1" customWidth="1"/>
    <col min="4580" max="4580" width="6.5703125" style="1" customWidth="1"/>
    <col min="4581" max="4582" width="1.42578125" style="1" customWidth="1"/>
    <col min="4583" max="4583" width="9.7109375" style="1" customWidth="1"/>
    <col min="4584" max="4584" width="11.42578125" style="1" customWidth="1"/>
    <col min="4585" max="4585" width="3.5703125" style="1" customWidth="1"/>
    <col min="4586" max="4586" width="11.42578125" style="1" customWidth="1"/>
    <col min="4587" max="4587" width="4" style="1" customWidth="1"/>
    <col min="4588" max="4588" width="6.5703125" style="1" customWidth="1"/>
    <col min="4589" max="4589" width="1.42578125" style="1" customWidth="1"/>
    <col min="4590" max="4590" width="1.85546875" style="1" customWidth="1"/>
    <col min="4591" max="4828" width="0" style="1" hidden="1"/>
    <col min="4829" max="4829" width="2.28515625" style="1" customWidth="1"/>
    <col min="4830" max="4830" width="1.42578125" style="1" customWidth="1"/>
    <col min="4831" max="4831" width="9.7109375" style="1" customWidth="1"/>
    <col min="4832" max="4832" width="11.42578125" style="1" customWidth="1"/>
    <col min="4833" max="4833" width="3.140625" style="1" customWidth="1"/>
    <col min="4834" max="4834" width="9" style="1" customWidth="1"/>
    <col min="4835" max="4835" width="5.28515625" style="1" customWidth="1"/>
    <col min="4836" max="4836" width="6.5703125" style="1" customWidth="1"/>
    <col min="4837" max="4838" width="1.42578125" style="1" customWidth="1"/>
    <col min="4839" max="4839" width="9.7109375" style="1" customWidth="1"/>
    <col min="4840" max="4840" width="11.42578125" style="1" customWidth="1"/>
    <col min="4841" max="4841" width="3.5703125" style="1" customWidth="1"/>
    <col min="4842" max="4842" width="11.42578125" style="1" customWidth="1"/>
    <col min="4843" max="4843" width="4" style="1" customWidth="1"/>
    <col min="4844" max="4844" width="6.5703125" style="1" customWidth="1"/>
    <col min="4845" max="4845" width="1.42578125" style="1" customWidth="1"/>
    <col min="4846" max="4846" width="1.85546875" style="1" customWidth="1"/>
    <col min="4847" max="5084" width="0" style="1" hidden="1"/>
    <col min="5085" max="5085" width="2.28515625" style="1" customWidth="1"/>
    <col min="5086" max="5086" width="1.42578125" style="1" customWidth="1"/>
    <col min="5087" max="5087" width="9.7109375" style="1" customWidth="1"/>
    <col min="5088" max="5088" width="11.42578125" style="1" customWidth="1"/>
    <col min="5089" max="5089" width="3.140625" style="1" customWidth="1"/>
    <col min="5090" max="5090" width="9" style="1" customWidth="1"/>
    <col min="5091" max="5091" width="5.28515625" style="1" customWidth="1"/>
    <col min="5092" max="5092" width="6.5703125" style="1" customWidth="1"/>
    <col min="5093" max="5094" width="1.42578125" style="1" customWidth="1"/>
    <col min="5095" max="5095" width="9.7109375" style="1" customWidth="1"/>
    <col min="5096" max="5096" width="11.42578125" style="1" customWidth="1"/>
    <col min="5097" max="5097" width="3.5703125" style="1" customWidth="1"/>
    <col min="5098" max="5098" width="11.42578125" style="1" customWidth="1"/>
    <col min="5099" max="5099" width="4" style="1" customWidth="1"/>
    <col min="5100" max="5100" width="6.5703125" style="1" customWidth="1"/>
    <col min="5101" max="5101" width="1.42578125" style="1" customWidth="1"/>
    <col min="5102" max="5102" width="1.85546875" style="1" customWidth="1"/>
    <col min="5103" max="5340" width="0" style="1" hidden="1"/>
    <col min="5341" max="5341" width="2.28515625" style="1" customWidth="1"/>
    <col min="5342" max="5342" width="1.42578125" style="1" customWidth="1"/>
    <col min="5343" max="5343" width="9.7109375" style="1" customWidth="1"/>
    <col min="5344" max="5344" width="11.42578125" style="1" customWidth="1"/>
    <col min="5345" max="5345" width="3.140625" style="1" customWidth="1"/>
    <col min="5346" max="5346" width="9" style="1" customWidth="1"/>
    <col min="5347" max="5347" width="5.28515625" style="1" customWidth="1"/>
    <col min="5348" max="5348" width="6.5703125" style="1" customWidth="1"/>
    <col min="5349" max="5350" width="1.42578125" style="1" customWidth="1"/>
    <col min="5351" max="5351" width="9.7109375" style="1" customWidth="1"/>
    <col min="5352" max="5352" width="11.42578125" style="1" customWidth="1"/>
    <col min="5353" max="5353" width="3.5703125" style="1" customWidth="1"/>
    <col min="5354" max="5354" width="11.42578125" style="1" customWidth="1"/>
    <col min="5355" max="5355" width="4" style="1" customWidth="1"/>
    <col min="5356" max="5356" width="6.5703125" style="1" customWidth="1"/>
    <col min="5357" max="5357" width="1.42578125" style="1" customWidth="1"/>
    <col min="5358" max="5358" width="1.85546875" style="1" customWidth="1"/>
    <col min="5359" max="5596" width="0" style="1" hidden="1"/>
    <col min="5597" max="5597" width="2.28515625" style="1" customWidth="1"/>
    <col min="5598" max="5598" width="1.42578125" style="1" customWidth="1"/>
    <col min="5599" max="5599" width="9.7109375" style="1" customWidth="1"/>
    <col min="5600" max="5600" width="11.42578125" style="1" customWidth="1"/>
    <col min="5601" max="5601" width="3.140625" style="1" customWidth="1"/>
    <col min="5602" max="5602" width="9" style="1" customWidth="1"/>
    <col min="5603" max="5603" width="5.28515625" style="1" customWidth="1"/>
    <col min="5604" max="5604" width="6.5703125" style="1" customWidth="1"/>
    <col min="5605" max="5606" width="1.42578125" style="1" customWidth="1"/>
    <col min="5607" max="5607" width="9.7109375" style="1" customWidth="1"/>
    <col min="5608" max="5608" width="11.42578125" style="1" customWidth="1"/>
    <col min="5609" max="5609" width="3.5703125" style="1" customWidth="1"/>
    <col min="5610" max="5610" width="11.42578125" style="1" customWidth="1"/>
    <col min="5611" max="5611" width="4" style="1" customWidth="1"/>
    <col min="5612" max="5612" width="6.5703125" style="1" customWidth="1"/>
    <col min="5613" max="5613" width="1.42578125" style="1" customWidth="1"/>
    <col min="5614" max="5614" width="1.85546875" style="1" customWidth="1"/>
    <col min="5615" max="5852" width="0" style="1" hidden="1"/>
    <col min="5853" max="5853" width="2.28515625" style="1" customWidth="1"/>
    <col min="5854" max="5854" width="1.42578125" style="1" customWidth="1"/>
    <col min="5855" max="5855" width="9.7109375" style="1" customWidth="1"/>
    <col min="5856" max="5856" width="11.42578125" style="1" customWidth="1"/>
    <col min="5857" max="5857" width="3.140625" style="1" customWidth="1"/>
    <col min="5858" max="5858" width="9" style="1" customWidth="1"/>
    <col min="5859" max="5859" width="5.28515625" style="1" customWidth="1"/>
    <col min="5860" max="5860" width="6.5703125" style="1" customWidth="1"/>
    <col min="5861" max="5862" width="1.42578125" style="1" customWidth="1"/>
    <col min="5863" max="5863" width="9.7109375" style="1" customWidth="1"/>
    <col min="5864" max="5864" width="11.42578125" style="1" customWidth="1"/>
    <col min="5865" max="5865" width="3.5703125" style="1" customWidth="1"/>
    <col min="5866" max="5866" width="11.42578125" style="1" customWidth="1"/>
    <col min="5867" max="5867" width="4" style="1" customWidth="1"/>
    <col min="5868" max="5868" width="6.5703125" style="1" customWidth="1"/>
    <col min="5869" max="5869" width="1.42578125" style="1" customWidth="1"/>
    <col min="5870" max="5870" width="1.85546875" style="1" customWidth="1"/>
    <col min="5871" max="6108" width="0" style="1" hidden="1"/>
    <col min="6109" max="6109" width="2.28515625" style="1" customWidth="1"/>
    <col min="6110" max="6110" width="1.42578125" style="1" customWidth="1"/>
    <col min="6111" max="6111" width="9.7109375" style="1" customWidth="1"/>
    <col min="6112" max="6112" width="11.42578125" style="1" customWidth="1"/>
    <col min="6113" max="6113" width="3.140625" style="1" customWidth="1"/>
    <col min="6114" max="6114" width="9" style="1" customWidth="1"/>
    <col min="6115" max="6115" width="5.28515625" style="1" customWidth="1"/>
    <col min="6116" max="6116" width="6.5703125" style="1" customWidth="1"/>
    <col min="6117" max="6118" width="1.42578125" style="1" customWidth="1"/>
    <col min="6119" max="6119" width="9.7109375" style="1" customWidth="1"/>
    <col min="6120" max="6120" width="11.42578125" style="1" customWidth="1"/>
    <col min="6121" max="6121" width="3.5703125" style="1" customWidth="1"/>
    <col min="6122" max="6122" width="11.42578125" style="1" customWidth="1"/>
    <col min="6123" max="6123" width="4" style="1" customWidth="1"/>
    <col min="6124" max="6124" width="6.5703125" style="1" customWidth="1"/>
    <col min="6125" max="6125" width="1.42578125" style="1" customWidth="1"/>
    <col min="6126" max="6126" width="1.85546875" style="1" customWidth="1"/>
    <col min="6127" max="6364" width="0" style="1" hidden="1"/>
    <col min="6365" max="6365" width="2.28515625" style="1" customWidth="1"/>
    <col min="6366" max="6366" width="1.42578125" style="1" customWidth="1"/>
    <col min="6367" max="6367" width="9.7109375" style="1" customWidth="1"/>
    <col min="6368" max="6368" width="11.42578125" style="1" customWidth="1"/>
    <col min="6369" max="6369" width="3.140625" style="1" customWidth="1"/>
    <col min="6370" max="6370" width="9" style="1" customWidth="1"/>
    <col min="6371" max="6371" width="5.28515625" style="1" customWidth="1"/>
    <col min="6372" max="6372" width="6.5703125" style="1" customWidth="1"/>
    <col min="6373" max="6374" width="1.42578125" style="1" customWidth="1"/>
    <col min="6375" max="6375" width="9.7109375" style="1" customWidth="1"/>
    <col min="6376" max="6376" width="11.42578125" style="1" customWidth="1"/>
    <col min="6377" max="6377" width="3.5703125" style="1" customWidth="1"/>
    <col min="6378" max="6378" width="11.42578125" style="1" customWidth="1"/>
    <col min="6379" max="6379" width="4" style="1" customWidth="1"/>
    <col min="6380" max="6380" width="6.5703125" style="1" customWidth="1"/>
    <col min="6381" max="6381" width="1.42578125" style="1" customWidth="1"/>
    <col min="6382" max="6382" width="1.85546875" style="1" customWidth="1"/>
    <col min="6383" max="6620" width="0" style="1" hidden="1"/>
    <col min="6621" max="6621" width="2.28515625" style="1" customWidth="1"/>
    <col min="6622" max="6622" width="1.42578125" style="1" customWidth="1"/>
    <col min="6623" max="6623" width="9.7109375" style="1" customWidth="1"/>
    <col min="6624" max="6624" width="11.42578125" style="1" customWidth="1"/>
    <col min="6625" max="6625" width="3.140625" style="1" customWidth="1"/>
    <col min="6626" max="6626" width="9" style="1" customWidth="1"/>
    <col min="6627" max="6627" width="5.28515625" style="1" customWidth="1"/>
    <col min="6628" max="6628" width="6.5703125" style="1" customWidth="1"/>
    <col min="6629" max="6630" width="1.42578125" style="1" customWidth="1"/>
    <col min="6631" max="6631" width="9.7109375" style="1" customWidth="1"/>
    <col min="6632" max="6632" width="11.42578125" style="1" customWidth="1"/>
    <col min="6633" max="6633" width="3.5703125" style="1" customWidth="1"/>
    <col min="6634" max="6634" width="11.42578125" style="1" customWidth="1"/>
    <col min="6635" max="6635" width="4" style="1" customWidth="1"/>
    <col min="6636" max="6636" width="6.5703125" style="1" customWidth="1"/>
    <col min="6637" max="6637" width="1.42578125" style="1" customWidth="1"/>
    <col min="6638" max="6638" width="1.85546875" style="1" customWidth="1"/>
    <col min="6639" max="6876" width="0" style="1" hidden="1"/>
    <col min="6877" max="6877" width="2.28515625" style="1" customWidth="1"/>
    <col min="6878" max="6878" width="1.42578125" style="1" customWidth="1"/>
    <col min="6879" max="6879" width="9.7109375" style="1" customWidth="1"/>
    <col min="6880" max="6880" width="11.42578125" style="1" customWidth="1"/>
    <col min="6881" max="6881" width="3.140625" style="1" customWidth="1"/>
    <col min="6882" max="6882" width="9" style="1" customWidth="1"/>
    <col min="6883" max="6883" width="5.28515625" style="1" customWidth="1"/>
    <col min="6884" max="6884" width="6.5703125" style="1" customWidth="1"/>
    <col min="6885" max="6886" width="1.42578125" style="1" customWidth="1"/>
    <col min="6887" max="6887" width="9.7109375" style="1" customWidth="1"/>
    <col min="6888" max="6888" width="11.42578125" style="1" customWidth="1"/>
    <col min="6889" max="6889" width="3.5703125" style="1" customWidth="1"/>
    <col min="6890" max="6890" width="11.42578125" style="1" customWidth="1"/>
    <col min="6891" max="6891" width="4" style="1" customWidth="1"/>
    <col min="6892" max="6892" width="6.5703125" style="1" customWidth="1"/>
    <col min="6893" max="6893" width="1.42578125" style="1" customWidth="1"/>
    <col min="6894" max="6894" width="1.85546875" style="1" customWidth="1"/>
    <col min="6895" max="7132" width="0" style="1" hidden="1"/>
    <col min="7133" max="7133" width="2.28515625" style="1" customWidth="1"/>
    <col min="7134" max="7134" width="1.42578125" style="1" customWidth="1"/>
    <col min="7135" max="7135" width="9.7109375" style="1" customWidth="1"/>
    <col min="7136" max="7136" width="11.42578125" style="1" customWidth="1"/>
    <col min="7137" max="7137" width="3.140625" style="1" customWidth="1"/>
    <col min="7138" max="7138" width="9" style="1" customWidth="1"/>
    <col min="7139" max="7139" width="5.28515625" style="1" customWidth="1"/>
    <col min="7140" max="7140" width="6.5703125" style="1" customWidth="1"/>
    <col min="7141" max="7142" width="1.42578125" style="1" customWidth="1"/>
    <col min="7143" max="7143" width="9.7109375" style="1" customWidth="1"/>
    <col min="7144" max="7144" width="11.42578125" style="1" customWidth="1"/>
    <col min="7145" max="7145" width="3.5703125" style="1" customWidth="1"/>
    <col min="7146" max="7146" width="11.42578125" style="1" customWidth="1"/>
    <col min="7147" max="7147" width="4" style="1" customWidth="1"/>
    <col min="7148" max="7148" width="6.5703125" style="1" customWidth="1"/>
    <col min="7149" max="7149" width="1.42578125" style="1" customWidth="1"/>
    <col min="7150" max="7150" width="1.85546875" style="1" customWidth="1"/>
    <col min="7151" max="7388" width="0" style="1" hidden="1"/>
    <col min="7389" max="7389" width="2.28515625" style="1" customWidth="1"/>
    <col min="7390" max="7390" width="1.42578125" style="1" customWidth="1"/>
    <col min="7391" max="7391" width="9.7109375" style="1" customWidth="1"/>
    <col min="7392" max="7392" width="11.42578125" style="1" customWidth="1"/>
    <col min="7393" max="7393" width="3.140625" style="1" customWidth="1"/>
    <col min="7394" max="7394" width="9" style="1" customWidth="1"/>
    <col min="7395" max="7395" width="5.28515625" style="1" customWidth="1"/>
    <col min="7396" max="7396" width="6.5703125" style="1" customWidth="1"/>
    <col min="7397" max="7398" width="1.42578125" style="1" customWidth="1"/>
    <col min="7399" max="7399" width="9.7109375" style="1" customWidth="1"/>
    <col min="7400" max="7400" width="11.42578125" style="1" customWidth="1"/>
    <col min="7401" max="7401" width="3.5703125" style="1" customWidth="1"/>
    <col min="7402" max="7402" width="11.42578125" style="1" customWidth="1"/>
    <col min="7403" max="7403" width="4" style="1" customWidth="1"/>
    <col min="7404" max="7404" width="6.5703125" style="1" customWidth="1"/>
    <col min="7405" max="7405" width="1.42578125" style="1" customWidth="1"/>
    <col min="7406" max="7406" width="1.85546875" style="1" customWidth="1"/>
    <col min="7407" max="7644" width="0" style="1" hidden="1"/>
    <col min="7645" max="7645" width="2.28515625" style="1" customWidth="1"/>
    <col min="7646" max="7646" width="1.42578125" style="1" customWidth="1"/>
    <col min="7647" max="7647" width="9.7109375" style="1" customWidth="1"/>
    <col min="7648" max="7648" width="11.42578125" style="1" customWidth="1"/>
    <col min="7649" max="7649" width="3.140625" style="1" customWidth="1"/>
    <col min="7650" max="7650" width="9" style="1" customWidth="1"/>
    <col min="7651" max="7651" width="5.28515625" style="1" customWidth="1"/>
    <col min="7652" max="7652" width="6.5703125" style="1" customWidth="1"/>
    <col min="7653" max="7654" width="1.42578125" style="1" customWidth="1"/>
    <col min="7655" max="7655" width="9.7109375" style="1" customWidth="1"/>
    <col min="7656" max="7656" width="11.42578125" style="1" customWidth="1"/>
    <col min="7657" max="7657" width="3.5703125" style="1" customWidth="1"/>
    <col min="7658" max="7658" width="11.42578125" style="1" customWidth="1"/>
    <col min="7659" max="7659" width="4" style="1" customWidth="1"/>
    <col min="7660" max="7660" width="6.5703125" style="1" customWidth="1"/>
    <col min="7661" max="7661" width="1.42578125" style="1" customWidth="1"/>
    <col min="7662" max="7662" width="1.85546875" style="1" customWidth="1"/>
    <col min="7663" max="7900" width="0" style="1" hidden="1"/>
    <col min="7901" max="7901" width="2.28515625" style="1" customWidth="1"/>
    <col min="7902" max="7902" width="1.42578125" style="1" customWidth="1"/>
    <col min="7903" max="7903" width="9.7109375" style="1" customWidth="1"/>
    <col min="7904" max="7904" width="11.42578125" style="1" customWidth="1"/>
    <col min="7905" max="7905" width="3.140625" style="1" customWidth="1"/>
    <col min="7906" max="7906" width="9" style="1" customWidth="1"/>
    <col min="7907" max="7907" width="5.28515625" style="1" customWidth="1"/>
    <col min="7908" max="7908" width="6.5703125" style="1" customWidth="1"/>
    <col min="7909" max="7910" width="1.42578125" style="1" customWidth="1"/>
    <col min="7911" max="7911" width="9.7109375" style="1" customWidth="1"/>
    <col min="7912" max="7912" width="11.42578125" style="1" customWidth="1"/>
    <col min="7913" max="7913" width="3.5703125" style="1" customWidth="1"/>
    <col min="7914" max="7914" width="11.42578125" style="1" customWidth="1"/>
    <col min="7915" max="7915" width="4" style="1" customWidth="1"/>
    <col min="7916" max="7916" width="6.5703125" style="1" customWidth="1"/>
    <col min="7917" max="7917" width="1.42578125" style="1" customWidth="1"/>
    <col min="7918" max="7918" width="1.85546875" style="1" customWidth="1"/>
    <col min="7919" max="8156" width="0" style="1" hidden="1"/>
    <col min="8157" max="8157" width="2.28515625" style="1" customWidth="1"/>
    <col min="8158" max="8158" width="1.42578125" style="1" customWidth="1"/>
    <col min="8159" max="8159" width="9.7109375" style="1" customWidth="1"/>
    <col min="8160" max="8160" width="11.42578125" style="1" customWidth="1"/>
    <col min="8161" max="8161" width="3.140625" style="1" customWidth="1"/>
    <col min="8162" max="8162" width="9" style="1" customWidth="1"/>
    <col min="8163" max="8163" width="5.28515625" style="1" customWidth="1"/>
    <col min="8164" max="8164" width="6.5703125" style="1" customWidth="1"/>
    <col min="8165" max="8166" width="1.42578125" style="1" customWidth="1"/>
    <col min="8167" max="8167" width="9.7109375" style="1" customWidth="1"/>
    <col min="8168" max="8168" width="11.42578125" style="1" customWidth="1"/>
    <col min="8169" max="8169" width="3.5703125" style="1" customWidth="1"/>
    <col min="8170" max="8170" width="11.42578125" style="1" customWidth="1"/>
    <col min="8171" max="8171" width="4" style="1" customWidth="1"/>
    <col min="8172" max="8172" width="6.5703125" style="1" customWidth="1"/>
    <col min="8173" max="8173" width="1.42578125" style="1" customWidth="1"/>
    <col min="8174" max="8174" width="1.85546875" style="1" customWidth="1"/>
    <col min="8175" max="8412" width="0" style="1" hidden="1"/>
    <col min="8413" max="8413" width="2.28515625" style="1" customWidth="1"/>
    <col min="8414" max="8414" width="1.42578125" style="1" customWidth="1"/>
    <col min="8415" max="8415" width="9.7109375" style="1" customWidth="1"/>
    <col min="8416" max="8416" width="11.42578125" style="1" customWidth="1"/>
    <col min="8417" max="8417" width="3.140625" style="1" customWidth="1"/>
    <col min="8418" max="8418" width="9" style="1" customWidth="1"/>
    <col min="8419" max="8419" width="5.28515625" style="1" customWidth="1"/>
    <col min="8420" max="8420" width="6.5703125" style="1" customWidth="1"/>
    <col min="8421" max="8422" width="1.42578125" style="1" customWidth="1"/>
    <col min="8423" max="8423" width="9.7109375" style="1" customWidth="1"/>
    <col min="8424" max="8424" width="11.42578125" style="1" customWidth="1"/>
    <col min="8425" max="8425" width="3.5703125" style="1" customWidth="1"/>
    <col min="8426" max="8426" width="11.42578125" style="1" customWidth="1"/>
    <col min="8427" max="8427" width="4" style="1" customWidth="1"/>
    <col min="8428" max="8428" width="6.5703125" style="1" customWidth="1"/>
    <col min="8429" max="8429" width="1.42578125" style="1" customWidth="1"/>
    <col min="8430" max="8430" width="1.85546875" style="1" customWidth="1"/>
    <col min="8431" max="8668" width="0" style="1" hidden="1"/>
    <col min="8669" max="8669" width="2.28515625" style="1" customWidth="1"/>
    <col min="8670" max="8670" width="1.42578125" style="1" customWidth="1"/>
    <col min="8671" max="8671" width="9.7109375" style="1" customWidth="1"/>
    <col min="8672" max="8672" width="11.42578125" style="1" customWidth="1"/>
    <col min="8673" max="8673" width="3.140625" style="1" customWidth="1"/>
    <col min="8674" max="8674" width="9" style="1" customWidth="1"/>
    <col min="8675" max="8675" width="5.28515625" style="1" customWidth="1"/>
    <col min="8676" max="8676" width="6.5703125" style="1" customWidth="1"/>
    <col min="8677" max="8678" width="1.42578125" style="1" customWidth="1"/>
    <col min="8679" max="8679" width="9.7109375" style="1" customWidth="1"/>
    <col min="8680" max="8680" width="11.42578125" style="1" customWidth="1"/>
    <col min="8681" max="8681" width="3.5703125" style="1" customWidth="1"/>
    <col min="8682" max="8682" width="11.42578125" style="1" customWidth="1"/>
    <col min="8683" max="8683" width="4" style="1" customWidth="1"/>
    <col min="8684" max="8684" width="6.5703125" style="1" customWidth="1"/>
    <col min="8685" max="8685" width="1.42578125" style="1" customWidth="1"/>
    <col min="8686" max="8686" width="1.85546875" style="1" customWidth="1"/>
    <col min="8687" max="8924" width="0" style="1" hidden="1"/>
    <col min="8925" max="8925" width="2.28515625" style="1" customWidth="1"/>
    <col min="8926" max="8926" width="1.42578125" style="1" customWidth="1"/>
    <col min="8927" max="8927" width="9.7109375" style="1" customWidth="1"/>
    <col min="8928" max="8928" width="11.42578125" style="1" customWidth="1"/>
    <col min="8929" max="8929" width="3.140625" style="1" customWidth="1"/>
    <col min="8930" max="8930" width="9" style="1" customWidth="1"/>
    <col min="8931" max="8931" width="5.28515625" style="1" customWidth="1"/>
    <col min="8932" max="8932" width="6.5703125" style="1" customWidth="1"/>
    <col min="8933" max="8934" width="1.42578125" style="1" customWidth="1"/>
    <col min="8935" max="8935" width="9.7109375" style="1" customWidth="1"/>
    <col min="8936" max="8936" width="11.42578125" style="1" customWidth="1"/>
    <col min="8937" max="8937" width="3.5703125" style="1" customWidth="1"/>
    <col min="8938" max="8938" width="11.42578125" style="1" customWidth="1"/>
    <col min="8939" max="8939" width="4" style="1" customWidth="1"/>
    <col min="8940" max="8940" width="6.5703125" style="1" customWidth="1"/>
    <col min="8941" max="8941" width="1.42578125" style="1" customWidth="1"/>
    <col min="8942" max="8942" width="1.85546875" style="1" customWidth="1"/>
    <col min="8943" max="9180" width="0" style="1" hidden="1"/>
    <col min="9181" max="9181" width="2.28515625" style="1" customWidth="1"/>
    <col min="9182" max="9182" width="1.42578125" style="1" customWidth="1"/>
    <col min="9183" max="9183" width="9.7109375" style="1" customWidth="1"/>
    <col min="9184" max="9184" width="11.42578125" style="1" customWidth="1"/>
    <col min="9185" max="9185" width="3.140625" style="1" customWidth="1"/>
    <col min="9186" max="9186" width="9" style="1" customWidth="1"/>
    <col min="9187" max="9187" width="5.28515625" style="1" customWidth="1"/>
    <col min="9188" max="9188" width="6.5703125" style="1" customWidth="1"/>
    <col min="9189" max="9190" width="1.42578125" style="1" customWidth="1"/>
    <col min="9191" max="9191" width="9.7109375" style="1" customWidth="1"/>
    <col min="9192" max="9192" width="11.42578125" style="1" customWidth="1"/>
    <col min="9193" max="9193" width="3.5703125" style="1" customWidth="1"/>
    <col min="9194" max="9194" width="11.42578125" style="1" customWidth="1"/>
    <col min="9195" max="9195" width="4" style="1" customWidth="1"/>
    <col min="9196" max="9196" width="6.5703125" style="1" customWidth="1"/>
    <col min="9197" max="9197" width="1.42578125" style="1" customWidth="1"/>
    <col min="9198" max="9198" width="1.85546875" style="1" customWidth="1"/>
    <col min="9199" max="9436" width="0" style="1" hidden="1"/>
    <col min="9437" max="9437" width="2.28515625" style="1" customWidth="1"/>
    <col min="9438" max="9438" width="1.42578125" style="1" customWidth="1"/>
    <col min="9439" max="9439" width="9.7109375" style="1" customWidth="1"/>
    <col min="9440" max="9440" width="11.42578125" style="1" customWidth="1"/>
    <col min="9441" max="9441" width="3.140625" style="1" customWidth="1"/>
    <col min="9442" max="9442" width="9" style="1" customWidth="1"/>
    <col min="9443" max="9443" width="5.28515625" style="1" customWidth="1"/>
    <col min="9444" max="9444" width="6.5703125" style="1" customWidth="1"/>
    <col min="9445" max="9446" width="1.42578125" style="1" customWidth="1"/>
    <col min="9447" max="9447" width="9.7109375" style="1" customWidth="1"/>
    <col min="9448" max="9448" width="11.42578125" style="1" customWidth="1"/>
    <col min="9449" max="9449" width="3.5703125" style="1" customWidth="1"/>
    <col min="9450" max="9450" width="11.42578125" style="1" customWidth="1"/>
    <col min="9451" max="9451" width="4" style="1" customWidth="1"/>
    <col min="9452" max="9452" width="6.5703125" style="1" customWidth="1"/>
    <col min="9453" max="9453" width="1.42578125" style="1" customWidth="1"/>
    <col min="9454" max="9454" width="1.85546875" style="1" customWidth="1"/>
    <col min="9455" max="9692" width="0" style="1" hidden="1"/>
    <col min="9693" max="9693" width="2.28515625" style="1" customWidth="1"/>
    <col min="9694" max="9694" width="1.42578125" style="1" customWidth="1"/>
    <col min="9695" max="9695" width="9.7109375" style="1" customWidth="1"/>
    <col min="9696" max="9696" width="11.42578125" style="1" customWidth="1"/>
    <col min="9697" max="9697" width="3.140625" style="1" customWidth="1"/>
    <col min="9698" max="9698" width="9" style="1" customWidth="1"/>
    <col min="9699" max="9699" width="5.28515625" style="1" customWidth="1"/>
    <col min="9700" max="9700" width="6.5703125" style="1" customWidth="1"/>
    <col min="9701" max="9702" width="1.42578125" style="1" customWidth="1"/>
    <col min="9703" max="9703" width="9.7109375" style="1" customWidth="1"/>
    <col min="9704" max="9704" width="11.42578125" style="1" customWidth="1"/>
    <col min="9705" max="9705" width="3.5703125" style="1" customWidth="1"/>
    <col min="9706" max="9706" width="11.42578125" style="1" customWidth="1"/>
    <col min="9707" max="9707" width="4" style="1" customWidth="1"/>
    <col min="9708" max="9708" width="6.5703125" style="1" customWidth="1"/>
    <col min="9709" max="9709" width="1.42578125" style="1" customWidth="1"/>
    <col min="9710" max="9710" width="1.85546875" style="1" customWidth="1"/>
    <col min="9711" max="9948" width="0" style="1" hidden="1"/>
    <col min="9949" max="9949" width="2.28515625" style="1" customWidth="1"/>
    <col min="9950" max="9950" width="1.42578125" style="1" customWidth="1"/>
    <col min="9951" max="9951" width="9.7109375" style="1" customWidth="1"/>
    <col min="9952" max="9952" width="11.42578125" style="1" customWidth="1"/>
    <col min="9953" max="9953" width="3.140625" style="1" customWidth="1"/>
    <col min="9954" max="9954" width="9" style="1" customWidth="1"/>
    <col min="9955" max="9955" width="5.28515625" style="1" customWidth="1"/>
    <col min="9956" max="9956" width="6.5703125" style="1" customWidth="1"/>
    <col min="9957" max="9958" width="1.42578125" style="1" customWidth="1"/>
    <col min="9959" max="9959" width="9.7109375" style="1" customWidth="1"/>
    <col min="9960" max="9960" width="11.42578125" style="1" customWidth="1"/>
    <col min="9961" max="9961" width="3.5703125" style="1" customWidth="1"/>
    <col min="9962" max="9962" width="11.42578125" style="1" customWidth="1"/>
    <col min="9963" max="9963" width="4" style="1" customWidth="1"/>
    <col min="9964" max="9964" width="6.5703125" style="1" customWidth="1"/>
    <col min="9965" max="9965" width="1.42578125" style="1" customWidth="1"/>
    <col min="9966" max="9966" width="1.85546875" style="1" customWidth="1"/>
    <col min="9967" max="10204" width="0" style="1" hidden="1"/>
    <col min="10205" max="10205" width="2.28515625" style="1" customWidth="1"/>
    <col min="10206" max="10206" width="1.42578125" style="1" customWidth="1"/>
    <col min="10207" max="10207" width="9.7109375" style="1" customWidth="1"/>
    <col min="10208" max="10208" width="11.42578125" style="1" customWidth="1"/>
    <col min="10209" max="10209" width="3.140625" style="1" customWidth="1"/>
    <col min="10210" max="10210" width="9" style="1" customWidth="1"/>
    <col min="10211" max="10211" width="5.28515625" style="1" customWidth="1"/>
    <col min="10212" max="10212" width="6.5703125" style="1" customWidth="1"/>
    <col min="10213" max="10214" width="1.42578125" style="1" customWidth="1"/>
    <col min="10215" max="10215" width="9.7109375" style="1" customWidth="1"/>
    <col min="10216" max="10216" width="11.42578125" style="1" customWidth="1"/>
    <col min="10217" max="10217" width="3.5703125" style="1" customWidth="1"/>
    <col min="10218" max="10218" width="11.42578125" style="1" customWidth="1"/>
    <col min="10219" max="10219" width="4" style="1" customWidth="1"/>
    <col min="10220" max="10220" width="6.5703125" style="1" customWidth="1"/>
    <col min="10221" max="10221" width="1.42578125" style="1" customWidth="1"/>
    <col min="10222" max="10222" width="1.85546875" style="1" customWidth="1"/>
    <col min="10223" max="10460" width="0" style="1" hidden="1"/>
    <col min="10461" max="10461" width="2.28515625" style="1" customWidth="1"/>
    <col min="10462" max="10462" width="1.42578125" style="1" customWidth="1"/>
    <col min="10463" max="10463" width="9.7109375" style="1" customWidth="1"/>
    <col min="10464" max="10464" width="11.42578125" style="1" customWidth="1"/>
    <col min="10465" max="10465" width="3.140625" style="1" customWidth="1"/>
    <col min="10466" max="10466" width="9" style="1" customWidth="1"/>
    <col min="10467" max="10467" width="5.28515625" style="1" customWidth="1"/>
    <col min="10468" max="10468" width="6.5703125" style="1" customWidth="1"/>
    <col min="10469" max="10470" width="1.42578125" style="1" customWidth="1"/>
    <col min="10471" max="10471" width="9.7109375" style="1" customWidth="1"/>
    <col min="10472" max="10472" width="11.42578125" style="1" customWidth="1"/>
    <col min="10473" max="10473" width="3.5703125" style="1" customWidth="1"/>
    <col min="10474" max="10474" width="11.42578125" style="1" customWidth="1"/>
    <col min="10475" max="10475" width="4" style="1" customWidth="1"/>
    <col min="10476" max="10476" width="6.5703125" style="1" customWidth="1"/>
    <col min="10477" max="10477" width="1.42578125" style="1" customWidth="1"/>
    <col min="10478" max="10478" width="1.85546875" style="1" customWidth="1"/>
    <col min="10479" max="10716" width="0" style="1" hidden="1"/>
    <col min="10717" max="10717" width="2.28515625" style="1" customWidth="1"/>
    <col min="10718" max="10718" width="1.42578125" style="1" customWidth="1"/>
    <col min="10719" max="10719" width="9.7109375" style="1" customWidth="1"/>
    <col min="10720" max="10720" width="11.42578125" style="1" customWidth="1"/>
    <col min="10721" max="10721" width="3.140625" style="1" customWidth="1"/>
    <col min="10722" max="10722" width="9" style="1" customWidth="1"/>
    <col min="10723" max="10723" width="5.28515625" style="1" customWidth="1"/>
    <col min="10724" max="10724" width="6.5703125" style="1" customWidth="1"/>
    <col min="10725" max="10726" width="1.42578125" style="1" customWidth="1"/>
    <col min="10727" max="10727" width="9.7109375" style="1" customWidth="1"/>
    <col min="10728" max="10728" width="11.42578125" style="1" customWidth="1"/>
    <col min="10729" max="10729" width="3.5703125" style="1" customWidth="1"/>
    <col min="10730" max="10730" width="11.42578125" style="1" customWidth="1"/>
    <col min="10731" max="10731" width="4" style="1" customWidth="1"/>
    <col min="10732" max="10732" width="6.5703125" style="1" customWidth="1"/>
    <col min="10733" max="10733" width="1.42578125" style="1" customWidth="1"/>
    <col min="10734" max="10734" width="1.85546875" style="1" customWidth="1"/>
    <col min="10735" max="10972" width="0" style="1" hidden="1"/>
    <col min="10973" max="10973" width="2.28515625" style="1" customWidth="1"/>
    <col min="10974" max="10974" width="1.42578125" style="1" customWidth="1"/>
    <col min="10975" max="10975" width="9.7109375" style="1" customWidth="1"/>
    <col min="10976" max="10976" width="11.42578125" style="1" customWidth="1"/>
    <col min="10977" max="10977" width="3.140625" style="1" customWidth="1"/>
    <col min="10978" max="10978" width="9" style="1" customWidth="1"/>
    <col min="10979" max="10979" width="5.28515625" style="1" customWidth="1"/>
    <col min="10980" max="10980" width="6.5703125" style="1" customWidth="1"/>
    <col min="10981" max="10982" width="1.42578125" style="1" customWidth="1"/>
    <col min="10983" max="10983" width="9.7109375" style="1" customWidth="1"/>
    <col min="10984" max="10984" width="11.42578125" style="1" customWidth="1"/>
    <col min="10985" max="10985" width="3.5703125" style="1" customWidth="1"/>
    <col min="10986" max="10986" width="11.42578125" style="1" customWidth="1"/>
    <col min="10987" max="10987" width="4" style="1" customWidth="1"/>
    <col min="10988" max="10988" width="6.5703125" style="1" customWidth="1"/>
    <col min="10989" max="10989" width="1.42578125" style="1" customWidth="1"/>
    <col min="10990" max="10990" width="1.85546875" style="1" customWidth="1"/>
    <col min="10991" max="11228" width="0" style="1" hidden="1"/>
    <col min="11229" max="11229" width="2.28515625" style="1" customWidth="1"/>
    <col min="11230" max="11230" width="1.42578125" style="1" customWidth="1"/>
    <col min="11231" max="11231" width="9.7109375" style="1" customWidth="1"/>
    <col min="11232" max="11232" width="11.42578125" style="1" customWidth="1"/>
    <col min="11233" max="11233" width="3.140625" style="1" customWidth="1"/>
    <col min="11234" max="11234" width="9" style="1" customWidth="1"/>
    <col min="11235" max="11235" width="5.28515625" style="1" customWidth="1"/>
    <col min="11236" max="11236" width="6.5703125" style="1" customWidth="1"/>
    <col min="11237" max="11238" width="1.42578125" style="1" customWidth="1"/>
    <col min="11239" max="11239" width="9.7109375" style="1" customWidth="1"/>
    <col min="11240" max="11240" width="11.42578125" style="1" customWidth="1"/>
    <col min="11241" max="11241" width="3.5703125" style="1" customWidth="1"/>
    <col min="11242" max="11242" width="11.42578125" style="1" customWidth="1"/>
    <col min="11243" max="11243" width="4" style="1" customWidth="1"/>
    <col min="11244" max="11244" width="6.5703125" style="1" customWidth="1"/>
    <col min="11245" max="11245" width="1.42578125" style="1" customWidth="1"/>
    <col min="11246" max="11246" width="1.85546875" style="1" customWidth="1"/>
    <col min="11247" max="11484" width="0" style="1" hidden="1"/>
    <col min="11485" max="11485" width="2.28515625" style="1" customWidth="1"/>
    <col min="11486" max="11486" width="1.42578125" style="1" customWidth="1"/>
    <col min="11487" max="11487" width="9.7109375" style="1" customWidth="1"/>
    <col min="11488" max="11488" width="11.42578125" style="1" customWidth="1"/>
    <col min="11489" max="11489" width="3.140625" style="1" customWidth="1"/>
    <col min="11490" max="11490" width="9" style="1" customWidth="1"/>
    <col min="11491" max="11491" width="5.28515625" style="1" customWidth="1"/>
    <col min="11492" max="11492" width="6.5703125" style="1" customWidth="1"/>
    <col min="11493" max="11494" width="1.42578125" style="1" customWidth="1"/>
    <col min="11495" max="11495" width="9.7109375" style="1" customWidth="1"/>
    <col min="11496" max="11496" width="11.42578125" style="1" customWidth="1"/>
    <col min="11497" max="11497" width="3.5703125" style="1" customWidth="1"/>
    <col min="11498" max="11498" width="11.42578125" style="1" customWidth="1"/>
    <col min="11499" max="11499" width="4" style="1" customWidth="1"/>
    <col min="11500" max="11500" width="6.5703125" style="1" customWidth="1"/>
    <col min="11501" max="11501" width="1.42578125" style="1" customWidth="1"/>
    <col min="11502" max="11502" width="1.85546875" style="1" customWidth="1"/>
    <col min="11503" max="11740" width="0" style="1" hidden="1"/>
    <col min="11741" max="11741" width="2.28515625" style="1" customWidth="1"/>
    <col min="11742" max="11742" width="1.42578125" style="1" customWidth="1"/>
    <col min="11743" max="11743" width="9.7109375" style="1" customWidth="1"/>
    <col min="11744" max="11744" width="11.42578125" style="1" customWidth="1"/>
    <col min="11745" max="11745" width="3.140625" style="1" customWidth="1"/>
    <col min="11746" max="11746" width="9" style="1" customWidth="1"/>
    <col min="11747" max="11747" width="5.28515625" style="1" customWidth="1"/>
    <col min="11748" max="11748" width="6.5703125" style="1" customWidth="1"/>
    <col min="11749" max="11750" width="1.42578125" style="1" customWidth="1"/>
    <col min="11751" max="11751" width="9.7109375" style="1" customWidth="1"/>
    <col min="11752" max="11752" width="11.42578125" style="1" customWidth="1"/>
    <col min="11753" max="11753" width="3.5703125" style="1" customWidth="1"/>
    <col min="11754" max="11754" width="11.42578125" style="1" customWidth="1"/>
    <col min="11755" max="11755" width="4" style="1" customWidth="1"/>
    <col min="11756" max="11756" width="6.5703125" style="1" customWidth="1"/>
    <col min="11757" max="11757" width="1.42578125" style="1" customWidth="1"/>
    <col min="11758" max="11758" width="1.85546875" style="1" customWidth="1"/>
    <col min="11759" max="11996" width="0" style="1" hidden="1"/>
    <col min="11997" max="11997" width="2.28515625" style="1" customWidth="1"/>
    <col min="11998" max="11998" width="1.42578125" style="1" customWidth="1"/>
    <col min="11999" max="11999" width="9.7109375" style="1" customWidth="1"/>
    <col min="12000" max="12000" width="11.42578125" style="1" customWidth="1"/>
    <col min="12001" max="12001" width="3.140625" style="1" customWidth="1"/>
    <col min="12002" max="12002" width="9" style="1" customWidth="1"/>
    <col min="12003" max="12003" width="5.28515625" style="1" customWidth="1"/>
    <col min="12004" max="12004" width="6.5703125" style="1" customWidth="1"/>
    <col min="12005" max="12006" width="1.42578125" style="1" customWidth="1"/>
    <col min="12007" max="12007" width="9.7109375" style="1" customWidth="1"/>
    <col min="12008" max="12008" width="11.42578125" style="1" customWidth="1"/>
    <col min="12009" max="12009" width="3.5703125" style="1" customWidth="1"/>
    <col min="12010" max="12010" width="11.42578125" style="1" customWidth="1"/>
    <col min="12011" max="12011" width="4" style="1" customWidth="1"/>
    <col min="12012" max="12012" width="6.5703125" style="1" customWidth="1"/>
    <col min="12013" max="12013" width="1.42578125" style="1" customWidth="1"/>
    <col min="12014" max="12014" width="1.85546875" style="1" customWidth="1"/>
    <col min="12015" max="12252" width="0" style="1" hidden="1"/>
    <col min="12253" max="12253" width="2.28515625" style="1" customWidth="1"/>
    <col min="12254" max="12254" width="1.42578125" style="1" customWidth="1"/>
    <col min="12255" max="12255" width="9.7109375" style="1" customWidth="1"/>
    <col min="12256" max="12256" width="11.42578125" style="1" customWidth="1"/>
    <col min="12257" max="12257" width="3.140625" style="1" customWidth="1"/>
    <col min="12258" max="12258" width="9" style="1" customWidth="1"/>
    <col min="12259" max="12259" width="5.28515625" style="1" customWidth="1"/>
    <col min="12260" max="12260" width="6.5703125" style="1" customWidth="1"/>
    <col min="12261" max="12262" width="1.42578125" style="1" customWidth="1"/>
    <col min="12263" max="12263" width="9.7109375" style="1" customWidth="1"/>
    <col min="12264" max="12264" width="11.42578125" style="1" customWidth="1"/>
    <col min="12265" max="12265" width="3.5703125" style="1" customWidth="1"/>
    <col min="12266" max="12266" width="11.42578125" style="1" customWidth="1"/>
    <col min="12267" max="12267" width="4" style="1" customWidth="1"/>
    <col min="12268" max="12268" width="6.5703125" style="1" customWidth="1"/>
    <col min="12269" max="12269" width="1.42578125" style="1" customWidth="1"/>
    <col min="12270" max="12270" width="1.85546875" style="1" customWidth="1"/>
    <col min="12271" max="12508" width="0" style="1" hidden="1"/>
    <col min="12509" max="12509" width="2.28515625" style="1" customWidth="1"/>
    <col min="12510" max="12510" width="1.42578125" style="1" customWidth="1"/>
    <col min="12511" max="12511" width="9.7109375" style="1" customWidth="1"/>
    <col min="12512" max="12512" width="11.42578125" style="1" customWidth="1"/>
    <col min="12513" max="12513" width="3.140625" style="1" customWidth="1"/>
    <col min="12514" max="12514" width="9" style="1" customWidth="1"/>
    <col min="12515" max="12515" width="5.28515625" style="1" customWidth="1"/>
    <col min="12516" max="12516" width="6.5703125" style="1" customWidth="1"/>
    <col min="12517" max="12518" width="1.42578125" style="1" customWidth="1"/>
    <col min="12519" max="12519" width="9.7109375" style="1" customWidth="1"/>
    <col min="12520" max="12520" width="11.42578125" style="1" customWidth="1"/>
    <col min="12521" max="12521" width="3.5703125" style="1" customWidth="1"/>
    <col min="12522" max="12522" width="11.42578125" style="1" customWidth="1"/>
    <col min="12523" max="12523" width="4" style="1" customWidth="1"/>
    <col min="12524" max="12524" width="6.5703125" style="1" customWidth="1"/>
    <col min="12525" max="12525" width="1.42578125" style="1" customWidth="1"/>
    <col min="12526" max="12526" width="1.85546875" style="1" customWidth="1"/>
    <col min="12527" max="12764" width="0" style="1" hidden="1"/>
    <col min="12765" max="12765" width="2.28515625" style="1" customWidth="1"/>
    <col min="12766" max="12766" width="1.42578125" style="1" customWidth="1"/>
    <col min="12767" max="12767" width="9.7109375" style="1" customWidth="1"/>
    <col min="12768" max="12768" width="11.42578125" style="1" customWidth="1"/>
    <col min="12769" max="12769" width="3.140625" style="1" customWidth="1"/>
    <col min="12770" max="12770" width="9" style="1" customWidth="1"/>
    <col min="12771" max="12771" width="5.28515625" style="1" customWidth="1"/>
    <col min="12772" max="12772" width="6.5703125" style="1" customWidth="1"/>
    <col min="12773" max="12774" width="1.42578125" style="1" customWidth="1"/>
    <col min="12775" max="12775" width="9.7109375" style="1" customWidth="1"/>
    <col min="12776" max="12776" width="11.42578125" style="1" customWidth="1"/>
    <col min="12777" max="12777" width="3.5703125" style="1" customWidth="1"/>
    <col min="12778" max="12778" width="11.42578125" style="1" customWidth="1"/>
    <col min="12779" max="12779" width="4" style="1" customWidth="1"/>
    <col min="12780" max="12780" width="6.5703125" style="1" customWidth="1"/>
    <col min="12781" max="12781" width="1.42578125" style="1" customWidth="1"/>
    <col min="12782" max="12782" width="1.85546875" style="1" customWidth="1"/>
    <col min="12783" max="13020" width="0" style="1" hidden="1"/>
    <col min="13021" max="13021" width="2.28515625" style="1" customWidth="1"/>
    <col min="13022" max="13022" width="1.42578125" style="1" customWidth="1"/>
    <col min="13023" max="13023" width="9.7109375" style="1" customWidth="1"/>
    <col min="13024" max="13024" width="11.42578125" style="1" customWidth="1"/>
    <col min="13025" max="13025" width="3.140625" style="1" customWidth="1"/>
    <col min="13026" max="13026" width="9" style="1" customWidth="1"/>
    <col min="13027" max="13027" width="5.28515625" style="1" customWidth="1"/>
    <col min="13028" max="13028" width="6.5703125" style="1" customWidth="1"/>
    <col min="13029" max="13030" width="1.42578125" style="1" customWidth="1"/>
    <col min="13031" max="13031" width="9.7109375" style="1" customWidth="1"/>
    <col min="13032" max="13032" width="11.42578125" style="1" customWidth="1"/>
    <col min="13033" max="13033" width="3.5703125" style="1" customWidth="1"/>
    <col min="13034" max="13034" width="11.42578125" style="1" customWidth="1"/>
    <col min="13035" max="13035" width="4" style="1" customWidth="1"/>
    <col min="13036" max="13036" width="6.5703125" style="1" customWidth="1"/>
    <col min="13037" max="13037" width="1.42578125" style="1" customWidth="1"/>
    <col min="13038" max="13038" width="1.85546875" style="1" customWidth="1"/>
    <col min="13039" max="13276" width="0" style="1" hidden="1"/>
    <col min="13277" max="13277" width="2.28515625" style="1" customWidth="1"/>
    <col min="13278" max="13278" width="1.42578125" style="1" customWidth="1"/>
    <col min="13279" max="13279" width="9.7109375" style="1" customWidth="1"/>
    <col min="13280" max="13280" width="11.42578125" style="1" customWidth="1"/>
    <col min="13281" max="13281" width="3.140625" style="1" customWidth="1"/>
    <col min="13282" max="13282" width="9" style="1" customWidth="1"/>
    <col min="13283" max="13283" width="5.28515625" style="1" customWidth="1"/>
    <col min="13284" max="13284" width="6.5703125" style="1" customWidth="1"/>
    <col min="13285" max="13286" width="1.42578125" style="1" customWidth="1"/>
    <col min="13287" max="13287" width="9.7109375" style="1" customWidth="1"/>
    <col min="13288" max="13288" width="11.42578125" style="1" customWidth="1"/>
    <col min="13289" max="13289" width="3.5703125" style="1" customWidth="1"/>
    <col min="13290" max="13290" width="11.42578125" style="1" customWidth="1"/>
    <col min="13291" max="13291" width="4" style="1" customWidth="1"/>
    <col min="13292" max="13292" width="6.5703125" style="1" customWidth="1"/>
    <col min="13293" max="13293" width="1.42578125" style="1" customWidth="1"/>
    <col min="13294" max="13294" width="1.85546875" style="1" customWidth="1"/>
    <col min="13295" max="13532" width="0" style="1" hidden="1"/>
    <col min="13533" max="13533" width="2.28515625" style="1" customWidth="1"/>
    <col min="13534" max="13534" width="1.42578125" style="1" customWidth="1"/>
    <col min="13535" max="13535" width="9.7109375" style="1" customWidth="1"/>
    <col min="13536" max="13536" width="11.42578125" style="1" customWidth="1"/>
    <col min="13537" max="13537" width="3.140625" style="1" customWidth="1"/>
    <col min="13538" max="13538" width="9" style="1" customWidth="1"/>
    <col min="13539" max="13539" width="5.28515625" style="1" customWidth="1"/>
    <col min="13540" max="13540" width="6.5703125" style="1" customWidth="1"/>
    <col min="13541" max="13542" width="1.42578125" style="1" customWidth="1"/>
    <col min="13543" max="13543" width="9.7109375" style="1" customWidth="1"/>
    <col min="13544" max="13544" width="11.42578125" style="1" customWidth="1"/>
    <col min="13545" max="13545" width="3.5703125" style="1" customWidth="1"/>
    <col min="13546" max="13546" width="11.42578125" style="1" customWidth="1"/>
    <col min="13547" max="13547" width="4" style="1" customWidth="1"/>
    <col min="13548" max="13548" width="6.5703125" style="1" customWidth="1"/>
    <col min="13549" max="13549" width="1.42578125" style="1" customWidth="1"/>
    <col min="13550" max="13550" width="1.85546875" style="1" customWidth="1"/>
    <col min="13551" max="13788" width="0" style="1" hidden="1"/>
    <col min="13789" max="13789" width="2.28515625" style="1" customWidth="1"/>
    <col min="13790" max="13790" width="1.42578125" style="1" customWidth="1"/>
    <col min="13791" max="13791" width="9.7109375" style="1" customWidth="1"/>
    <col min="13792" max="13792" width="11.42578125" style="1" customWidth="1"/>
    <col min="13793" max="13793" width="3.140625" style="1" customWidth="1"/>
    <col min="13794" max="13794" width="9" style="1" customWidth="1"/>
    <col min="13795" max="13795" width="5.28515625" style="1" customWidth="1"/>
    <col min="13796" max="13796" width="6.5703125" style="1" customWidth="1"/>
    <col min="13797" max="13798" width="1.42578125" style="1" customWidth="1"/>
    <col min="13799" max="13799" width="9.7109375" style="1" customWidth="1"/>
    <col min="13800" max="13800" width="11.42578125" style="1" customWidth="1"/>
    <col min="13801" max="13801" width="3.5703125" style="1" customWidth="1"/>
    <col min="13802" max="13802" width="11.42578125" style="1" customWidth="1"/>
    <col min="13803" max="13803" width="4" style="1" customWidth="1"/>
    <col min="13804" max="13804" width="6.5703125" style="1" customWidth="1"/>
    <col min="13805" max="13805" width="1.42578125" style="1" customWidth="1"/>
    <col min="13806" max="13806" width="1.85546875" style="1" customWidth="1"/>
    <col min="13807" max="14044" width="0" style="1" hidden="1"/>
    <col min="14045" max="14045" width="2.28515625" style="1" customWidth="1"/>
    <col min="14046" max="14046" width="1.42578125" style="1" customWidth="1"/>
    <col min="14047" max="14047" width="9.7109375" style="1" customWidth="1"/>
    <col min="14048" max="14048" width="11.42578125" style="1" customWidth="1"/>
    <col min="14049" max="14049" width="3.140625" style="1" customWidth="1"/>
    <col min="14050" max="14050" width="9" style="1" customWidth="1"/>
    <col min="14051" max="14051" width="5.28515625" style="1" customWidth="1"/>
    <col min="14052" max="14052" width="6.5703125" style="1" customWidth="1"/>
    <col min="14053" max="14054" width="1.42578125" style="1" customWidth="1"/>
    <col min="14055" max="14055" width="9.7109375" style="1" customWidth="1"/>
    <col min="14056" max="14056" width="11.42578125" style="1" customWidth="1"/>
    <col min="14057" max="14057" width="3.5703125" style="1" customWidth="1"/>
    <col min="14058" max="14058" width="11.42578125" style="1" customWidth="1"/>
    <col min="14059" max="14059" width="4" style="1" customWidth="1"/>
    <col min="14060" max="14060" width="6.5703125" style="1" customWidth="1"/>
    <col min="14061" max="14061" width="1.42578125" style="1" customWidth="1"/>
    <col min="14062" max="14062" width="1.85546875" style="1" customWidth="1"/>
    <col min="14063" max="14300" width="0" style="1" hidden="1"/>
    <col min="14301" max="14301" width="2.28515625" style="1" customWidth="1"/>
    <col min="14302" max="14302" width="1.42578125" style="1" customWidth="1"/>
    <col min="14303" max="14303" width="9.7109375" style="1" customWidth="1"/>
    <col min="14304" max="14304" width="11.42578125" style="1" customWidth="1"/>
    <col min="14305" max="14305" width="3.140625" style="1" customWidth="1"/>
    <col min="14306" max="14306" width="9" style="1" customWidth="1"/>
    <col min="14307" max="14307" width="5.28515625" style="1" customWidth="1"/>
    <col min="14308" max="14308" width="6.5703125" style="1" customWidth="1"/>
    <col min="14309" max="14310" width="1.42578125" style="1" customWidth="1"/>
    <col min="14311" max="14311" width="9.7109375" style="1" customWidth="1"/>
    <col min="14312" max="14312" width="11.42578125" style="1" customWidth="1"/>
    <col min="14313" max="14313" width="3.5703125" style="1" customWidth="1"/>
    <col min="14314" max="14314" width="11.42578125" style="1" customWidth="1"/>
    <col min="14315" max="14315" width="4" style="1" customWidth="1"/>
    <col min="14316" max="14316" width="6.5703125" style="1" customWidth="1"/>
    <col min="14317" max="14317" width="1.42578125" style="1" customWidth="1"/>
    <col min="14318" max="14318" width="1.85546875" style="1" customWidth="1"/>
    <col min="14319" max="14556" width="0" style="1" hidden="1"/>
    <col min="14557" max="14557" width="2.28515625" style="1" customWidth="1"/>
    <col min="14558" max="14558" width="1.42578125" style="1" customWidth="1"/>
    <col min="14559" max="14559" width="9.7109375" style="1" customWidth="1"/>
    <col min="14560" max="14560" width="11.42578125" style="1" customWidth="1"/>
    <col min="14561" max="14561" width="3.140625" style="1" customWidth="1"/>
    <col min="14562" max="14562" width="9" style="1" customWidth="1"/>
    <col min="14563" max="14563" width="5.28515625" style="1" customWidth="1"/>
    <col min="14564" max="14564" width="6.5703125" style="1" customWidth="1"/>
    <col min="14565" max="14566" width="1.42578125" style="1" customWidth="1"/>
    <col min="14567" max="14567" width="9.7109375" style="1" customWidth="1"/>
    <col min="14568" max="14568" width="11.42578125" style="1" customWidth="1"/>
    <col min="14569" max="14569" width="3.5703125" style="1" customWidth="1"/>
    <col min="14570" max="14570" width="11.42578125" style="1" customWidth="1"/>
    <col min="14571" max="14571" width="4" style="1" customWidth="1"/>
    <col min="14572" max="14572" width="6.5703125" style="1" customWidth="1"/>
    <col min="14573" max="14573" width="1.42578125" style="1" customWidth="1"/>
    <col min="14574" max="14574" width="1.85546875" style="1" customWidth="1"/>
    <col min="14575" max="14812" width="0" style="1" hidden="1"/>
    <col min="14813" max="14813" width="2.28515625" style="1" customWidth="1"/>
    <col min="14814" max="14814" width="1.42578125" style="1" customWidth="1"/>
    <col min="14815" max="14815" width="9.7109375" style="1" customWidth="1"/>
    <col min="14816" max="14816" width="11.42578125" style="1" customWidth="1"/>
    <col min="14817" max="14817" width="3.140625" style="1" customWidth="1"/>
    <col min="14818" max="14818" width="9" style="1" customWidth="1"/>
    <col min="14819" max="14819" width="5.28515625" style="1" customWidth="1"/>
    <col min="14820" max="14820" width="6.5703125" style="1" customWidth="1"/>
    <col min="14821" max="14822" width="1.42578125" style="1" customWidth="1"/>
    <col min="14823" max="14823" width="9.7109375" style="1" customWidth="1"/>
    <col min="14824" max="14824" width="11.42578125" style="1" customWidth="1"/>
    <col min="14825" max="14825" width="3.5703125" style="1" customWidth="1"/>
    <col min="14826" max="14826" width="11.42578125" style="1" customWidth="1"/>
    <col min="14827" max="14827" width="4" style="1" customWidth="1"/>
    <col min="14828" max="14828" width="6.5703125" style="1" customWidth="1"/>
    <col min="14829" max="14829" width="1.42578125" style="1" customWidth="1"/>
    <col min="14830" max="14830" width="1.85546875" style="1" customWidth="1"/>
    <col min="14831" max="15068" width="0" style="1" hidden="1"/>
    <col min="15069" max="15069" width="2.28515625" style="1" customWidth="1"/>
    <col min="15070" max="15070" width="1.42578125" style="1" customWidth="1"/>
    <col min="15071" max="15071" width="9.7109375" style="1" customWidth="1"/>
    <col min="15072" max="15072" width="11.42578125" style="1" customWidth="1"/>
    <col min="15073" max="15073" width="3.140625" style="1" customWidth="1"/>
    <col min="15074" max="15074" width="9" style="1" customWidth="1"/>
    <col min="15075" max="15075" width="5.28515625" style="1" customWidth="1"/>
    <col min="15076" max="15076" width="6.5703125" style="1" customWidth="1"/>
    <col min="15077" max="15078" width="1.42578125" style="1" customWidth="1"/>
    <col min="15079" max="15079" width="9.7109375" style="1" customWidth="1"/>
    <col min="15080" max="15080" width="11.42578125" style="1" customWidth="1"/>
    <col min="15081" max="15081" width="3.5703125" style="1" customWidth="1"/>
    <col min="15082" max="15082" width="11.42578125" style="1" customWidth="1"/>
    <col min="15083" max="15083" width="4" style="1" customWidth="1"/>
    <col min="15084" max="15084" width="6.5703125" style="1" customWidth="1"/>
    <col min="15085" max="15085" width="1.42578125" style="1" customWidth="1"/>
    <col min="15086" max="15086" width="1.85546875" style="1" customWidth="1"/>
    <col min="15087" max="15324" width="0" style="1" hidden="1"/>
    <col min="15325" max="15325" width="2.28515625" style="1" customWidth="1"/>
    <col min="15326" max="15326" width="1.42578125" style="1" customWidth="1"/>
    <col min="15327" max="15327" width="9.7109375" style="1" customWidth="1"/>
    <col min="15328" max="15328" width="11.42578125" style="1" customWidth="1"/>
    <col min="15329" max="15329" width="3.140625" style="1" customWidth="1"/>
    <col min="15330" max="15330" width="9" style="1" customWidth="1"/>
    <col min="15331" max="15331" width="5.28515625" style="1" customWidth="1"/>
    <col min="15332" max="15332" width="6.5703125" style="1" customWidth="1"/>
    <col min="15333" max="15334" width="1.42578125" style="1" customWidth="1"/>
    <col min="15335" max="15335" width="9.7109375" style="1" customWidth="1"/>
    <col min="15336" max="15336" width="11.42578125" style="1" customWidth="1"/>
    <col min="15337" max="15337" width="3.5703125" style="1" customWidth="1"/>
    <col min="15338" max="15338" width="11.42578125" style="1" customWidth="1"/>
    <col min="15339" max="15339" width="4" style="1" customWidth="1"/>
    <col min="15340" max="15340" width="6.5703125" style="1" customWidth="1"/>
    <col min="15341" max="15341" width="1.42578125" style="1" customWidth="1"/>
    <col min="15342" max="15342" width="1.85546875" style="1" customWidth="1"/>
    <col min="15343" max="15580" width="0" style="1" hidden="1"/>
    <col min="15581" max="15581" width="2.28515625" style="1" customWidth="1"/>
    <col min="15582" max="15582" width="1.42578125" style="1" customWidth="1"/>
    <col min="15583" max="15583" width="9.7109375" style="1" customWidth="1"/>
    <col min="15584" max="15584" width="11.42578125" style="1" customWidth="1"/>
    <col min="15585" max="15585" width="3.140625" style="1" customWidth="1"/>
    <col min="15586" max="15586" width="9" style="1" customWidth="1"/>
    <col min="15587" max="15587" width="5.28515625" style="1" customWidth="1"/>
    <col min="15588" max="15588" width="6.5703125" style="1" customWidth="1"/>
    <col min="15589" max="15590" width="1.42578125" style="1" customWidth="1"/>
    <col min="15591" max="15591" width="9.7109375" style="1" customWidth="1"/>
    <col min="15592" max="15592" width="11.42578125" style="1" customWidth="1"/>
    <col min="15593" max="15593" width="3.5703125" style="1" customWidth="1"/>
    <col min="15594" max="15594" width="11.42578125" style="1" customWidth="1"/>
    <col min="15595" max="15595" width="4" style="1" customWidth="1"/>
    <col min="15596" max="15596" width="6.5703125" style="1" customWidth="1"/>
    <col min="15597" max="15597" width="1.42578125" style="1" customWidth="1"/>
    <col min="15598" max="15598" width="1.85546875" style="1" customWidth="1"/>
    <col min="15599" max="15836" width="0" style="1" hidden="1"/>
    <col min="15837" max="15837" width="2.28515625" style="1" customWidth="1"/>
    <col min="15838" max="15838" width="1.42578125" style="1" customWidth="1"/>
    <col min="15839" max="15839" width="9.7109375" style="1" customWidth="1"/>
    <col min="15840" max="15840" width="11.42578125" style="1" customWidth="1"/>
    <col min="15841" max="15841" width="3.140625" style="1" customWidth="1"/>
    <col min="15842" max="15842" width="9" style="1" customWidth="1"/>
    <col min="15843" max="15843" width="5.28515625" style="1" customWidth="1"/>
    <col min="15844" max="15844" width="6.5703125" style="1" customWidth="1"/>
    <col min="15845" max="15846" width="1.42578125" style="1" customWidth="1"/>
    <col min="15847" max="15847" width="9.7109375" style="1" customWidth="1"/>
    <col min="15848" max="15848" width="11.42578125" style="1" customWidth="1"/>
    <col min="15849" max="15849" width="3.5703125" style="1" customWidth="1"/>
    <col min="15850" max="15850" width="11.42578125" style="1" customWidth="1"/>
    <col min="15851" max="15851" width="4" style="1" customWidth="1"/>
    <col min="15852" max="15852" width="6.5703125" style="1" customWidth="1"/>
    <col min="15853" max="15853" width="1.42578125" style="1" customWidth="1"/>
    <col min="15854" max="15854" width="1.85546875" style="1" customWidth="1"/>
    <col min="15855" max="16092" width="0" style="1" hidden="1"/>
    <col min="16093" max="16093" width="2.28515625" style="1" customWidth="1"/>
    <col min="16094" max="16094" width="1.42578125" style="1" customWidth="1"/>
    <col min="16095" max="16095" width="9.7109375" style="1" customWidth="1"/>
    <col min="16096" max="16096" width="11.42578125" style="1" customWidth="1"/>
    <col min="16097" max="16097" width="3.140625" style="1" customWidth="1"/>
    <col min="16098" max="16098" width="9" style="1" customWidth="1"/>
    <col min="16099" max="16099" width="5.28515625" style="1" customWidth="1"/>
    <col min="16100" max="16100" width="6.5703125" style="1" customWidth="1"/>
    <col min="16101" max="16102" width="1.42578125" style="1" customWidth="1"/>
    <col min="16103" max="16103" width="9.7109375" style="1" customWidth="1"/>
    <col min="16104" max="16104" width="11.42578125" style="1" customWidth="1"/>
    <col min="16105" max="16105" width="3.5703125" style="1" customWidth="1"/>
    <col min="16106" max="16106" width="11.42578125" style="1" customWidth="1"/>
    <col min="16107" max="16107" width="4" style="1" customWidth="1"/>
    <col min="16108" max="16108" width="6.5703125" style="1" customWidth="1"/>
    <col min="16109" max="16109" width="1.42578125" style="1" customWidth="1"/>
    <col min="16110" max="16110" width="1.85546875" style="1" customWidth="1"/>
    <col min="16111" max="16384" width="0" style="1" hidden="1"/>
  </cols>
  <sheetData>
    <row r="1" spans="1:19" ht="30" customHeight="1" x14ac:dyDescent="0.25">
      <c r="E1" s="293" t="s">
        <v>3</v>
      </c>
      <c r="F1" s="293"/>
      <c r="G1" s="293"/>
      <c r="H1" s="293"/>
      <c r="I1" s="293"/>
      <c r="J1" s="293"/>
      <c r="K1" s="293"/>
      <c r="L1" s="293"/>
      <c r="M1" s="293"/>
      <c r="N1" s="293"/>
      <c r="O1" s="293"/>
      <c r="P1" s="293"/>
      <c r="Q1" s="293"/>
      <c r="R1" s="293"/>
    </row>
    <row r="2" spans="1:19" ht="9.75" customHeight="1" x14ac:dyDescent="0.25">
      <c r="A2" s="2"/>
      <c r="B2" s="3"/>
      <c r="C2" s="4"/>
      <c r="D2" s="5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7"/>
      <c r="R2" s="6"/>
      <c r="S2" s="8"/>
    </row>
    <row r="3" spans="1:19" ht="32.25" customHeight="1" thickBot="1" x14ac:dyDescent="0.3">
      <c r="A3" s="9"/>
      <c r="B3" s="10"/>
      <c r="C3" s="11" t="s">
        <v>28</v>
      </c>
      <c r="D3" s="12"/>
      <c r="E3" s="13"/>
      <c r="F3" s="13"/>
      <c r="G3" s="43">
        <v>82</v>
      </c>
      <c r="H3" s="13"/>
      <c r="I3" s="13"/>
      <c r="J3" s="13"/>
      <c r="K3" s="13"/>
      <c r="L3" s="13"/>
      <c r="M3" s="294">
        <v>43299</v>
      </c>
      <c r="N3" s="294" t="e">
        <v>#VALUE!</v>
      </c>
      <c r="O3" s="294" t="e">
        <v>#VALUE!</v>
      </c>
      <c r="P3" s="294" t="e">
        <v>#VALUE!</v>
      </c>
      <c r="Q3" s="294" t="e">
        <v>#VALUE!</v>
      </c>
      <c r="R3" s="294" t="e">
        <v>#VALUE!</v>
      </c>
      <c r="S3" s="8"/>
    </row>
    <row r="4" spans="1:19" ht="14.25" x14ac:dyDescent="0.2">
      <c r="B4" s="14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14"/>
    </row>
    <row r="5" spans="1:19" ht="14.25" x14ac:dyDescent="0.2">
      <c r="B5" s="8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8"/>
    </row>
    <row r="6" spans="1:19" ht="7.5" customHeight="1" x14ac:dyDescent="0.2">
      <c r="B6" s="8"/>
      <c r="C6" s="285"/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8"/>
    </row>
    <row r="7" spans="1:19" ht="24" customHeight="1" x14ac:dyDescent="0.2">
      <c r="B7" s="8"/>
      <c r="C7" s="286" t="s">
        <v>19</v>
      </c>
      <c r="D7" s="296" t="s">
        <v>76</v>
      </c>
      <c r="E7" s="297"/>
      <c r="F7" s="39"/>
      <c r="G7" s="286" t="s">
        <v>20</v>
      </c>
      <c r="H7" s="298" t="s">
        <v>40</v>
      </c>
      <c r="I7" s="299"/>
      <c r="J7" s="39"/>
      <c r="K7" s="300" t="s">
        <v>22</v>
      </c>
      <c r="L7" s="301"/>
      <c r="M7" s="384" t="s">
        <v>456</v>
      </c>
      <c r="N7" s="385"/>
      <c r="O7" s="300" t="s">
        <v>4</v>
      </c>
      <c r="P7" s="301"/>
      <c r="Q7" s="381" t="s">
        <v>308</v>
      </c>
      <c r="R7" s="382"/>
    </row>
    <row r="8" spans="1:19" ht="7.5" customHeight="1" x14ac:dyDescent="0.2">
      <c r="B8" s="8"/>
      <c r="C8" s="286"/>
      <c r="D8" s="40"/>
      <c r="E8" s="40"/>
      <c r="F8" s="39"/>
      <c r="G8" s="286"/>
      <c r="H8" s="40"/>
      <c r="I8" s="39"/>
      <c r="J8" s="39"/>
      <c r="K8" s="39"/>
      <c r="L8" s="40"/>
      <c r="M8" s="40"/>
      <c r="N8" s="40"/>
      <c r="O8" s="40"/>
      <c r="P8" s="40"/>
      <c r="Q8" s="40"/>
      <c r="R8" s="40"/>
    </row>
    <row r="9" spans="1:19" ht="31.5" customHeight="1" x14ac:dyDescent="0.2">
      <c r="B9" s="8"/>
      <c r="C9" s="41" t="s">
        <v>23</v>
      </c>
      <c r="D9" s="370"/>
      <c r="E9" s="383"/>
      <c r="F9" s="371"/>
      <c r="G9" s="286" t="s">
        <v>10</v>
      </c>
      <c r="H9" s="314" t="s">
        <v>36</v>
      </c>
      <c r="I9" s="315"/>
      <c r="J9" s="39"/>
      <c r="K9" s="39"/>
      <c r="L9" s="286" t="s">
        <v>21</v>
      </c>
      <c r="M9" s="314" t="s">
        <v>29</v>
      </c>
      <c r="N9" s="315"/>
      <c r="O9" s="300" t="s">
        <v>27</v>
      </c>
      <c r="P9" s="301" t="s">
        <v>26</v>
      </c>
      <c r="Q9" s="381">
        <v>1800</v>
      </c>
      <c r="R9" s="382"/>
    </row>
    <row r="10" spans="1:19" ht="7.5" customHeight="1" x14ac:dyDescent="0.2">
      <c r="B10" s="8"/>
      <c r="C10" s="286"/>
      <c r="D10" s="42"/>
      <c r="E10" s="42"/>
      <c r="F10" s="42"/>
      <c r="G10" s="286"/>
      <c r="H10" s="42"/>
      <c r="I10" s="39"/>
      <c r="J10" s="40"/>
      <c r="K10" s="39"/>
      <c r="L10" s="42"/>
      <c r="M10" s="42"/>
      <c r="N10" s="42"/>
      <c r="O10" s="42"/>
      <c r="P10" s="42"/>
      <c r="Q10" s="40"/>
      <c r="R10" s="40"/>
    </row>
    <row r="11" spans="1:19" ht="24" customHeight="1" x14ac:dyDescent="0.2">
      <c r="B11" s="8"/>
      <c r="C11" s="300" t="s">
        <v>5</v>
      </c>
      <c r="D11" s="301"/>
      <c r="E11" s="306"/>
      <c r="F11" s="307"/>
      <c r="G11" s="39"/>
      <c r="H11" s="300" t="s">
        <v>24</v>
      </c>
      <c r="I11" s="300"/>
      <c r="J11" s="301"/>
      <c r="K11" s="306"/>
      <c r="L11" s="307"/>
      <c r="M11" s="42"/>
      <c r="N11" s="308" t="s">
        <v>30</v>
      </c>
      <c r="O11" s="308"/>
      <c r="P11" s="309"/>
      <c r="Q11" s="310"/>
      <c r="R11" s="303"/>
    </row>
    <row r="12" spans="1:19" ht="15.95" customHeight="1" thickBot="1" x14ac:dyDescent="0.25">
      <c r="B12" s="15"/>
      <c r="C12" s="16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5"/>
    </row>
    <row r="13" spans="1:19" ht="14.2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23"/>
      <c r="P13" s="317"/>
      <c r="Q13" s="317"/>
      <c r="R13" s="8"/>
    </row>
    <row r="14" spans="1:19" ht="14.25" x14ac:dyDescent="0.2">
      <c r="B14" s="8"/>
      <c r="C14" s="318" t="s">
        <v>18</v>
      </c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</row>
    <row r="15" spans="1:19" ht="14.25" x14ac:dyDescent="0.2">
      <c r="B15" s="8"/>
      <c r="C15" s="24"/>
      <c r="D15" s="18"/>
      <c r="E15" s="18"/>
      <c r="F15" s="25"/>
      <c r="G15" s="25"/>
      <c r="H15" s="25"/>
      <c r="I15" s="25"/>
      <c r="J15" s="18"/>
      <c r="K15" s="18"/>
      <c r="L15" s="25"/>
      <c r="M15" s="25"/>
      <c r="N15" s="18"/>
      <c r="O15" s="23"/>
      <c r="P15" s="317"/>
      <c r="Q15" s="317"/>
      <c r="R15" s="26"/>
    </row>
    <row r="16" spans="1:19" ht="24.75" customHeight="1" x14ac:dyDescent="0.2">
      <c r="B16" s="8"/>
      <c r="C16" s="319" t="s">
        <v>11</v>
      </c>
      <c r="D16" s="320"/>
      <c r="E16" s="319" t="s">
        <v>12</v>
      </c>
      <c r="F16" s="321"/>
      <c r="G16" s="319" t="s">
        <v>14</v>
      </c>
      <c r="H16" s="321"/>
      <c r="I16" s="320" t="s">
        <v>13</v>
      </c>
      <c r="J16" s="320"/>
      <c r="K16" s="319" t="s">
        <v>15</v>
      </c>
      <c r="L16" s="321"/>
      <c r="M16" s="320" t="s">
        <v>17</v>
      </c>
      <c r="N16" s="321"/>
      <c r="O16" s="319" t="s">
        <v>16</v>
      </c>
      <c r="P16" s="321"/>
    </row>
    <row r="17" spans="2:18" ht="14.25" customHeight="1" x14ac:dyDescent="0.2">
      <c r="B17" s="8"/>
      <c r="C17" s="329">
        <v>31000</v>
      </c>
      <c r="D17" s="330"/>
      <c r="E17" s="333">
        <f>C17/290+1</f>
        <v>107.89655172413794</v>
      </c>
      <c r="F17" s="334"/>
      <c r="G17" s="341" t="s">
        <v>44</v>
      </c>
      <c r="H17" s="323"/>
      <c r="I17" s="341"/>
      <c r="J17" s="323"/>
      <c r="K17" s="322" t="s">
        <v>48</v>
      </c>
      <c r="L17" s="323"/>
      <c r="M17" s="322"/>
      <c r="N17" s="323"/>
      <c r="O17" s="322"/>
      <c r="P17" s="323"/>
    </row>
    <row r="18" spans="2:18" ht="14.25" x14ac:dyDescent="0.2">
      <c r="B18" s="8"/>
      <c r="C18" s="331"/>
      <c r="D18" s="332"/>
      <c r="E18" s="335"/>
      <c r="F18" s="336"/>
      <c r="G18" s="324"/>
      <c r="H18" s="325"/>
      <c r="I18" s="324"/>
      <c r="J18" s="325"/>
      <c r="K18" s="324"/>
      <c r="L18" s="325"/>
      <c r="M18" s="324"/>
      <c r="N18" s="325"/>
      <c r="O18" s="324"/>
      <c r="P18" s="325"/>
    </row>
    <row r="19" spans="2:18" ht="14.25" x14ac:dyDescent="0.2">
      <c r="B19" s="8"/>
      <c r="C19" s="27"/>
      <c r="D19" s="18"/>
      <c r="E19" s="25"/>
      <c r="F19" s="18"/>
      <c r="G19" s="18"/>
      <c r="H19" s="18"/>
      <c r="I19" s="25"/>
      <c r="J19" s="18"/>
      <c r="K19" s="18"/>
      <c r="L19" s="25"/>
      <c r="M19" s="25"/>
      <c r="O19" s="23"/>
      <c r="P19" s="287"/>
      <c r="Q19" s="287"/>
      <c r="R19" s="8"/>
    </row>
    <row r="20" spans="2:18" ht="15" thickBot="1" x14ac:dyDescent="0.25">
      <c r="B20" s="8"/>
      <c r="C20" s="27"/>
      <c r="D20" s="18"/>
      <c r="E20" s="25"/>
      <c r="F20" s="25"/>
      <c r="G20" s="25"/>
      <c r="H20" s="25"/>
      <c r="I20" s="25"/>
      <c r="J20" s="18"/>
      <c r="K20" s="18"/>
      <c r="L20" s="25"/>
      <c r="M20" s="25"/>
      <c r="O20" s="23"/>
      <c r="P20" s="317"/>
      <c r="Q20" s="317"/>
      <c r="R20" s="8"/>
    </row>
    <row r="21" spans="2:18" ht="14.25" x14ac:dyDescent="0.2">
      <c r="B21" s="1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14"/>
      <c r="R21" s="14"/>
    </row>
    <row r="22" spans="2:18" ht="15" customHeight="1" x14ac:dyDescent="0.2">
      <c r="B22" s="8"/>
      <c r="C22" s="318" t="s">
        <v>0</v>
      </c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</row>
    <row r="23" spans="2:18" ht="15" customHeight="1" x14ac:dyDescent="0.2">
      <c r="B23" s="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8"/>
    </row>
    <row r="24" spans="2:18" ht="14.25" x14ac:dyDescent="0.2">
      <c r="B24" s="8"/>
      <c r="C24" s="326" t="s">
        <v>6</v>
      </c>
      <c r="D24" s="327"/>
      <c r="E24" s="328"/>
      <c r="F24" s="18"/>
      <c r="G24" s="326" t="s">
        <v>7</v>
      </c>
      <c r="H24" s="327"/>
      <c r="I24" s="328"/>
      <c r="J24" s="18"/>
      <c r="K24" s="326" t="s">
        <v>8</v>
      </c>
      <c r="L24" s="327"/>
      <c r="M24" s="328"/>
      <c r="N24" s="18"/>
      <c r="O24" s="326" t="s">
        <v>9</v>
      </c>
      <c r="P24" s="327"/>
      <c r="Q24" s="328"/>
    </row>
    <row r="25" spans="2:18" ht="14.25" x14ac:dyDescent="0.2">
      <c r="B25" s="8"/>
      <c r="C25" s="36"/>
      <c r="D25" s="35"/>
      <c r="E25" s="37"/>
      <c r="F25" s="35"/>
      <c r="G25" s="36"/>
      <c r="H25" s="35"/>
      <c r="I25" s="37"/>
      <c r="J25" s="18"/>
      <c r="K25" s="36"/>
      <c r="L25" s="35"/>
      <c r="M25" s="37"/>
      <c r="N25" s="35"/>
      <c r="O25" s="36"/>
      <c r="P25" s="35"/>
      <c r="Q25" s="37"/>
    </row>
    <row r="26" spans="2:18" ht="14.25" x14ac:dyDescent="0.2">
      <c r="B26" s="8"/>
      <c r="C26" s="31"/>
      <c r="D26" s="18"/>
      <c r="E26" s="38"/>
      <c r="F26" s="18"/>
      <c r="G26" s="31"/>
      <c r="H26" s="18"/>
      <c r="I26" s="38"/>
      <c r="J26" s="18"/>
      <c r="K26" s="31"/>
      <c r="L26" s="18"/>
      <c r="M26" s="38"/>
      <c r="N26" s="18"/>
      <c r="O26" s="31"/>
      <c r="P26" s="18"/>
      <c r="Q26" s="38"/>
    </row>
    <row r="27" spans="2:18" ht="15" customHeight="1" x14ac:dyDescent="0.2">
      <c r="B27" s="8"/>
      <c r="C27" s="343" t="s">
        <v>2</v>
      </c>
      <c r="D27" s="344"/>
      <c r="E27" s="345"/>
      <c r="F27" s="18"/>
      <c r="G27" s="343" t="s">
        <v>2</v>
      </c>
      <c r="H27" s="344"/>
      <c r="I27" s="345"/>
      <c r="J27" s="18"/>
      <c r="K27" s="343" t="s">
        <v>2</v>
      </c>
      <c r="L27" s="344"/>
      <c r="M27" s="345"/>
      <c r="N27" s="18"/>
      <c r="O27" s="343" t="s">
        <v>2</v>
      </c>
      <c r="P27" s="344"/>
      <c r="Q27" s="345"/>
    </row>
    <row r="28" spans="2:18" ht="15" thickBot="1" x14ac:dyDescent="0.25">
      <c r="B28" s="15"/>
      <c r="C28" s="21"/>
      <c r="D28" s="21"/>
      <c r="E28" s="17"/>
      <c r="F28" s="22"/>
      <c r="G28" s="21"/>
      <c r="H28" s="21"/>
      <c r="I28" s="17"/>
      <c r="J28" s="17"/>
      <c r="K28" s="17"/>
      <c r="L28" s="17"/>
      <c r="M28" s="17"/>
      <c r="N28" s="17"/>
      <c r="O28" s="17"/>
      <c r="P28" s="17"/>
      <c r="Q28" s="15"/>
    </row>
    <row r="29" spans="2:18" ht="14.25" x14ac:dyDescent="0.2">
      <c r="B29" s="14"/>
      <c r="C29" s="18"/>
      <c r="D29" s="18"/>
      <c r="E29" s="18"/>
      <c r="F29" s="18"/>
      <c r="G29" s="18"/>
      <c r="H29" s="18"/>
      <c r="I29" s="18"/>
      <c r="J29" s="29"/>
      <c r="K29" s="30"/>
      <c r="L29" s="18"/>
      <c r="M29" s="18"/>
      <c r="N29" s="18"/>
      <c r="O29" s="18"/>
      <c r="P29" s="18"/>
      <c r="Q29" s="18"/>
      <c r="R29" s="14"/>
    </row>
    <row r="30" spans="2:18" ht="14.25" x14ac:dyDescent="0.2">
      <c r="B30" s="8"/>
      <c r="C30" s="24" t="s">
        <v>32</v>
      </c>
      <c r="D30" s="18"/>
      <c r="E30" s="18"/>
      <c r="F30" s="18"/>
      <c r="G30" s="18"/>
      <c r="H30" s="18"/>
      <c r="I30" s="18"/>
      <c r="J30" s="31"/>
      <c r="K30" s="18"/>
      <c r="L30" s="24" t="s">
        <v>25</v>
      </c>
      <c r="M30" s="18"/>
      <c r="N30" s="18"/>
      <c r="O30" s="18"/>
      <c r="P30" s="18"/>
      <c r="Q30" s="18"/>
      <c r="R30" s="8"/>
    </row>
    <row r="31" spans="2:18" ht="14.25" x14ac:dyDescent="0.2">
      <c r="B31" s="8"/>
      <c r="C31" s="47" t="s">
        <v>34</v>
      </c>
      <c r="D31" s="18"/>
      <c r="F31" s="47" t="s">
        <v>35</v>
      </c>
      <c r="G31" s="18"/>
      <c r="H31" s="18"/>
      <c r="I31" s="18"/>
      <c r="J31" s="31"/>
      <c r="K31" s="18"/>
      <c r="L31" s="18"/>
      <c r="M31" s="18"/>
      <c r="N31" s="18"/>
      <c r="O31" s="18"/>
      <c r="P31" s="18"/>
      <c r="Q31" s="18"/>
      <c r="R31" s="8"/>
    </row>
    <row r="32" spans="2:18" ht="14.25" x14ac:dyDescent="0.2">
      <c r="B32" s="55"/>
      <c r="C32" s="18"/>
      <c r="D32" s="18"/>
      <c r="F32" s="48" t="s">
        <v>474</v>
      </c>
      <c r="G32" s="28"/>
      <c r="H32" s="8"/>
      <c r="I32" s="8"/>
      <c r="J32" s="31"/>
      <c r="K32" s="18"/>
      <c r="M32" s="18"/>
      <c r="N32" s="18"/>
      <c r="O32" s="346"/>
      <c r="P32" s="346"/>
      <c r="Q32" s="346"/>
      <c r="R32" s="8"/>
    </row>
    <row r="33" spans="2:18" ht="14.25" x14ac:dyDescent="0.2">
      <c r="B33" s="55"/>
      <c r="C33" s="18"/>
      <c r="D33" s="18"/>
      <c r="E33" s="18"/>
      <c r="F33" s="48"/>
      <c r="G33" s="53"/>
      <c r="H33" s="53"/>
      <c r="I33" s="18"/>
      <c r="J33" s="31"/>
      <c r="K33" s="18"/>
      <c r="N33" s="18"/>
      <c r="R33" s="8"/>
    </row>
    <row r="34" spans="2:18" ht="14.25" x14ac:dyDescent="0.2">
      <c r="B34" s="55"/>
      <c r="C34" s="18"/>
      <c r="D34" s="18"/>
      <c r="E34" s="18"/>
      <c r="F34" s="48"/>
      <c r="G34" s="46"/>
      <c r="H34" s="46"/>
      <c r="I34" s="18"/>
      <c r="J34" s="31"/>
      <c r="N34" s="8"/>
      <c r="R34" s="8"/>
    </row>
    <row r="35" spans="2:18" ht="15" customHeight="1" x14ac:dyDescent="0.2">
      <c r="B35" s="55"/>
      <c r="C35" s="18"/>
      <c r="D35" s="18"/>
      <c r="E35" s="18"/>
      <c r="F35" s="48"/>
      <c r="G35" s="18"/>
      <c r="H35" s="18"/>
      <c r="I35" s="18"/>
      <c r="J35" s="31"/>
      <c r="K35" s="20"/>
      <c r="L35" s="20"/>
      <c r="M35" s="20"/>
      <c r="N35" s="8"/>
      <c r="O35" s="358"/>
      <c r="P35" s="358"/>
      <c r="Q35" s="358"/>
      <c r="R35" s="8"/>
    </row>
    <row r="36" spans="2:18" ht="14.25" x14ac:dyDescent="0.2">
      <c r="B36" s="55"/>
      <c r="C36" s="55"/>
      <c r="D36" s="55"/>
      <c r="E36" s="55"/>
      <c r="F36" s="48"/>
      <c r="G36" s="55"/>
      <c r="H36" s="55"/>
      <c r="I36" s="18"/>
      <c r="J36" s="31"/>
      <c r="K36" s="19" t="s">
        <v>2</v>
      </c>
      <c r="L36" s="19"/>
      <c r="M36" s="19"/>
      <c r="N36" s="8"/>
      <c r="O36" s="342" t="s">
        <v>1</v>
      </c>
      <c r="P36" s="342"/>
      <c r="Q36" s="342"/>
      <c r="R36" s="8"/>
    </row>
    <row r="37" spans="2:18" ht="14.25" x14ac:dyDescent="0.2">
      <c r="B37" s="8"/>
      <c r="C37" s="18"/>
      <c r="D37" s="8"/>
      <c r="E37" s="18"/>
      <c r="G37" s="18"/>
      <c r="H37" s="18"/>
      <c r="I37" s="18"/>
      <c r="J37" s="31"/>
      <c r="K37" s="18"/>
      <c r="N37" s="18"/>
      <c r="R37" s="8"/>
    </row>
    <row r="38" spans="2:18" ht="14.25" x14ac:dyDescent="0.2">
      <c r="B38" s="8"/>
      <c r="C38" s="18"/>
      <c r="D38" s="8"/>
      <c r="E38" s="18"/>
      <c r="F38" s="56" t="s">
        <v>189</v>
      </c>
      <c r="G38" s="18"/>
      <c r="H38" s="18"/>
      <c r="I38" s="18"/>
      <c r="J38" s="31"/>
      <c r="K38" s="18"/>
      <c r="N38" s="18"/>
      <c r="R38" s="8"/>
    </row>
    <row r="39" spans="2:18" ht="14.25" x14ac:dyDescent="0.2">
      <c r="B39" s="8"/>
      <c r="C39" s="57"/>
      <c r="D39" s="8"/>
      <c r="E39" s="18"/>
      <c r="F39" s="19"/>
      <c r="G39" s="18"/>
      <c r="H39" s="18"/>
      <c r="I39" s="18"/>
      <c r="J39" s="31"/>
      <c r="K39" s="18"/>
      <c r="N39" s="18"/>
      <c r="R39" s="8"/>
    </row>
    <row r="40" spans="2:18" ht="14.25" x14ac:dyDescent="0.2">
      <c r="B40" s="8"/>
      <c r="C40" s="45"/>
      <c r="E40" s="18"/>
      <c r="G40" s="19"/>
      <c r="H40" s="19"/>
      <c r="I40" s="19"/>
      <c r="J40" s="31"/>
      <c r="K40" s="18"/>
      <c r="N40" s="18"/>
      <c r="R40" s="8"/>
    </row>
    <row r="41" spans="2:18" ht="15" thickBot="1" x14ac:dyDescent="0.25">
      <c r="B41" s="15"/>
      <c r="C41" s="17"/>
      <c r="D41" s="17"/>
      <c r="E41" s="17"/>
      <c r="F41" s="17"/>
      <c r="G41" s="17"/>
      <c r="H41" s="17"/>
      <c r="I41" s="17"/>
      <c r="J41" s="33"/>
      <c r="K41" s="17"/>
      <c r="L41" s="15"/>
      <c r="M41" s="15"/>
      <c r="N41" s="15"/>
      <c r="O41" s="15"/>
      <c r="P41" s="15"/>
      <c r="Q41" s="15"/>
      <c r="R41" s="15"/>
    </row>
    <row r="42" spans="2:18" ht="14.25" x14ac:dyDescent="0.2">
      <c r="Q42" s="34"/>
    </row>
    <row r="43" spans="2:18" ht="14.25" x14ac:dyDescent="0.2"/>
    <row r="44" spans="2:18" ht="14.25" x14ac:dyDescent="0.2"/>
    <row r="45" spans="2:18" ht="14.25" x14ac:dyDescent="0.2"/>
    <row r="46" spans="2:18" ht="14.25" x14ac:dyDescent="0.2"/>
    <row r="47" spans="2:18" ht="14.25" x14ac:dyDescent="0.2"/>
    <row r="48" spans="2:18" ht="14.25" x14ac:dyDescent="0.2"/>
    <row r="49" ht="14.25" x14ac:dyDescent="0.2"/>
    <row r="50" ht="14.25" x14ac:dyDescent="0.2"/>
    <row r="51" ht="14.25" x14ac:dyDescent="0.2"/>
    <row r="52" ht="14.25" x14ac:dyDescent="0.2"/>
    <row r="53" ht="14.25" x14ac:dyDescent="0.2"/>
    <row r="54" ht="14.25" x14ac:dyDescent="0.2"/>
    <row r="55" ht="14.25" x14ac:dyDescent="0.2"/>
    <row r="56" ht="14.25" x14ac:dyDescent="0.2"/>
    <row r="57" ht="14.25" x14ac:dyDescent="0.2"/>
    <row r="58" ht="14.25" x14ac:dyDescent="0.2"/>
    <row r="59" ht="14.25" x14ac:dyDescent="0.2"/>
    <row r="60" ht="14.25" x14ac:dyDescent="0.2"/>
    <row r="61" ht="14.25" x14ac:dyDescent="0.2"/>
    <row r="62" ht="14.25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</sheetData>
  <mergeCells count="50">
    <mergeCell ref="E1:R1"/>
    <mergeCell ref="M3:R3"/>
    <mergeCell ref="C5:Q5"/>
    <mergeCell ref="D7:E7"/>
    <mergeCell ref="H7:I7"/>
    <mergeCell ref="K7:L7"/>
    <mergeCell ref="M7:N7"/>
    <mergeCell ref="O7:P7"/>
    <mergeCell ref="Q7:R7"/>
    <mergeCell ref="E11:F11"/>
    <mergeCell ref="H11:J11"/>
    <mergeCell ref="K11:L11"/>
    <mergeCell ref="N11:O11"/>
    <mergeCell ref="P11:R11"/>
    <mergeCell ref="D9:F9"/>
    <mergeCell ref="H9:I9"/>
    <mergeCell ref="M9:N9"/>
    <mergeCell ref="O9:P9"/>
    <mergeCell ref="Q9:R9"/>
    <mergeCell ref="P13:Q13"/>
    <mergeCell ref="C14:R14"/>
    <mergeCell ref="P15:Q15"/>
    <mergeCell ref="C16:D16"/>
    <mergeCell ref="E16:F16"/>
    <mergeCell ref="G16:H16"/>
    <mergeCell ref="I16:J16"/>
    <mergeCell ref="K16:L16"/>
    <mergeCell ref="M16:N16"/>
    <mergeCell ref="O16:P16"/>
    <mergeCell ref="E17:F18"/>
    <mergeCell ref="G17:H18"/>
    <mergeCell ref="I17:J18"/>
    <mergeCell ref="K17:L18"/>
    <mergeCell ref="M17:N18"/>
    <mergeCell ref="O36:Q36"/>
    <mergeCell ref="C11:D11"/>
    <mergeCell ref="C27:E27"/>
    <mergeCell ref="G27:I27"/>
    <mergeCell ref="K27:M27"/>
    <mergeCell ref="O27:Q27"/>
    <mergeCell ref="O32:Q32"/>
    <mergeCell ref="O35:Q35"/>
    <mergeCell ref="O17:P18"/>
    <mergeCell ref="P20:Q20"/>
    <mergeCell ref="C22:R22"/>
    <mergeCell ref="C24:E24"/>
    <mergeCell ref="G24:I24"/>
    <mergeCell ref="K24:M24"/>
    <mergeCell ref="O24:Q24"/>
    <mergeCell ref="C17:D18"/>
  </mergeCells>
  <pageMargins left="0.39" right="0.35" top="0.75" bottom="0.75" header="0.3" footer="0.3"/>
  <pageSetup scale="75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129</vt:i4>
      </vt:variant>
      <vt:variant>
        <vt:lpstr>Rangos con nombre</vt:lpstr>
      </vt:variant>
      <vt:variant>
        <vt:i4>11</vt:i4>
      </vt:variant>
    </vt:vector>
  </HeadingPairs>
  <TitlesOfParts>
    <vt:vector size="140" baseType="lpstr">
      <vt:lpstr>027</vt:lpstr>
      <vt:lpstr>074 (2)</vt:lpstr>
      <vt:lpstr>007-1</vt:lpstr>
      <vt:lpstr>011-1</vt:lpstr>
      <vt:lpstr>029-1</vt:lpstr>
      <vt:lpstr>040-1</vt:lpstr>
      <vt:lpstr>045</vt:lpstr>
      <vt:lpstr>055</vt:lpstr>
      <vt:lpstr>064a</vt:lpstr>
      <vt:lpstr>073</vt:lpstr>
      <vt:lpstr>075</vt:lpstr>
      <vt:lpstr>093</vt:lpstr>
      <vt:lpstr>094</vt:lpstr>
      <vt:lpstr>095</vt:lpstr>
      <vt:lpstr>097</vt:lpstr>
      <vt:lpstr>098</vt:lpstr>
      <vt:lpstr>099</vt:lpstr>
      <vt:lpstr>100</vt:lpstr>
      <vt:lpstr>101</vt:lpstr>
      <vt:lpstr>107</vt:lpstr>
      <vt:lpstr>113</vt:lpstr>
      <vt:lpstr>114</vt:lpstr>
      <vt:lpstr>127</vt:lpstr>
      <vt:lpstr>128</vt:lpstr>
      <vt:lpstr>129</vt:lpstr>
      <vt:lpstr>130</vt:lpstr>
      <vt:lpstr>130 (2)</vt:lpstr>
      <vt:lpstr>131</vt:lpstr>
      <vt:lpstr>132</vt:lpstr>
      <vt:lpstr>133</vt:lpstr>
      <vt:lpstr>134</vt:lpstr>
      <vt:lpstr>135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001</vt:lpstr>
      <vt:lpstr>002</vt:lpstr>
      <vt:lpstr>003</vt:lpstr>
      <vt:lpstr>004</vt:lpstr>
      <vt:lpstr>005</vt:lpstr>
      <vt:lpstr>006</vt:lpstr>
      <vt:lpstr>007</vt:lpstr>
      <vt:lpstr>008</vt:lpstr>
      <vt:lpstr>008 (2)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027A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037 (2)</vt:lpstr>
      <vt:lpstr>038</vt:lpstr>
      <vt:lpstr>038 (2)</vt:lpstr>
      <vt:lpstr>039</vt:lpstr>
      <vt:lpstr>040</vt:lpstr>
      <vt:lpstr>040 (2)</vt:lpstr>
      <vt:lpstr>041</vt:lpstr>
      <vt:lpstr>042</vt:lpstr>
      <vt:lpstr>043</vt:lpstr>
      <vt:lpstr>043 (2)</vt:lpstr>
      <vt:lpstr>044</vt:lpstr>
      <vt:lpstr>045A</vt:lpstr>
      <vt:lpstr>046</vt:lpstr>
      <vt:lpstr>047</vt:lpstr>
      <vt:lpstr>048</vt:lpstr>
      <vt:lpstr>049</vt:lpstr>
      <vt:lpstr>050</vt:lpstr>
      <vt:lpstr>051</vt:lpstr>
      <vt:lpstr>052</vt:lpstr>
      <vt:lpstr>053</vt:lpstr>
      <vt:lpstr>054</vt:lpstr>
      <vt:lpstr>055A</vt:lpstr>
      <vt:lpstr>056</vt:lpstr>
      <vt:lpstr>057</vt:lpstr>
      <vt:lpstr>058</vt:lpstr>
      <vt:lpstr>059</vt:lpstr>
      <vt:lpstr>060</vt:lpstr>
      <vt:lpstr>061</vt:lpstr>
      <vt:lpstr>062</vt:lpstr>
      <vt:lpstr>063</vt:lpstr>
      <vt:lpstr>064</vt:lpstr>
      <vt:lpstr>065</vt:lpstr>
      <vt:lpstr>066</vt:lpstr>
      <vt:lpstr>067</vt:lpstr>
      <vt:lpstr>068</vt:lpstr>
      <vt:lpstr>069</vt:lpstr>
      <vt:lpstr>070</vt:lpstr>
      <vt:lpstr>071</vt:lpstr>
      <vt:lpstr>072</vt:lpstr>
      <vt:lpstr>073A</vt:lpstr>
      <vt:lpstr>074</vt:lpstr>
      <vt:lpstr>075A</vt:lpstr>
      <vt:lpstr>076</vt:lpstr>
      <vt:lpstr>077</vt:lpstr>
      <vt:lpstr>078</vt:lpstr>
      <vt:lpstr>079</vt:lpstr>
      <vt:lpstr>080</vt:lpstr>
      <vt:lpstr>081</vt:lpstr>
      <vt:lpstr>082</vt:lpstr>
      <vt:lpstr>'008 (2)'!Área_de_impresión</vt:lpstr>
      <vt:lpstr>'024'!Área_de_impresión</vt:lpstr>
      <vt:lpstr>'026'!Área_de_impresión</vt:lpstr>
      <vt:lpstr>'032'!Área_de_impresión</vt:lpstr>
      <vt:lpstr>'040-1'!Área_de_impresión</vt:lpstr>
      <vt:lpstr>'045'!Área_de_impresión</vt:lpstr>
      <vt:lpstr>'057'!Área_de_impresión</vt:lpstr>
      <vt:lpstr>'060'!Área_de_impresión</vt:lpstr>
      <vt:lpstr>'061'!Área_de_impresión</vt:lpstr>
      <vt:lpstr>'097'!Área_de_impresión</vt:lpstr>
      <vt:lpstr>'135'!Área_de_impresión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</dc:creator>
  <cp:lastModifiedBy>Produccion</cp:lastModifiedBy>
  <cp:lastPrinted>2015-07-16T20:47:36Z</cp:lastPrinted>
  <dcterms:created xsi:type="dcterms:W3CDTF">2014-02-25T18:57:22Z</dcterms:created>
  <dcterms:modified xsi:type="dcterms:W3CDTF">2018-07-31T22:57:42Z</dcterms:modified>
</cp:coreProperties>
</file>