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dra\Documents\PLANEACIÓN\Rate y Maquinaria\"/>
    </mc:Choice>
  </mc:AlternateContent>
  <bookViews>
    <workbookView xWindow="0" yWindow="0" windowWidth="20490" windowHeight="7755" activeTab="1"/>
  </bookViews>
  <sheets>
    <sheet name="Item Master" sheetId="1" r:id="rId1"/>
    <sheet name="Codificación de Item Master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1" i="1" l="1"/>
  <c r="AJ11" i="1"/>
  <c r="AK10" i="1"/>
  <c r="AJ10" i="1"/>
  <c r="AK9" i="1"/>
  <c r="AJ9" i="1"/>
  <c r="AK8" i="1"/>
  <c r="AJ8" i="1"/>
  <c r="AK7" i="1"/>
  <c r="AJ7" i="1"/>
  <c r="AL7" i="1" l="1"/>
  <c r="AV20" i="1"/>
  <c r="AV19" i="1"/>
  <c r="AV18" i="1"/>
  <c r="AV58" i="1" l="1"/>
  <c r="AS58" i="1"/>
  <c r="AR58" i="1"/>
  <c r="AK58" i="1"/>
  <c r="AL58" i="1" s="1"/>
  <c r="AN58" i="1" s="1"/>
  <c r="AJ58" i="1"/>
  <c r="AV57" i="1"/>
  <c r="AS57" i="1"/>
  <c r="AR57" i="1"/>
  <c r="AK57" i="1"/>
  <c r="AL57" i="1" s="1"/>
  <c r="AN57" i="1" s="1"/>
  <c r="AJ57" i="1"/>
  <c r="AV56" i="1"/>
  <c r="AS56" i="1"/>
  <c r="AR56" i="1"/>
  <c r="AK56" i="1"/>
  <c r="AL56" i="1" s="1"/>
  <c r="AN56" i="1" s="1"/>
  <c r="AJ56" i="1"/>
  <c r="AV55" i="1"/>
  <c r="AS55" i="1"/>
  <c r="AR55" i="1"/>
  <c r="AK55" i="1"/>
  <c r="AL55" i="1" s="1"/>
  <c r="AN55" i="1" s="1"/>
  <c r="AJ55" i="1"/>
  <c r="AV54" i="1"/>
  <c r="AS54" i="1"/>
  <c r="AR54" i="1"/>
  <c r="AK54" i="1"/>
  <c r="AL54" i="1" s="1"/>
  <c r="AN54" i="1" s="1"/>
  <c r="AJ54" i="1"/>
  <c r="AV53" i="1"/>
  <c r="AS53" i="1"/>
  <c r="AR53" i="1"/>
  <c r="AK53" i="1"/>
  <c r="AL53" i="1" s="1"/>
  <c r="AN53" i="1" s="1"/>
  <c r="AJ53" i="1"/>
  <c r="AV52" i="1"/>
  <c r="AS52" i="1"/>
  <c r="AR52" i="1"/>
  <c r="AK52" i="1"/>
  <c r="AL52" i="1" s="1"/>
  <c r="AN52" i="1" s="1"/>
  <c r="AJ52" i="1"/>
  <c r="AV51" i="1"/>
  <c r="AS51" i="1"/>
  <c r="AR51" i="1"/>
  <c r="AK51" i="1"/>
  <c r="AL51" i="1" s="1"/>
  <c r="AN51" i="1" s="1"/>
  <c r="AJ51" i="1"/>
  <c r="AV50" i="1"/>
  <c r="AS50" i="1"/>
  <c r="AR50" i="1"/>
  <c r="AK50" i="1"/>
  <c r="AL50" i="1" s="1"/>
  <c r="AN50" i="1" s="1"/>
  <c r="AJ50" i="1"/>
  <c r="AV49" i="1"/>
  <c r="AS49" i="1"/>
  <c r="AR49" i="1"/>
  <c r="AK49" i="1"/>
  <c r="AL49" i="1" s="1"/>
  <c r="AN49" i="1" s="1"/>
  <c r="AJ49" i="1"/>
  <c r="AV48" i="1"/>
  <c r="AS48" i="1"/>
  <c r="AR48" i="1"/>
  <c r="AK48" i="1"/>
  <c r="AL48" i="1" s="1"/>
  <c r="AN48" i="1" s="1"/>
  <c r="AJ48" i="1"/>
  <c r="AV47" i="1"/>
  <c r="AS47" i="1"/>
  <c r="AR47" i="1"/>
  <c r="AK47" i="1"/>
  <c r="AL47" i="1" s="1"/>
  <c r="AN47" i="1" s="1"/>
  <c r="AJ47" i="1"/>
  <c r="BB46" i="1"/>
  <c r="AY46" i="1"/>
  <c r="AV46" i="1"/>
  <c r="AS46" i="1"/>
  <c r="AR46" i="1"/>
  <c r="AK46" i="1"/>
  <c r="AL46" i="1" s="1"/>
  <c r="AN46" i="1" s="1"/>
  <c r="AJ46" i="1"/>
  <c r="AV45" i="1"/>
  <c r="AS45" i="1"/>
  <c r="AR45" i="1"/>
  <c r="AK45" i="1"/>
  <c r="AL45" i="1" s="1"/>
  <c r="AN45" i="1" s="1"/>
  <c r="AJ45" i="1"/>
  <c r="AV44" i="1"/>
  <c r="AS44" i="1"/>
  <c r="AR44" i="1"/>
  <c r="AK44" i="1"/>
  <c r="AL44" i="1" s="1"/>
  <c r="AN44" i="1" s="1"/>
  <c r="AJ44" i="1"/>
  <c r="BE43" i="1"/>
  <c r="AY43" i="1"/>
  <c r="AV43" i="1"/>
  <c r="AY42" i="1"/>
  <c r="AV42" i="1"/>
  <c r="BE41" i="1"/>
  <c r="AY41" i="1"/>
  <c r="AV41" i="1"/>
  <c r="AV40" i="1"/>
  <c r="AS40" i="1"/>
  <c r="AR40" i="1"/>
  <c r="AK40" i="1"/>
  <c r="AL40" i="1" s="1"/>
  <c r="AN40" i="1" s="1"/>
  <c r="AJ40" i="1"/>
  <c r="AV39" i="1"/>
  <c r="AS39" i="1"/>
  <c r="AR39" i="1"/>
  <c r="AK39" i="1"/>
  <c r="AL39" i="1" s="1"/>
  <c r="AN39" i="1" s="1"/>
  <c r="AJ39" i="1"/>
  <c r="AV38" i="1"/>
  <c r="AS38" i="1"/>
  <c r="AR38" i="1"/>
  <c r="AK38" i="1"/>
  <c r="AL38" i="1" s="1"/>
  <c r="AN38" i="1" s="1"/>
  <c r="AJ38" i="1"/>
  <c r="AV37" i="1"/>
  <c r="AS37" i="1"/>
  <c r="AR37" i="1"/>
  <c r="AK37" i="1"/>
  <c r="AL37" i="1" s="1"/>
  <c r="AN37" i="1" s="1"/>
  <c r="AJ37" i="1"/>
  <c r="AV36" i="1"/>
  <c r="AS36" i="1"/>
  <c r="AR36" i="1"/>
  <c r="AK36" i="1"/>
  <c r="AL36" i="1" s="1"/>
  <c r="AN36" i="1" s="1"/>
  <c r="AJ36" i="1"/>
  <c r="AV35" i="1"/>
  <c r="AS35" i="1"/>
  <c r="AR35" i="1"/>
  <c r="AK35" i="1"/>
  <c r="AL35" i="1" s="1"/>
  <c r="AN35" i="1" s="1"/>
  <c r="AJ35" i="1"/>
  <c r="AV34" i="1"/>
  <c r="AS34" i="1"/>
  <c r="AR34" i="1"/>
  <c r="AK34" i="1"/>
  <c r="AL34" i="1" s="1"/>
  <c r="AN34" i="1" s="1"/>
  <c r="AJ34" i="1"/>
  <c r="AV33" i="1"/>
  <c r="AS33" i="1"/>
  <c r="AR33" i="1"/>
  <c r="AK33" i="1"/>
  <c r="AL33" i="1" s="1"/>
  <c r="AN33" i="1" s="1"/>
  <c r="AJ33" i="1"/>
  <c r="AV32" i="1"/>
  <c r="AS32" i="1"/>
  <c r="AR32" i="1"/>
  <c r="AK32" i="1"/>
  <c r="AL32" i="1" s="1"/>
  <c r="AN32" i="1" s="1"/>
  <c r="AJ32" i="1"/>
  <c r="BH31" i="1"/>
  <c r="BE31" i="1"/>
  <c r="AY31" i="1"/>
  <c r="AV31" i="1"/>
  <c r="AS31" i="1"/>
  <c r="AR31" i="1"/>
  <c r="AK31" i="1"/>
  <c r="AL31" i="1" s="1"/>
  <c r="AN31" i="1" s="1"/>
  <c r="AJ31" i="1"/>
  <c r="BH30" i="1"/>
  <c r="AY30" i="1"/>
  <c r="AV30" i="1"/>
  <c r="AS30" i="1"/>
  <c r="AR30" i="1"/>
  <c r="AK30" i="1"/>
  <c r="AJ30" i="1"/>
  <c r="BH29" i="1"/>
  <c r="AY29" i="1"/>
  <c r="AV29" i="1"/>
  <c r="AS29" i="1"/>
  <c r="AR29" i="1"/>
  <c r="AK29" i="1"/>
  <c r="AJ29" i="1"/>
  <c r="AV28" i="1"/>
  <c r="AS28" i="1"/>
  <c r="AR28" i="1"/>
  <c r="AK28" i="1"/>
  <c r="AJ28" i="1"/>
  <c r="AV27" i="1"/>
  <c r="AS27" i="1"/>
  <c r="AR27" i="1"/>
  <c r="AK27" i="1"/>
  <c r="AL27" i="1" s="1"/>
  <c r="AN27" i="1" s="1"/>
  <c r="AJ27" i="1"/>
  <c r="AV26" i="1"/>
  <c r="AS26" i="1"/>
  <c r="AR26" i="1"/>
  <c r="AK26" i="1"/>
  <c r="AL26" i="1" s="1"/>
  <c r="AN26" i="1" s="1"/>
  <c r="AJ26" i="1"/>
  <c r="AV25" i="1"/>
  <c r="AS25" i="1"/>
  <c r="AR25" i="1"/>
  <c r="AK25" i="1"/>
  <c r="AL25" i="1" s="1"/>
  <c r="AN25" i="1" s="1"/>
  <c r="AJ25" i="1"/>
  <c r="AV24" i="1"/>
  <c r="AS24" i="1"/>
  <c r="AR24" i="1"/>
  <c r="AK24" i="1"/>
  <c r="AL24" i="1" s="1"/>
  <c r="AN24" i="1" s="1"/>
  <c r="AJ24" i="1"/>
  <c r="AV23" i="1"/>
  <c r="AS23" i="1"/>
  <c r="AR23" i="1"/>
  <c r="AK23" i="1"/>
  <c r="AL23" i="1" s="1"/>
  <c r="AN23" i="1" s="1"/>
  <c r="AJ23" i="1"/>
  <c r="BN22" i="1"/>
  <c r="AV22" i="1"/>
  <c r="AS22" i="1"/>
  <c r="AR22" i="1"/>
  <c r="AK22" i="1"/>
  <c r="AL22" i="1" s="1"/>
  <c r="AN22" i="1" s="1"/>
  <c r="AJ22" i="1"/>
  <c r="AV21" i="1"/>
  <c r="AS21" i="1"/>
  <c r="AR21" i="1"/>
  <c r="AK21" i="1"/>
  <c r="AL21" i="1" s="1"/>
  <c r="AN21" i="1" s="1"/>
  <c r="AJ21" i="1"/>
  <c r="AV17" i="1"/>
  <c r="AS17" i="1"/>
  <c r="AR17" i="1"/>
  <c r="AK17" i="1"/>
  <c r="AJ17" i="1"/>
  <c r="AY15" i="1"/>
  <c r="AV15" i="1"/>
  <c r="AS15" i="1"/>
  <c r="AR15" i="1"/>
  <c r="AK15" i="1"/>
  <c r="AJ15" i="1"/>
  <c r="AY14" i="1"/>
  <c r="AV14" i="1"/>
  <c r="AS14" i="1"/>
  <c r="AR14" i="1"/>
  <c r="AK14" i="1"/>
  <c r="AJ14" i="1"/>
  <c r="AV13" i="1"/>
  <c r="AS13" i="1"/>
  <c r="AR13" i="1"/>
  <c r="AK13" i="1"/>
  <c r="AJ13" i="1"/>
  <c r="AV12" i="1"/>
  <c r="AS12" i="1"/>
  <c r="AR12" i="1"/>
  <c r="AK12" i="1"/>
  <c r="AJ12" i="1"/>
  <c r="AV11" i="1"/>
  <c r="AS11" i="1"/>
  <c r="AR11" i="1"/>
  <c r="AV10" i="1"/>
  <c r="AS10" i="1"/>
  <c r="AR10" i="1"/>
  <c r="AV9" i="1"/>
  <c r="AS9" i="1"/>
  <c r="AR9" i="1"/>
  <c r="AV8" i="1"/>
  <c r="AS8" i="1"/>
  <c r="AR8" i="1"/>
  <c r="AV7" i="1"/>
  <c r="AS7" i="1"/>
  <c r="AR7" i="1"/>
  <c r="AV16" i="1"/>
  <c r="AS16" i="1"/>
  <c r="AR16" i="1"/>
  <c r="AK16" i="1"/>
  <c r="AJ16" i="1"/>
  <c r="AL9" i="1" l="1"/>
  <c r="AN9" i="1" s="1"/>
  <c r="AL29" i="1"/>
  <c r="AN29" i="1" s="1"/>
  <c r="AL30" i="1"/>
  <c r="AN30" i="1" s="1"/>
  <c r="AL28" i="1"/>
  <c r="AN28" i="1" s="1"/>
  <c r="AL17" i="1"/>
  <c r="AN17" i="1" s="1"/>
  <c r="AL15" i="1"/>
  <c r="AN15" i="1" s="1"/>
  <c r="AL14" i="1"/>
  <c r="AN14" i="1" s="1"/>
  <c r="AL13" i="1"/>
  <c r="AN13" i="1" s="1"/>
  <c r="AL12" i="1"/>
  <c r="AN12" i="1" s="1"/>
  <c r="AL11" i="1"/>
  <c r="AN11" i="1" s="1"/>
  <c r="AL10" i="1"/>
  <c r="AN10" i="1" s="1"/>
  <c r="AL8" i="1"/>
  <c r="AN8" i="1" s="1"/>
  <c r="AN7" i="1"/>
  <c r="AL16" i="1"/>
  <c r="AN16" i="1" s="1"/>
  <c r="AT21" i="1"/>
  <c r="AU21" i="1"/>
  <c r="AO21" i="1"/>
  <c r="AU24" i="1"/>
  <c r="AO24" i="1"/>
  <c r="AT24" i="1"/>
  <c r="AT33" i="1"/>
  <c r="AU33" i="1"/>
  <c r="AO33" i="1"/>
  <c r="AU36" i="1"/>
  <c r="AO36" i="1"/>
  <c r="AT36" i="1"/>
  <c r="AT39" i="1"/>
  <c r="AU39" i="1"/>
  <c r="AO39" i="1"/>
  <c r="AT44" i="1"/>
  <c r="AU44" i="1"/>
  <c r="AO44" i="1"/>
  <c r="AT46" i="1"/>
  <c r="AU46" i="1"/>
  <c r="AO46" i="1"/>
  <c r="AU48" i="1"/>
  <c r="AO48" i="1"/>
  <c r="AT48" i="1"/>
  <c r="AU50" i="1"/>
  <c r="AO50" i="1"/>
  <c r="AT50" i="1"/>
  <c r="AU52" i="1"/>
  <c r="AO52" i="1"/>
  <c r="AT52" i="1"/>
  <c r="AU56" i="1"/>
  <c r="AO56" i="1"/>
  <c r="AT56" i="1"/>
  <c r="AU58" i="1"/>
  <c r="AO58" i="1"/>
  <c r="AT58" i="1"/>
  <c r="AU22" i="1"/>
  <c r="AO22" i="1"/>
  <c r="AT22" i="1"/>
  <c r="AU25" i="1"/>
  <c r="AO25" i="1"/>
  <c r="AT25" i="1"/>
  <c r="AU34" i="1"/>
  <c r="AO34" i="1"/>
  <c r="AT34" i="1"/>
  <c r="AT37" i="1"/>
  <c r="AU37" i="1"/>
  <c r="AO37" i="1"/>
  <c r="AT49" i="1"/>
  <c r="AU49" i="1"/>
  <c r="AO49" i="1"/>
  <c r="AT51" i="1"/>
  <c r="AU51" i="1"/>
  <c r="AO51" i="1"/>
  <c r="AT53" i="1"/>
  <c r="AU53" i="1"/>
  <c r="AO53" i="1"/>
  <c r="AU26" i="1"/>
  <c r="AO26" i="1"/>
  <c r="AT26" i="1"/>
  <c r="AT35" i="1"/>
  <c r="AU35" i="1"/>
  <c r="AO35" i="1"/>
  <c r="AU40" i="1"/>
  <c r="AO40" i="1"/>
  <c r="AT40" i="1"/>
  <c r="AU54" i="1"/>
  <c r="AO54" i="1"/>
  <c r="AT54" i="1"/>
  <c r="AU23" i="1"/>
  <c r="AO23" i="1"/>
  <c r="AT23" i="1"/>
  <c r="AU27" i="1"/>
  <c r="AO27" i="1"/>
  <c r="AT27" i="1"/>
  <c r="AU31" i="1"/>
  <c r="AO31" i="1"/>
  <c r="AT31" i="1"/>
  <c r="AU32" i="1"/>
  <c r="AO32" i="1"/>
  <c r="AT32" i="1"/>
  <c r="AU38" i="1"/>
  <c r="AO38" i="1"/>
  <c r="AT38" i="1"/>
  <c r="AU45" i="1"/>
  <c r="AO45" i="1"/>
  <c r="AT45" i="1"/>
  <c r="AT47" i="1"/>
  <c r="AU47" i="1"/>
  <c r="AO47" i="1"/>
  <c r="AT55" i="1"/>
  <c r="AU55" i="1"/>
  <c r="AO55" i="1"/>
  <c r="AT57" i="1"/>
  <c r="AU57" i="1"/>
  <c r="AO57" i="1"/>
  <c r="AO9" i="1" l="1"/>
  <c r="AT9" i="1"/>
  <c r="AU9" i="1"/>
  <c r="AU29" i="1"/>
  <c r="AO29" i="1"/>
  <c r="AT29" i="1"/>
  <c r="AO30" i="1"/>
  <c r="AU30" i="1"/>
  <c r="AT30" i="1"/>
  <c r="AT28" i="1"/>
  <c r="AU28" i="1"/>
  <c r="AO28" i="1"/>
  <c r="AO17" i="1"/>
  <c r="AT17" i="1"/>
  <c r="AU17" i="1"/>
  <c r="AU14" i="1"/>
  <c r="AT14" i="1"/>
  <c r="AO15" i="1"/>
  <c r="AT15" i="1"/>
  <c r="AU15" i="1"/>
  <c r="AO14" i="1"/>
  <c r="AU13" i="1"/>
  <c r="AO13" i="1"/>
  <c r="AT13" i="1"/>
  <c r="AU12" i="1"/>
  <c r="AO12" i="1"/>
  <c r="AT12" i="1"/>
  <c r="AO11" i="1"/>
  <c r="AT11" i="1"/>
  <c r="AU11" i="1"/>
  <c r="AT10" i="1"/>
  <c r="AO10" i="1"/>
  <c r="AU10" i="1"/>
  <c r="AU8" i="1"/>
  <c r="AO8" i="1"/>
  <c r="AT8" i="1"/>
  <c r="AT7" i="1"/>
  <c r="AO7" i="1"/>
  <c r="AU7" i="1"/>
  <c r="AO16" i="1"/>
  <c r="AT16" i="1"/>
  <c r="AU16" i="1"/>
  <c r="C61" i="1"/>
  <c r="Y61" i="1" l="1"/>
  <c r="T61" i="1"/>
  <c r="S61" i="1" l="1"/>
  <c r="R61" i="1"/>
  <c r="P61" i="1"/>
</calcChain>
</file>

<file path=xl/sharedStrings.xml><?xml version="1.0" encoding="utf-8"?>
<sst xmlns="http://schemas.openxmlformats.org/spreadsheetml/2006/main" count="821" uniqueCount="445">
  <si>
    <t>MAQUINADOS</t>
  </si>
  <si>
    <t>SEGUNDAS OPERACIONES</t>
  </si>
  <si>
    <t>ESTÁNDAR PACK</t>
  </si>
  <si>
    <t>MAQUINA</t>
  </si>
  <si>
    <t xml:space="preserve">PRODUCCION </t>
  </si>
  <si>
    <t>CLIENTE</t>
  </si>
  <si>
    <t>NUMERO DE PARTE</t>
  </si>
  <si>
    <t>NOMBRE</t>
  </si>
  <si>
    <t>CODIGO DE PLANO</t>
  </si>
  <si>
    <t>REVISION EN PLANO</t>
  </si>
  <si>
    <t>FECHA REVISION</t>
  </si>
  <si>
    <t>MATERIA PRIMA</t>
  </si>
  <si>
    <t>CODIGO MATERIA PRIMA</t>
  </si>
  <si>
    <t>MATERIAL ALTERNO</t>
  </si>
  <si>
    <t>PIEZAS POR BARRA</t>
  </si>
  <si>
    <t>PESO DE LA PIEZA</t>
  </si>
  <si>
    <t>PIEZAS POR CAJA</t>
  </si>
  <si>
    <t>CAJA / BOLSA</t>
  </si>
  <si>
    <t>TD26-1</t>
  </si>
  <si>
    <t>TD26-2</t>
  </si>
  <si>
    <t>TD26-3</t>
  </si>
  <si>
    <t>A-20</t>
  </si>
  <si>
    <t>A-25</t>
  </si>
  <si>
    <t xml:space="preserve">Torno </t>
  </si>
  <si>
    <t>STROHM</t>
  </si>
  <si>
    <t>TIEMPO MONTAJE DE MAQUINA</t>
  </si>
  <si>
    <t>TRIPULACION</t>
  </si>
  <si>
    <t>TIEMPO DE CICLO</t>
  </si>
  <si>
    <t>FRESA 1</t>
  </si>
  <si>
    <t>FRESA 2</t>
  </si>
  <si>
    <t>TORNO</t>
  </si>
  <si>
    <t>TOTAL OPERADORES</t>
  </si>
  <si>
    <t>TIEMPO DE CICLO TOTAL</t>
  </si>
  <si>
    <t>PIEZAS POR HORA</t>
  </si>
  <si>
    <t>EFICIENCIA</t>
  </si>
  <si>
    <t>PIEZAS POR TURNO</t>
  </si>
  <si>
    <t>BARRAS POR TURNO</t>
  </si>
  <si>
    <t>ACABADO</t>
  </si>
  <si>
    <t>CANTIDAD A PRODUCIR</t>
  </si>
  <si>
    <t>BARRAS NECESARIAS</t>
  </si>
  <si>
    <t>CANTIDAD DE CAJAS</t>
  </si>
  <si>
    <t>TURNOS NECESARIOS</t>
  </si>
  <si>
    <t>DESPERDICIO MAXIMO AL TURNO</t>
  </si>
  <si>
    <t>CUSTOMER</t>
  </si>
  <si>
    <t>CUSTOMER PART NUMBER</t>
  </si>
  <si>
    <t>PART NAME</t>
  </si>
  <si>
    <t>DRAWING NUMBER</t>
  </si>
  <si>
    <t>DRAWING REVISION</t>
  </si>
  <si>
    <t>REVISION  DATE</t>
  </si>
  <si>
    <t>MATERIAL</t>
  </si>
  <si>
    <t>MATERIAL CODE</t>
  </si>
  <si>
    <t>ALTERNATIVE MATERIAL</t>
  </si>
  <si>
    <t>PIECES PER BAR</t>
  </si>
  <si>
    <t>FINISH WEIGHT OF PART [grs]</t>
  </si>
  <si>
    <t>PIECES BY BOX</t>
  </si>
  <si>
    <t>BOX / BAG</t>
  </si>
  <si>
    <t>SET UP TIME</t>
  </si>
  <si>
    <t>WORKER</t>
  </si>
  <si>
    <t>CICLE TIME [seg]</t>
  </si>
  <si>
    <t>OPERATORS TOTAL</t>
  </si>
  <si>
    <t>TOTAL CICLE TIME</t>
  </si>
  <si>
    <t>PCS/Hr</t>
  </si>
  <si>
    <t>EFICIENCY</t>
  </si>
  <si>
    <t>PIECES BY SHIFT</t>
  </si>
  <si>
    <t>BARS PER SHIFT</t>
  </si>
  <si>
    <t>FINISHING</t>
  </si>
  <si>
    <t>PRODUCTION QUANTITY [Pcs]</t>
  </si>
  <si>
    <t>QUANTITY MATERIAL [Kg]</t>
  </si>
  <si>
    <t>TOTAL BOXES</t>
  </si>
  <si>
    <t>PRODUCTION TIME       [Shifs]</t>
  </si>
  <si>
    <t>Máx. Scrap x Turno</t>
  </si>
  <si>
    <t>Plasco</t>
  </si>
  <si>
    <t>192A7923P30</t>
  </si>
  <si>
    <t>INSERT, METRIC, M3.5 X 6</t>
  </si>
  <si>
    <t>192A7923</t>
  </si>
  <si>
    <t>10-25-92</t>
  </si>
  <si>
    <r>
      <t xml:space="preserve">Laton </t>
    </r>
    <r>
      <rPr>
        <sz val="9"/>
        <rFont val="Calibri"/>
        <family val="2"/>
      </rPr>
      <t>Ø</t>
    </r>
    <r>
      <rPr>
        <sz val="9"/>
        <rFont val="Calibri"/>
        <family val="2"/>
        <scheme val="minor"/>
      </rPr>
      <t>5/16"</t>
    </r>
  </si>
  <si>
    <t>02R516</t>
  </si>
  <si>
    <t>No Aplica</t>
  </si>
  <si>
    <t>0.89 g.</t>
  </si>
  <si>
    <t>C-RM-85</t>
  </si>
  <si>
    <t>Ö</t>
  </si>
  <si>
    <t>NO REQUIERE</t>
  </si>
  <si>
    <r>
      <t xml:space="preserve">Laton </t>
    </r>
    <r>
      <rPr>
        <sz val="9"/>
        <rFont val="Calibri"/>
        <family val="2"/>
      </rPr>
      <t>Ø1/4</t>
    </r>
    <r>
      <rPr>
        <sz val="9"/>
        <rFont val="Calibri"/>
        <family val="2"/>
        <scheme val="minor"/>
      </rPr>
      <t>"</t>
    </r>
  </si>
  <si>
    <t>02R14</t>
  </si>
  <si>
    <t>INSERT MOLDED, METRIC FOR 192A7923P23</t>
  </si>
  <si>
    <t>331A2452</t>
  </si>
  <si>
    <r>
      <t xml:space="preserve">Laton </t>
    </r>
    <r>
      <rPr>
        <sz val="9"/>
        <rFont val="Calibri"/>
        <family val="2"/>
      </rPr>
      <t>Ø7/16</t>
    </r>
    <r>
      <rPr>
        <sz val="9"/>
        <rFont val="Calibri"/>
        <family val="2"/>
        <scheme val="minor"/>
      </rPr>
      <t>"</t>
    </r>
  </si>
  <si>
    <t>02R716</t>
  </si>
  <si>
    <t>7.54g.</t>
  </si>
  <si>
    <t>C-RM-27</t>
  </si>
  <si>
    <t>10-28-92</t>
  </si>
  <si>
    <r>
      <t xml:space="preserve">12L14 </t>
    </r>
    <r>
      <rPr>
        <sz val="9"/>
        <rFont val="Calibri"/>
        <family val="2"/>
      </rPr>
      <t>Ø1/2"</t>
    </r>
  </si>
  <si>
    <t>03R12</t>
  </si>
  <si>
    <t>7.86g</t>
  </si>
  <si>
    <t>INSERT MOLDED, METRIC M5 X 0.8</t>
  </si>
  <si>
    <t>4-16-96</t>
  </si>
  <si>
    <t>3.12g.</t>
  </si>
  <si>
    <t>INSERT MOLDED, METRIC M4 X 0.7</t>
  </si>
  <si>
    <t>331A2452P8</t>
  </si>
  <si>
    <t>1.18g.</t>
  </si>
  <si>
    <t>INSERT MOLDED, METRIC M3.3 X 0.6</t>
  </si>
  <si>
    <t>1.34g.</t>
  </si>
  <si>
    <t>BASE INSERT</t>
  </si>
  <si>
    <t>6.74g.</t>
  </si>
  <si>
    <t>INSERT MOLDED IN PARTS</t>
  </si>
  <si>
    <t>R6032</t>
  </si>
  <si>
    <t>11-13-89</t>
  </si>
  <si>
    <t>3.00g.</t>
  </si>
  <si>
    <t>02R12</t>
  </si>
  <si>
    <t>INSERT, CROSSBAR</t>
  </si>
  <si>
    <t>0171431</t>
  </si>
  <si>
    <t>3-15-96</t>
  </si>
  <si>
    <t>12L14 Hex 5/32"</t>
  </si>
  <si>
    <t>03H532</t>
  </si>
  <si>
    <t>4.10g.</t>
  </si>
  <si>
    <t>'0171432</t>
  </si>
  <si>
    <t>3-31-86</t>
  </si>
  <si>
    <t>'INSERT 8/32 GE 192A7923P23</t>
  </si>
  <si>
    <t>3.64g.</t>
  </si>
  <si>
    <t>CWD</t>
  </si>
  <si>
    <t>1895-15AF</t>
  </si>
  <si>
    <t>SPRING CARRIER ##</t>
  </si>
  <si>
    <t>1895-15</t>
  </si>
  <si>
    <t>A</t>
  </si>
  <si>
    <t>11-25-92</t>
  </si>
  <si>
    <t>5/32" Diam. Acero. Rod B1113</t>
  </si>
  <si>
    <t>03R532</t>
  </si>
  <si>
    <t>1.018g.</t>
  </si>
  <si>
    <t>B-001</t>
  </si>
  <si>
    <t>26414-32AF</t>
  </si>
  <si>
    <t>CENTER POST</t>
  </si>
  <si>
    <t>26514-6</t>
  </si>
  <si>
    <t>9-13-79</t>
  </si>
  <si>
    <t>1/2" C.D. Rd. C12L14 Leaded ST. Rod</t>
  </si>
  <si>
    <t>13.2g</t>
  </si>
  <si>
    <t>26514-29AF</t>
  </si>
  <si>
    <t xml:space="preserve">CENTER POST        </t>
  </si>
  <si>
    <t>14.1g.</t>
  </si>
  <si>
    <t>26514-6AF</t>
  </si>
  <si>
    <t>13.5g.</t>
  </si>
  <si>
    <t>26515-14AF</t>
  </si>
  <si>
    <t>25515-6</t>
  </si>
  <si>
    <t>9/32" C.D. Rd. C12L14 Leaded ST. Rod</t>
  </si>
  <si>
    <t>03R932</t>
  </si>
  <si>
    <t>26515-6AF</t>
  </si>
  <si>
    <t>564B001</t>
  </si>
  <si>
    <t>GROUND BUSHING ##</t>
  </si>
  <si>
    <t>564B</t>
  </si>
  <si>
    <t>D</t>
  </si>
  <si>
    <t>9-14-98</t>
  </si>
  <si>
    <t>7/32" Hex Brass Rod</t>
  </si>
  <si>
    <t>02H732</t>
  </si>
  <si>
    <t>1.99g.</t>
  </si>
  <si>
    <t>6369-208AH</t>
  </si>
  <si>
    <t>PIN</t>
  </si>
  <si>
    <t>6369-208</t>
  </si>
  <si>
    <t>12-21-76</t>
  </si>
  <si>
    <t xml:space="preserve">Steel Rod 0.248-0.250 Diam. Cold Drawn, Free Mach. B-1113 or Leadloy. </t>
  </si>
  <si>
    <t>03R14</t>
  </si>
  <si>
    <t>5.9g.</t>
  </si>
  <si>
    <t>6471-8</t>
  </si>
  <si>
    <t>GROUND TERMINAL</t>
  </si>
  <si>
    <t>C</t>
  </si>
  <si>
    <t>2-28-97</t>
  </si>
  <si>
    <t>1/2" Dia. Brass Rod (M14030)</t>
  </si>
  <si>
    <t>6611-8</t>
  </si>
  <si>
    <t>21.4g.</t>
  </si>
  <si>
    <t>6613-8</t>
  </si>
  <si>
    <t>20.1g.</t>
  </si>
  <si>
    <t>799B001</t>
  </si>
  <si>
    <t>799B</t>
  </si>
  <si>
    <t>Steel Rod 3/8" Dia. (M05540)</t>
  </si>
  <si>
    <t>03R38</t>
  </si>
  <si>
    <t>81492-40</t>
  </si>
  <si>
    <t>OPER LEVER ROLL</t>
  </si>
  <si>
    <t>Not Availabe</t>
  </si>
  <si>
    <t>Not Available</t>
  </si>
  <si>
    <t>C12L14, 10AD, Bearing Steel</t>
  </si>
  <si>
    <t>03R18</t>
  </si>
  <si>
    <t>0.04g</t>
  </si>
  <si>
    <t>81492-8</t>
  </si>
  <si>
    <t>ROLLER ##</t>
  </si>
  <si>
    <t>1/4" Round 12L14, Acero</t>
  </si>
  <si>
    <t>0.78g.</t>
  </si>
  <si>
    <t>81492-9AF</t>
  </si>
  <si>
    <t>SWITCH BLADE PIN##</t>
  </si>
  <si>
    <t>CD. Stl. Rod (81492-9) missing AF</t>
  </si>
  <si>
    <t>0.8g.</t>
  </si>
  <si>
    <t>852B001</t>
  </si>
  <si>
    <t>GROUNDING PIN ##</t>
  </si>
  <si>
    <t>852B</t>
  </si>
  <si>
    <t>7/32" Hex Brass Rod (M13660)</t>
  </si>
  <si>
    <t>WD035082</t>
  </si>
  <si>
    <t>ESWP126 BUSHING  0207436</t>
  </si>
  <si>
    <t>0207436</t>
  </si>
  <si>
    <t>10-15-93</t>
  </si>
  <si>
    <t>MS 1063 (SST)</t>
  </si>
  <si>
    <t>04R56</t>
  </si>
  <si>
    <t>1.92g</t>
  </si>
  <si>
    <t>WD038841</t>
  </si>
  <si>
    <t>SHAFT, DRIVE</t>
  </si>
  <si>
    <t>302 o 303 Stainless Steel</t>
  </si>
  <si>
    <t>WD13103</t>
  </si>
  <si>
    <t>TERMINAL CTO CENTRAL LAT L-3000</t>
  </si>
  <si>
    <t>04-0069-AZ</t>
  </si>
  <si>
    <t>Laton 3/16" Aleación 360</t>
  </si>
  <si>
    <t>02C316</t>
  </si>
  <si>
    <t>WD13104</t>
  </si>
  <si>
    <t>TERMINAL CTO LATERAL LAT L-3000</t>
  </si>
  <si>
    <t>04-0066-AZ</t>
  </si>
  <si>
    <t>XT7101-7</t>
  </si>
  <si>
    <t>NUT       8809/5289</t>
  </si>
  <si>
    <t>J</t>
  </si>
  <si>
    <t>3/16 Brass Rod</t>
  </si>
  <si>
    <t>02R316</t>
  </si>
  <si>
    <t>1.7g.</t>
  </si>
  <si>
    <t>XT3330-6AF</t>
  </si>
  <si>
    <t>RIVET - 80</t>
  </si>
  <si>
    <t>XT7210-12AF</t>
  </si>
  <si>
    <t>L</t>
  </si>
  <si>
    <t>1-22-92</t>
  </si>
  <si>
    <t>Stainless Steel</t>
  </si>
  <si>
    <t>03R732</t>
  </si>
  <si>
    <t>2.6g.</t>
  </si>
  <si>
    <t>WD033025</t>
  </si>
  <si>
    <t>ESWP126 PLUNGER        %%</t>
  </si>
  <si>
    <t>NO PLANE</t>
  </si>
  <si>
    <t>04R316</t>
  </si>
  <si>
    <t>1.38g.</t>
  </si>
  <si>
    <t>7900-7</t>
  </si>
  <si>
    <t xml:space="preserve">HINGE PIN </t>
  </si>
  <si>
    <t>1547-169</t>
  </si>
  <si>
    <t>04R916</t>
  </si>
  <si>
    <t>10.1g.</t>
  </si>
  <si>
    <t>04R12</t>
  </si>
  <si>
    <t>12.0g.</t>
  </si>
  <si>
    <t>1547-170</t>
  </si>
  <si>
    <t>9.40g.</t>
  </si>
  <si>
    <t>822E</t>
  </si>
  <si>
    <t>INSERTO</t>
  </si>
  <si>
    <t xml:space="preserve">Latón cuadrado de 1/4 </t>
  </si>
  <si>
    <t>02C14</t>
  </si>
  <si>
    <t>METAL</t>
  </si>
  <si>
    <t>FORMA</t>
  </si>
  <si>
    <t>DIMENSION</t>
  </si>
  <si>
    <t>01</t>
  </si>
  <si>
    <t>Aluminio</t>
  </si>
  <si>
    <t>Cuadrado</t>
  </si>
  <si>
    <t>1/8</t>
  </si>
  <si>
    <t>02</t>
  </si>
  <si>
    <t>Latón</t>
  </si>
  <si>
    <t xml:space="preserve">R </t>
  </si>
  <si>
    <t>Redondo</t>
  </si>
  <si>
    <t>5/32</t>
  </si>
  <si>
    <t>03</t>
  </si>
  <si>
    <t>Acero 12L14</t>
  </si>
  <si>
    <t xml:space="preserve">H </t>
  </si>
  <si>
    <t>Hexagonal</t>
  </si>
  <si>
    <t>3/16</t>
  </si>
  <si>
    <t>04</t>
  </si>
  <si>
    <t>7/32</t>
  </si>
  <si>
    <t>05</t>
  </si>
  <si>
    <t>Inoxidable 304</t>
  </si>
  <si>
    <t>1/4</t>
  </si>
  <si>
    <t>06</t>
  </si>
  <si>
    <t>Colado Gris</t>
  </si>
  <si>
    <t>5/16</t>
  </si>
  <si>
    <t>3/8</t>
  </si>
  <si>
    <t>7/16</t>
  </si>
  <si>
    <t>1/2</t>
  </si>
  <si>
    <t>9/16</t>
  </si>
  <si>
    <t>5/8</t>
  </si>
  <si>
    <t>3/4</t>
  </si>
  <si>
    <t>7/8</t>
  </si>
  <si>
    <t>1</t>
  </si>
  <si>
    <t>1 1/2</t>
  </si>
  <si>
    <t>Fresa 01</t>
  </si>
  <si>
    <t>Fresa 02</t>
  </si>
  <si>
    <t>Máquina</t>
  </si>
  <si>
    <t>OPERADORES</t>
  </si>
  <si>
    <t>Nazaria</t>
  </si>
  <si>
    <t>001</t>
  </si>
  <si>
    <t>Esther</t>
  </si>
  <si>
    <t>028</t>
  </si>
  <si>
    <t>029</t>
  </si>
  <si>
    <t>031</t>
  </si>
  <si>
    <t>032</t>
  </si>
  <si>
    <t>M</t>
  </si>
  <si>
    <t>Maquinado</t>
  </si>
  <si>
    <t>B</t>
  </si>
  <si>
    <t>Barrenado</t>
  </si>
  <si>
    <t>R</t>
  </si>
  <si>
    <t>OPERACIÓN</t>
  </si>
  <si>
    <t>CODIGO DE DEFECTOS</t>
  </si>
  <si>
    <t>F.E CILINDRADO</t>
  </si>
  <si>
    <t>F.E LARGO</t>
  </si>
  <si>
    <t xml:space="preserve">B. DESCENTRALIZADO </t>
  </si>
  <si>
    <t>FILO DE REBABA</t>
  </si>
  <si>
    <t>SIN CUERDA</t>
  </si>
  <si>
    <t>MOLETEADO FINO</t>
  </si>
  <si>
    <t>MOLETEADO DESALINEADO</t>
  </si>
  <si>
    <t>SIN MOLETAEADO</t>
  </si>
  <si>
    <t>PASA PIN</t>
  </si>
  <si>
    <t>GOLPE</t>
  </si>
  <si>
    <t>INCOMPLETAS</t>
  </si>
  <si>
    <t>NO PASA PIN</t>
  </si>
  <si>
    <t>SIN CAJA</t>
  </si>
  <si>
    <t>SIN CHAFLAN</t>
  </si>
  <si>
    <t>MAL LIMADO</t>
  </si>
  <si>
    <t>SIN BARRENO</t>
  </si>
  <si>
    <t>CHAFLAN PROFUNDO</t>
  </si>
  <si>
    <t>SIN CILINDRADO</t>
  </si>
  <si>
    <t>NO PASA GO</t>
  </si>
  <si>
    <t>PASA NO GO</t>
  </si>
  <si>
    <t>NO PASA GAUGE</t>
  </si>
  <si>
    <t>F.E. VUELTAS</t>
  </si>
  <si>
    <t>PROFUNDIDAD BARRENO</t>
  </si>
  <si>
    <t>F.E. CAJA</t>
  </si>
  <si>
    <t>CODIGO TIEMPO MUERTO</t>
  </si>
  <si>
    <t>INSERT MOLDED M10X1.5 METRIC 331A2452P11</t>
  </si>
  <si>
    <t>MM</t>
  </si>
  <si>
    <t>HM</t>
  </si>
  <si>
    <t>MO</t>
  </si>
  <si>
    <t>Mano de Obra</t>
  </si>
  <si>
    <t>MS</t>
  </si>
  <si>
    <t>Materiales</t>
  </si>
  <si>
    <t>CM</t>
  </si>
  <si>
    <t>Cambio de Modelo</t>
  </si>
  <si>
    <t>QC</t>
  </si>
  <si>
    <t>Calidad</t>
  </si>
  <si>
    <t>EE</t>
  </si>
  <si>
    <t>Energía Eléctrica</t>
  </si>
  <si>
    <t>Machueleado</t>
  </si>
  <si>
    <t>Plastonium</t>
  </si>
  <si>
    <t>IP2-0300</t>
  </si>
  <si>
    <t>INSERTO SCHNEIDER 31085-148-01 / 31041-005-01</t>
  </si>
  <si>
    <t>IP2-0308</t>
  </si>
  <si>
    <t>INSERTO SCHNEIDER 31043-067-01</t>
  </si>
  <si>
    <t>IP2-0309</t>
  </si>
  <si>
    <t>INSERTO SCHNEIDER 31063-013-01</t>
  </si>
  <si>
    <t>IP2-0310</t>
  </si>
  <si>
    <t>INSERTO SCHNEIDER 31041-006-01</t>
  </si>
  <si>
    <t>IP2-0312</t>
  </si>
  <si>
    <t>INSERTO SCHNEIDER 31074-193-01</t>
  </si>
  <si>
    <t>IP2-0314</t>
  </si>
  <si>
    <t>INSERTO SCHNEIDER 31074-191-01</t>
  </si>
  <si>
    <t>IP2-0323</t>
  </si>
  <si>
    <t>INSERTO SCHNEIDER 31041-060-01</t>
  </si>
  <si>
    <t>IP2-0345</t>
  </si>
  <si>
    <t>INSERTO I-44001-204-01</t>
  </si>
  <si>
    <t>ESTANDAR POR TURNO</t>
  </si>
  <si>
    <t>PROCESS</t>
  </si>
  <si>
    <t>BARRENADO</t>
  </si>
  <si>
    <t>AVELLANADO</t>
  </si>
  <si>
    <t>Avellanado</t>
  </si>
  <si>
    <t>RANURADO</t>
  </si>
  <si>
    <t>WD13105</t>
  </si>
  <si>
    <t>WD13106</t>
  </si>
  <si>
    <t>WD13107</t>
  </si>
  <si>
    <t>Ranurado</t>
  </si>
  <si>
    <t>TORNEADO</t>
  </si>
  <si>
    <t>MACHUELEADO</t>
  </si>
  <si>
    <t>Torneado</t>
  </si>
  <si>
    <t>MOLETEADO</t>
  </si>
  <si>
    <t>Moleteado</t>
  </si>
  <si>
    <t>SEGUNDAS OPERACIONES EN MAQUINA</t>
  </si>
  <si>
    <t xml:space="preserve">Avellanado </t>
  </si>
  <si>
    <t>T</t>
  </si>
  <si>
    <t>E</t>
  </si>
  <si>
    <t>O</t>
  </si>
  <si>
    <t>CODIFICACION DE ITEM MASTER</t>
  </si>
  <si>
    <t>RAYADA</t>
  </si>
  <si>
    <t>Herramienta de Máquina</t>
  </si>
  <si>
    <t>CHUECAS</t>
  </si>
  <si>
    <t>QUEMADAS</t>
  </si>
  <si>
    <t>PUNTO DE CORTE</t>
  </si>
  <si>
    <t>SIN RECUBRIMIENTO</t>
  </si>
  <si>
    <t>Moises</t>
  </si>
  <si>
    <t>PUNTA DE BROCA</t>
  </si>
  <si>
    <t>HERRAMIENTA ROTA</t>
  </si>
  <si>
    <t>DOBLE BARRENO</t>
  </si>
  <si>
    <t xml:space="preserve">   </t>
  </si>
  <si>
    <t>OTRO MATERIAL</t>
  </si>
  <si>
    <t>EXCESO DE REBABA</t>
  </si>
  <si>
    <t>002</t>
  </si>
  <si>
    <t>MAF</t>
  </si>
  <si>
    <t>Marcos</t>
  </si>
  <si>
    <t>ESCALON</t>
  </si>
  <si>
    <t>DIENTES DESBATADOS</t>
  </si>
  <si>
    <t>CUERDA DAÑADA</t>
  </si>
  <si>
    <t>V</t>
  </si>
  <si>
    <t>Validación</t>
  </si>
  <si>
    <t>MAL TORNEADO</t>
  </si>
  <si>
    <t>AC</t>
  </si>
  <si>
    <t>Adrián</t>
  </si>
  <si>
    <t>CHAFLAN MALTRATADO</t>
  </si>
  <si>
    <t>F.E. ANCHO</t>
  </si>
  <si>
    <t>CHAFLÁN DESPOSTILLADO</t>
  </si>
  <si>
    <t>F.E. ESPESOR</t>
  </si>
  <si>
    <t>F</t>
  </si>
  <si>
    <t>Rectificación</t>
  </si>
  <si>
    <t>1P2-0300</t>
  </si>
  <si>
    <t>1P2-0308</t>
  </si>
  <si>
    <t>1P2-0309</t>
  </si>
  <si>
    <t>1P2-0310</t>
  </si>
  <si>
    <t>1P2-0312</t>
  </si>
  <si>
    <t>1P2-0314</t>
  </si>
  <si>
    <t>1P2-0323</t>
  </si>
  <si>
    <t>Laton Ø 5/16"</t>
  </si>
  <si>
    <t>Laton Ø 3/8"</t>
  </si>
  <si>
    <t>02R38</t>
  </si>
  <si>
    <t>Laton Ø 7/16"</t>
  </si>
  <si>
    <t>303 Stainless Steel Ø 3/16"</t>
  </si>
  <si>
    <t>Stainless Steel Ø 1/2"</t>
  </si>
  <si>
    <t>331A2452P12</t>
  </si>
  <si>
    <t>331A2452P11</t>
  </si>
  <si>
    <t>331A2452P9</t>
  </si>
  <si>
    <t>331A2452P7</t>
  </si>
  <si>
    <t>R6032P5</t>
  </si>
  <si>
    <t>315A7143P1</t>
  </si>
  <si>
    <t>315A7143P2</t>
  </si>
  <si>
    <t>192A7923P23</t>
  </si>
  <si>
    <t>11-14-08</t>
  </si>
  <si>
    <r>
      <t xml:space="preserve">Laton </t>
    </r>
    <r>
      <rPr>
        <sz val="9"/>
        <rFont val="Calibri"/>
        <family val="2"/>
      </rPr>
      <t>Ø1/2</t>
    </r>
    <r>
      <rPr>
        <sz val="9"/>
        <rFont val="Calibri"/>
        <family val="2"/>
        <scheme val="minor"/>
      </rPr>
      <t>"</t>
    </r>
  </si>
  <si>
    <t>1032C8-15</t>
  </si>
  <si>
    <t>INSERT 8-32</t>
  </si>
  <si>
    <t>INSERT 4-40</t>
  </si>
  <si>
    <t>Taladro 01</t>
  </si>
  <si>
    <t>FT01</t>
  </si>
  <si>
    <t>TR01</t>
  </si>
  <si>
    <t>GALVANIZADO</t>
  </si>
  <si>
    <t>TROPICALIZADO</t>
  </si>
  <si>
    <t>Oralia</t>
  </si>
  <si>
    <t>Omar</t>
  </si>
  <si>
    <t>Jorge</t>
  </si>
  <si>
    <t>027</t>
  </si>
  <si>
    <t xml:space="preserve">Bianca </t>
  </si>
  <si>
    <t>Verónica</t>
  </si>
  <si>
    <t>023</t>
  </si>
  <si>
    <t>Jonathan</t>
  </si>
  <si>
    <t>Yonathan</t>
  </si>
  <si>
    <t>034</t>
  </si>
  <si>
    <t>MBF</t>
  </si>
  <si>
    <t>Inoxidable 303 (T303)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</si>
</sst>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0.000"/>
    <numFmt numFmtId="165" formatCode="0.0"/>
    <numFmt numFmtId="166" formatCode="dd\-mm\-yy;@"/>
    <numFmt numFmtId="167" formatCode="0.0000"/>
    <numFmt numFmtId="168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5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Calibri"/>
      <family val="2"/>
    </font>
    <font>
      <sz val="7"/>
      <name val="Calibri"/>
      <family val="2"/>
      <scheme val="minor"/>
    </font>
    <font>
      <sz val="9"/>
      <name val="Symbol"/>
      <family val="1"/>
      <charset val="2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DDDD"/>
        <bgColor indexed="64"/>
      </patternFill>
    </fill>
  </fills>
  <borders count="7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4">
    <xf numFmtId="0" fontId="0" fillId="0" borderId="0" xfId="0"/>
    <xf numFmtId="0" fontId="4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12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4" borderId="0" xfId="0" applyFont="1" applyFill="1"/>
    <xf numFmtId="0" fontId="3" fillId="0" borderId="0" xfId="0" applyFont="1"/>
    <xf numFmtId="0" fontId="0" fillId="0" borderId="0" xfId="0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9" fontId="2" fillId="0" borderId="0" xfId="0" applyNumberFormat="1" applyFont="1" applyFill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8" fillId="0" borderId="0" xfId="0" applyFont="1"/>
    <xf numFmtId="0" fontId="9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1" fontId="5" fillId="0" borderId="1" xfId="0" applyNumberFormat="1" applyFont="1" applyBorder="1"/>
    <xf numFmtId="168" fontId="5" fillId="0" borderId="1" xfId="1" applyNumberFormat="1" applyFont="1" applyBorder="1"/>
    <xf numFmtId="0" fontId="5" fillId="0" borderId="1" xfId="0" applyFont="1" applyFill="1" applyBorder="1"/>
    <xf numFmtId="0" fontId="0" fillId="0" borderId="0" xfId="0" applyFont="1" applyFill="1"/>
    <xf numFmtId="0" fontId="0" fillId="0" borderId="0" xfId="0"/>
    <xf numFmtId="14" fontId="0" fillId="0" borderId="0" xfId="0" applyNumberFormat="1" applyFont="1"/>
    <xf numFmtId="0" fontId="9" fillId="0" borderId="12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5" fillId="0" borderId="12" xfId="0" applyFont="1" applyBorder="1"/>
    <xf numFmtId="0" fontId="9" fillId="0" borderId="14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5" fillId="0" borderId="14" xfId="0" applyFont="1" applyBorder="1"/>
    <xf numFmtId="0" fontId="5" fillId="0" borderId="15" xfId="0" applyFont="1" applyBorder="1"/>
    <xf numFmtId="0" fontId="5" fillId="0" borderId="17" xfId="0" applyFont="1" applyBorder="1"/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1" fontId="6" fillId="0" borderId="26" xfId="0" applyNumberFormat="1" applyFont="1" applyFill="1" applyBorder="1" applyAlignment="1">
      <alignment horizontal="center" vertical="center" wrapText="1"/>
    </xf>
    <xf numFmtId="1" fontId="6" fillId="0" borderId="28" xfId="0" applyNumberFormat="1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 vertical="center" wrapText="1"/>
    </xf>
    <xf numFmtId="164" fontId="6" fillId="0" borderId="34" xfId="0" applyNumberFormat="1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1" fontId="6" fillId="0" borderId="34" xfId="0" applyNumberFormat="1" applyFont="1" applyFill="1" applyBorder="1" applyAlignment="1">
      <alignment horizontal="center" vertical="center" wrapText="1"/>
    </xf>
    <xf numFmtId="1" fontId="6" fillId="0" borderId="38" xfId="0" applyNumberFormat="1" applyFont="1" applyFill="1" applyBorder="1" applyAlignment="1">
      <alignment horizontal="center" vertical="center" wrapText="1"/>
    </xf>
    <xf numFmtId="0" fontId="6" fillId="0" borderId="38" xfId="0" applyFont="1" applyFill="1" applyBorder="1" applyAlignment="1" applyProtection="1">
      <alignment horizontal="center" vertical="center" wrapText="1"/>
      <protection locked="0"/>
    </xf>
    <xf numFmtId="165" fontId="6" fillId="0" borderId="38" xfId="0" applyNumberFormat="1" applyFont="1" applyFill="1" applyBorder="1" applyAlignment="1">
      <alignment horizontal="center" vertical="center" wrapText="1"/>
    </xf>
    <xf numFmtId="165" fontId="6" fillId="0" borderId="34" xfId="0" applyNumberFormat="1" applyFont="1" applyFill="1" applyBorder="1" applyAlignment="1">
      <alignment horizontal="center" vertical="center" wrapText="1"/>
    </xf>
    <xf numFmtId="1" fontId="6" fillId="0" borderId="34" xfId="0" applyNumberFormat="1" applyFont="1" applyFill="1" applyBorder="1" applyAlignment="1" applyProtection="1">
      <alignment horizontal="center" vertical="center" wrapText="1"/>
      <protection locked="0"/>
    </xf>
    <xf numFmtId="1" fontId="6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9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50" xfId="0" applyFont="1" applyBorder="1"/>
    <xf numFmtId="0" fontId="5" fillId="0" borderId="51" xfId="0" applyFont="1" applyBorder="1"/>
    <xf numFmtId="0" fontId="5" fillId="0" borderId="13" xfId="0" applyFont="1" applyBorder="1"/>
    <xf numFmtId="0" fontId="5" fillId="0" borderId="16" xfId="0" applyFont="1" applyBorder="1"/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47" xfId="0" applyFont="1" applyBorder="1"/>
    <xf numFmtId="0" fontId="5" fillId="0" borderId="48" xfId="0" applyFont="1" applyBorder="1"/>
    <xf numFmtId="0" fontId="9" fillId="0" borderId="53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55" xfId="0" applyFont="1" applyFill="1" applyBorder="1" applyAlignment="1">
      <alignment horizontal="center" vertical="center" wrapText="1"/>
    </xf>
    <xf numFmtId="0" fontId="9" fillId="0" borderId="5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vertical="center"/>
    </xf>
    <xf numFmtId="0" fontId="9" fillId="4" borderId="7" xfId="0" quotePrefix="1" applyFont="1" applyFill="1" applyBorder="1" applyAlignment="1">
      <alignment vertical="center"/>
    </xf>
    <xf numFmtId="0" fontId="9" fillId="0" borderId="56" xfId="0" quotePrefix="1" applyFont="1" applyFill="1" applyBorder="1" applyAlignment="1">
      <alignment horizontal="center" vertical="center"/>
    </xf>
    <xf numFmtId="0" fontId="9" fillId="0" borderId="58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58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11" fillId="0" borderId="58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1" fontId="9" fillId="0" borderId="55" xfId="0" applyNumberFormat="1" applyFont="1" applyFill="1" applyBorder="1" applyAlignment="1">
      <alignment horizontal="center" vertical="center" wrapText="1"/>
    </xf>
    <xf numFmtId="1" fontId="9" fillId="0" borderId="56" xfId="0" applyNumberFormat="1" applyFont="1" applyFill="1" applyBorder="1" applyAlignment="1">
      <alignment horizontal="center" vertical="center"/>
    </xf>
    <xf numFmtId="164" fontId="9" fillId="0" borderId="7" xfId="0" applyNumberFormat="1" applyFont="1" applyFill="1" applyBorder="1" applyAlignment="1">
      <alignment horizontal="center" vertical="center"/>
    </xf>
    <xf numFmtId="3" fontId="9" fillId="0" borderId="55" xfId="0" applyNumberFormat="1" applyFont="1" applyFill="1" applyBorder="1" applyAlignment="1">
      <alignment horizontal="center" vertical="center" wrapText="1"/>
    </xf>
    <xf numFmtId="3" fontId="9" fillId="0" borderId="56" xfId="0" applyNumberFormat="1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/>
    </xf>
    <xf numFmtId="0" fontId="8" fillId="0" borderId="60" xfId="0" applyFont="1" applyBorder="1"/>
    <xf numFmtId="0" fontId="9" fillId="0" borderId="56" xfId="0" applyFont="1" applyFill="1" applyBorder="1" applyAlignment="1">
      <alignment horizontal="center" vertical="center" wrapText="1"/>
    </xf>
    <xf numFmtId="2" fontId="9" fillId="0" borderId="58" xfId="0" applyNumberFormat="1" applyFont="1" applyFill="1" applyBorder="1" applyAlignment="1">
      <alignment horizontal="center" vertical="center" wrapText="1"/>
    </xf>
    <xf numFmtId="2" fontId="9" fillId="0" borderId="7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1" fontId="9" fillId="0" borderId="56" xfId="0" applyNumberFormat="1" applyFont="1" applyFill="1" applyBorder="1" applyAlignment="1">
      <alignment horizontal="center" vertical="center" wrapText="1"/>
    </xf>
    <xf numFmtId="9" fontId="9" fillId="0" borderId="58" xfId="2" applyFont="1" applyFill="1" applyBorder="1" applyAlignment="1">
      <alignment horizontal="center" vertical="center" wrapText="1"/>
    </xf>
    <xf numFmtId="9" fontId="9" fillId="0" borderId="7" xfId="2" applyFont="1" applyFill="1" applyBorder="1" applyAlignment="1">
      <alignment horizontal="center" vertical="center" wrapText="1"/>
    </xf>
    <xf numFmtId="1" fontId="9" fillId="0" borderId="55" xfId="0" applyNumberFormat="1" applyFont="1" applyFill="1" applyBorder="1" applyAlignment="1">
      <alignment horizontal="center" vertical="center"/>
    </xf>
    <xf numFmtId="2" fontId="9" fillId="0" borderId="58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0" fontId="11" fillId="0" borderId="55" xfId="0" applyFont="1" applyFill="1" applyBorder="1" applyAlignment="1">
      <alignment horizontal="center" vertical="center"/>
    </xf>
    <xf numFmtId="0" fontId="11" fillId="0" borderId="56" xfId="0" applyFont="1" applyFill="1" applyBorder="1" applyAlignment="1">
      <alignment horizontal="center" vertical="center"/>
    </xf>
    <xf numFmtId="3" fontId="9" fillId="0" borderId="58" xfId="0" applyNumberFormat="1" applyFont="1" applyFill="1" applyBorder="1" applyAlignment="1" applyProtection="1">
      <alignment horizontal="center" vertical="center"/>
      <protection locked="0"/>
    </xf>
    <xf numFmtId="3" fontId="9" fillId="0" borderId="7" xfId="0" applyNumberFormat="1" applyFont="1" applyFill="1" applyBorder="1" applyAlignment="1" applyProtection="1">
      <alignment horizontal="center" vertical="center"/>
      <protection locked="0"/>
    </xf>
    <xf numFmtId="43" fontId="9" fillId="0" borderId="55" xfId="1" applyNumberFormat="1" applyFont="1" applyFill="1" applyBorder="1" applyAlignment="1">
      <alignment vertical="center"/>
    </xf>
    <xf numFmtId="43" fontId="9" fillId="0" borderId="56" xfId="1" applyNumberFormat="1" applyFont="1" applyFill="1" applyBorder="1" applyAlignment="1">
      <alignment vertical="center"/>
    </xf>
    <xf numFmtId="1" fontId="9" fillId="0" borderId="58" xfId="0" applyNumberFormat="1" applyFont="1" applyFill="1" applyBorder="1" applyAlignment="1">
      <alignment horizontal="center" vertical="center"/>
    </xf>
    <xf numFmtId="1" fontId="9" fillId="0" borderId="7" xfId="0" applyNumberFormat="1" applyFont="1" applyFill="1" applyBorder="1" applyAlignment="1">
      <alignment horizontal="center" vertical="center"/>
    </xf>
    <xf numFmtId="1" fontId="9" fillId="0" borderId="57" xfId="0" applyNumberFormat="1" applyFont="1" applyFill="1" applyBorder="1" applyAlignment="1">
      <alignment horizontal="center" vertical="center"/>
    </xf>
    <xf numFmtId="9" fontId="2" fillId="2" borderId="11" xfId="0" applyNumberFormat="1" applyFont="1" applyFill="1" applyBorder="1" applyAlignment="1">
      <alignment horizontal="center"/>
    </xf>
    <xf numFmtId="1" fontId="5" fillId="0" borderId="17" xfId="0" applyNumberFormat="1" applyFont="1" applyBorder="1"/>
    <xf numFmtId="168" fontId="5" fillId="0" borderId="17" xfId="1" applyNumberFormat="1" applyFont="1" applyBorder="1"/>
    <xf numFmtId="0" fontId="5" fillId="0" borderId="17" xfId="0" applyFont="1" applyFill="1" applyBorder="1"/>
    <xf numFmtId="0" fontId="5" fillId="0" borderId="19" xfId="0" applyFont="1" applyBorder="1"/>
    <xf numFmtId="0" fontId="5" fillId="0" borderId="20" xfId="0" applyFont="1" applyBorder="1"/>
    <xf numFmtId="49" fontId="9" fillId="0" borderId="56" xfId="0" applyNumberFormat="1" applyFont="1" applyFill="1" applyBorder="1" applyAlignment="1">
      <alignment horizontal="center" vertical="center"/>
    </xf>
    <xf numFmtId="0" fontId="6" fillId="0" borderId="5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66" fontId="9" fillId="0" borderId="56" xfId="0" applyNumberFormat="1" applyFont="1" applyFill="1" applyBorder="1" applyAlignment="1">
      <alignment horizontal="center" vertical="center"/>
    </xf>
    <xf numFmtId="166" fontId="6" fillId="0" borderId="56" xfId="0" applyNumberFormat="1" applyFont="1" applyFill="1" applyBorder="1" applyAlignment="1">
      <alignment horizontal="center" vertical="center"/>
    </xf>
    <xf numFmtId="1" fontId="9" fillId="0" borderId="7" xfId="0" applyNumberFormat="1" applyFont="1" applyFill="1" applyBorder="1" applyAlignment="1">
      <alignment horizontal="center" vertical="center" wrapText="1"/>
    </xf>
    <xf numFmtId="1" fontId="9" fillId="0" borderId="57" xfId="0" applyNumberFormat="1" applyFont="1" applyFill="1" applyBorder="1" applyAlignment="1">
      <alignment horizontal="center" vertical="center" wrapText="1"/>
    </xf>
    <xf numFmtId="43" fontId="9" fillId="0" borderId="56" xfId="1" applyNumberFormat="1" applyFont="1" applyFill="1" applyBorder="1" applyAlignment="1">
      <alignment horizontal="center" vertical="center"/>
    </xf>
    <xf numFmtId="167" fontId="5" fillId="0" borderId="51" xfId="0" applyNumberFormat="1" applyFont="1" applyBorder="1"/>
    <xf numFmtId="0" fontId="5" fillId="0" borderId="51" xfId="0" applyFont="1" applyFill="1" applyBorder="1"/>
    <xf numFmtId="167" fontId="5" fillId="0" borderId="16" xfId="0" applyNumberFormat="1" applyFont="1" applyBorder="1"/>
    <xf numFmtId="0" fontId="5" fillId="0" borderId="16" xfId="0" applyFont="1" applyFill="1" applyBorder="1"/>
    <xf numFmtId="0" fontId="5" fillId="0" borderId="18" xfId="0" applyFont="1" applyBorder="1"/>
    <xf numFmtId="1" fontId="5" fillId="0" borderId="48" xfId="0" applyNumberFormat="1" applyFont="1" applyBorder="1"/>
    <xf numFmtId="168" fontId="5" fillId="0" borderId="48" xfId="1" applyNumberFormat="1" applyFont="1" applyBorder="1"/>
    <xf numFmtId="0" fontId="5" fillId="0" borderId="48" xfId="0" applyFont="1" applyFill="1" applyBorder="1"/>
    <xf numFmtId="0" fontId="5" fillId="0" borderId="61" xfId="0" applyFont="1" applyBorder="1"/>
    <xf numFmtId="0" fontId="5" fillId="0" borderId="62" xfId="0" applyFont="1" applyBorder="1"/>
    <xf numFmtId="0" fontId="5" fillId="0" borderId="63" xfId="0" applyFont="1" applyBorder="1"/>
    <xf numFmtId="0" fontId="5" fillId="0" borderId="64" xfId="0" applyFont="1" applyBorder="1"/>
    <xf numFmtId="0" fontId="4" fillId="6" borderId="0" xfId="0" applyFont="1" applyFill="1" applyBorder="1"/>
    <xf numFmtId="0" fontId="9" fillId="6" borderId="53" xfId="0" applyFont="1" applyFill="1" applyBorder="1" applyAlignment="1" applyProtection="1">
      <alignment horizontal="center" vertical="center"/>
    </xf>
    <xf numFmtId="0" fontId="9" fillId="6" borderId="55" xfId="0" applyFont="1" applyFill="1" applyBorder="1" applyAlignment="1">
      <alignment horizontal="center" vertical="center"/>
    </xf>
    <xf numFmtId="0" fontId="9" fillId="6" borderId="58" xfId="0" applyFont="1" applyFill="1" applyBorder="1" applyAlignment="1">
      <alignment vertical="center"/>
    </xf>
    <xf numFmtId="0" fontId="9" fillId="6" borderId="58" xfId="0" applyFont="1" applyFill="1" applyBorder="1" applyAlignment="1">
      <alignment horizontal="center" vertical="center"/>
    </xf>
    <xf numFmtId="166" fontId="9" fillId="6" borderId="55" xfId="0" applyNumberFormat="1" applyFont="1" applyFill="1" applyBorder="1" applyAlignment="1">
      <alignment horizontal="center" vertical="center"/>
    </xf>
    <xf numFmtId="0" fontId="9" fillId="6" borderId="58" xfId="0" applyFont="1" applyFill="1" applyBorder="1" applyAlignment="1">
      <alignment horizontal="left" vertical="center"/>
    </xf>
    <xf numFmtId="0" fontId="11" fillId="6" borderId="58" xfId="0" applyFont="1" applyFill="1" applyBorder="1" applyAlignment="1">
      <alignment horizontal="center" vertical="center" wrapText="1"/>
    </xf>
    <xf numFmtId="1" fontId="9" fillId="6" borderId="55" xfId="0" applyNumberFormat="1" applyFont="1" applyFill="1" applyBorder="1" applyAlignment="1">
      <alignment horizontal="center" vertical="center"/>
    </xf>
    <xf numFmtId="164" fontId="9" fillId="6" borderId="58" xfId="0" applyNumberFormat="1" applyFont="1" applyFill="1" applyBorder="1" applyAlignment="1">
      <alignment horizontal="center" vertical="center"/>
    </xf>
    <xf numFmtId="3" fontId="9" fillId="6" borderId="55" xfId="0" applyNumberFormat="1" applyFont="1" applyFill="1" applyBorder="1" applyAlignment="1">
      <alignment horizontal="center" vertical="center" wrapText="1"/>
    </xf>
    <xf numFmtId="0" fontId="9" fillId="6" borderId="58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12" fillId="6" borderId="14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13" fillId="6" borderId="58" xfId="0" applyFont="1" applyFill="1" applyBorder="1" applyAlignment="1">
      <alignment horizontal="center" vertical="center"/>
    </xf>
    <xf numFmtId="0" fontId="9" fillId="6" borderId="55" xfId="0" applyFont="1" applyFill="1" applyBorder="1" applyAlignment="1">
      <alignment horizontal="center" vertical="center" wrapText="1"/>
    </xf>
    <xf numFmtId="2" fontId="9" fillId="6" borderId="58" xfId="0" applyNumberFormat="1" applyFont="1" applyFill="1" applyBorder="1" applyAlignment="1">
      <alignment horizontal="center" vertical="center" wrapText="1"/>
    </xf>
    <xf numFmtId="1" fontId="9" fillId="6" borderId="58" xfId="0" applyNumberFormat="1" applyFont="1" applyFill="1" applyBorder="1" applyAlignment="1">
      <alignment horizontal="center" vertical="center" wrapText="1"/>
    </xf>
    <xf numFmtId="1" fontId="9" fillId="6" borderId="55" xfId="0" applyNumberFormat="1" applyFont="1" applyFill="1" applyBorder="1" applyAlignment="1">
      <alignment horizontal="center" vertical="center" wrapText="1"/>
    </xf>
    <xf numFmtId="9" fontId="9" fillId="6" borderId="58" xfId="2" applyFont="1" applyFill="1" applyBorder="1" applyAlignment="1">
      <alignment horizontal="center" vertical="center" wrapText="1"/>
    </xf>
    <xf numFmtId="2" fontId="9" fillId="6" borderId="58" xfId="0" applyNumberFormat="1" applyFont="1" applyFill="1" applyBorder="1" applyAlignment="1">
      <alignment horizontal="center" vertical="center"/>
    </xf>
    <xf numFmtId="0" fontId="11" fillId="6" borderId="55" xfId="0" applyFont="1" applyFill="1" applyBorder="1" applyAlignment="1">
      <alignment horizontal="center" vertical="center"/>
    </xf>
    <xf numFmtId="3" fontId="9" fillId="6" borderId="58" xfId="0" applyNumberFormat="1" applyFont="1" applyFill="1" applyBorder="1" applyAlignment="1" applyProtection="1">
      <alignment horizontal="center" vertical="center"/>
      <protection locked="0"/>
    </xf>
    <xf numFmtId="43" fontId="9" fillId="6" borderId="55" xfId="1" applyNumberFormat="1" applyFont="1" applyFill="1" applyBorder="1" applyAlignment="1">
      <alignment horizontal="center" vertical="center"/>
    </xf>
    <xf numFmtId="1" fontId="9" fillId="6" borderId="58" xfId="0" applyNumberFormat="1" applyFont="1" applyFill="1" applyBorder="1" applyAlignment="1">
      <alignment horizontal="center" vertical="center"/>
    </xf>
    <xf numFmtId="0" fontId="5" fillId="6" borderId="13" xfId="0" applyFont="1" applyFill="1" applyBorder="1"/>
    <xf numFmtId="0" fontId="5" fillId="6" borderId="14" xfId="0" applyFont="1" applyFill="1" applyBorder="1"/>
    <xf numFmtId="0" fontId="5" fillId="6" borderId="15" xfId="0" applyFont="1" applyFill="1" applyBorder="1"/>
    <xf numFmtId="0" fontId="5" fillId="6" borderId="50" xfId="0" applyFont="1" applyFill="1" applyBorder="1"/>
    <xf numFmtId="0" fontId="5" fillId="6" borderId="47" xfId="0" applyFont="1" applyFill="1" applyBorder="1"/>
    <xf numFmtId="0" fontId="0" fillId="6" borderId="0" xfId="0" applyFont="1" applyFill="1"/>
    <xf numFmtId="0" fontId="9" fillId="6" borderId="8" xfId="0" applyFont="1" applyFill="1" applyBorder="1" applyAlignment="1">
      <alignment horizontal="center" vertical="center"/>
    </xf>
    <xf numFmtId="0" fontId="9" fillId="6" borderId="5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/>
    </xf>
    <xf numFmtId="0" fontId="9" fillId="6" borderId="7" xfId="0" applyFont="1" applyFill="1" applyBorder="1" applyAlignment="1">
      <alignment horizontal="center" vertical="center"/>
    </xf>
    <xf numFmtId="166" fontId="9" fillId="6" borderId="56" xfId="0" applyNumberFormat="1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left" vertical="center"/>
    </xf>
    <xf numFmtId="0" fontId="11" fillId="6" borderId="7" xfId="0" applyFont="1" applyFill="1" applyBorder="1" applyAlignment="1">
      <alignment horizontal="center" vertical="center" wrapText="1"/>
    </xf>
    <xf numFmtId="1" fontId="9" fillId="6" borderId="56" xfId="0" applyNumberFormat="1" applyFont="1" applyFill="1" applyBorder="1" applyAlignment="1">
      <alignment horizontal="center" vertical="center"/>
    </xf>
    <xf numFmtId="164" fontId="9" fillId="6" borderId="7" xfId="0" applyNumberFormat="1" applyFont="1" applyFill="1" applyBorder="1" applyAlignment="1">
      <alignment horizontal="center" vertical="center"/>
    </xf>
    <xf numFmtId="0" fontId="9" fillId="6" borderId="5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/>
    </xf>
    <xf numFmtId="2" fontId="9" fillId="6" borderId="7" xfId="0" applyNumberFormat="1" applyFont="1" applyFill="1" applyBorder="1" applyAlignment="1">
      <alignment horizontal="center" vertical="center" wrapText="1"/>
    </xf>
    <xf numFmtId="1" fontId="9" fillId="6" borderId="7" xfId="0" applyNumberFormat="1" applyFont="1" applyFill="1" applyBorder="1" applyAlignment="1">
      <alignment horizontal="center" vertical="center" wrapText="1"/>
    </xf>
    <xf numFmtId="1" fontId="9" fillId="6" borderId="56" xfId="0" applyNumberFormat="1" applyFont="1" applyFill="1" applyBorder="1" applyAlignment="1">
      <alignment horizontal="center" vertical="center" wrapText="1"/>
    </xf>
    <xf numFmtId="9" fontId="9" fillId="6" borderId="7" xfId="2" applyFont="1" applyFill="1" applyBorder="1" applyAlignment="1">
      <alignment horizontal="center" vertical="center" wrapText="1"/>
    </xf>
    <xf numFmtId="2" fontId="9" fillId="6" borderId="7" xfId="0" applyNumberFormat="1" applyFont="1" applyFill="1" applyBorder="1" applyAlignment="1">
      <alignment horizontal="center" vertical="center"/>
    </xf>
    <xf numFmtId="0" fontId="11" fillId="6" borderId="56" xfId="0" applyFont="1" applyFill="1" applyBorder="1" applyAlignment="1">
      <alignment horizontal="center" vertical="center"/>
    </xf>
    <xf numFmtId="3" fontId="9" fillId="6" borderId="7" xfId="0" applyNumberFormat="1" applyFont="1" applyFill="1" applyBorder="1" applyAlignment="1" applyProtection="1">
      <alignment horizontal="center" vertical="center"/>
      <protection locked="0"/>
    </xf>
    <xf numFmtId="43" fontId="9" fillId="6" borderId="56" xfId="1" applyNumberFormat="1" applyFont="1" applyFill="1" applyBorder="1" applyAlignment="1">
      <alignment horizontal="center" vertical="center"/>
    </xf>
    <xf numFmtId="1" fontId="9" fillId="6" borderId="7" xfId="0" applyNumberFormat="1" applyFont="1" applyFill="1" applyBorder="1" applyAlignment="1">
      <alignment horizontal="center" vertical="center"/>
    </xf>
    <xf numFmtId="0" fontId="5" fillId="6" borderId="16" xfId="0" applyFont="1" applyFill="1" applyBorder="1"/>
    <xf numFmtId="0" fontId="5" fillId="6" borderId="1" xfId="0" applyFont="1" applyFill="1" applyBorder="1"/>
    <xf numFmtId="0" fontId="5" fillId="6" borderId="17" xfId="0" applyFont="1" applyFill="1" applyBorder="1"/>
    <xf numFmtId="0" fontId="5" fillId="6" borderId="51" xfId="0" applyFont="1" applyFill="1" applyBorder="1"/>
    <xf numFmtId="0" fontId="5" fillId="6" borderId="48" xfId="0" applyFont="1" applyFill="1" applyBorder="1"/>
    <xf numFmtId="3" fontId="9" fillId="6" borderId="56" xfId="0" applyNumberFormat="1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 wrapText="1"/>
    </xf>
    <xf numFmtId="1" fontId="5" fillId="6" borderId="1" xfId="0" applyNumberFormat="1" applyFont="1" applyFill="1" applyBorder="1"/>
    <xf numFmtId="1" fontId="5" fillId="6" borderId="17" xfId="0" applyNumberFormat="1" applyFont="1" applyFill="1" applyBorder="1"/>
    <xf numFmtId="1" fontId="5" fillId="6" borderId="48" xfId="0" applyNumberFormat="1" applyFont="1" applyFill="1" applyBorder="1"/>
    <xf numFmtId="168" fontId="5" fillId="6" borderId="1" xfId="1" applyNumberFormat="1" applyFont="1" applyFill="1" applyBorder="1"/>
    <xf numFmtId="168" fontId="5" fillId="6" borderId="17" xfId="1" applyNumberFormat="1" applyFont="1" applyFill="1" applyBorder="1"/>
    <xf numFmtId="168" fontId="5" fillId="6" borderId="48" xfId="1" applyNumberFormat="1" applyFont="1" applyFill="1" applyBorder="1"/>
    <xf numFmtId="0" fontId="0" fillId="6" borderId="0" xfId="0" applyFont="1" applyFill="1" applyBorder="1"/>
    <xf numFmtId="0" fontId="12" fillId="6" borderId="17" xfId="0" applyFont="1" applyFill="1" applyBorder="1" applyAlignment="1">
      <alignment horizontal="center" vertical="center" wrapText="1"/>
    </xf>
    <xf numFmtId="0" fontId="9" fillId="6" borderId="54" xfId="0" applyFont="1" applyFill="1" applyBorder="1" applyAlignment="1">
      <alignment horizontal="center" vertical="center"/>
    </xf>
    <xf numFmtId="0" fontId="9" fillId="6" borderId="57" xfId="0" applyFont="1" applyFill="1" applyBorder="1" applyAlignment="1">
      <alignment horizontal="center" vertical="center"/>
    </xf>
    <xf numFmtId="0" fontId="9" fillId="6" borderId="59" xfId="0" applyFont="1" applyFill="1" applyBorder="1" applyAlignment="1">
      <alignment vertical="center"/>
    </xf>
    <xf numFmtId="0" fontId="9" fillId="6" borderId="59" xfId="0" applyFont="1" applyFill="1" applyBorder="1" applyAlignment="1">
      <alignment horizontal="center" vertical="center"/>
    </xf>
    <xf numFmtId="166" fontId="9" fillId="6" borderId="57" xfId="0" applyNumberFormat="1" applyFont="1" applyFill="1" applyBorder="1" applyAlignment="1">
      <alignment horizontal="center" vertical="center"/>
    </xf>
    <xf numFmtId="0" fontId="9" fillId="6" borderId="59" xfId="0" applyFont="1" applyFill="1" applyBorder="1" applyAlignment="1">
      <alignment horizontal="left" vertical="center"/>
    </xf>
    <xf numFmtId="0" fontId="11" fillId="6" borderId="59" xfId="0" applyFont="1" applyFill="1" applyBorder="1" applyAlignment="1">
      <alignment horizontal="center" vertical="center" wrapText="1"/>
    </xf>
    <xf numFmtId="1" fontId="9" fillId="6" borderId="57" xfId="0" applyNumberFormat="1" applyFont="1" applyFill="1" applyBorder="1" applyAlignment="1">
      <alignment horizontal="center" vertical="center"/>
    </xf>
    <xf numFmtId="164" fontId="9" fillId="6" borderId="59" xfId="0" applyNumberFormat="1" applyFont="1" applyFill="1" applyBorder="1" applyAlignment="1">
      <alignment horizontal="center" vertical="center"/>
    </xf>
    <xf numFmtId="3" fontId="9" fillId="6" borderId="57" xfId="0" applyNumberFormat="1" applyFont="1" applyFill="1" applyBorder="1" applyAlignment="1">
      <alignment horizontal="center" vertical="center" wrapText="1"/>
    </xf>
    <xf numFmtId="0" fontId="9" fillId="6" borderId="59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3" fillId="6" borderId="59" xfId="0" applyFont="1" applyFill="1" applyBorder="1" applyAlignment="1">
      <alignment horizontal="center" vertical="center"/>
    </xf>
    <xf numFmtId="0" fontId="9" fillId="6" borderId="57" xfId="0" applyFont="1" applyFill="1" applyBorder="1" applyAlignment="1">
      <alignment horizontal="center" vertical="center" wrapText="1"/>
    </xf>
    <xf numFmtId="2" fontId="9" fillId="6" borderId="59" xfId="0" applyNumberFormat="1" applyFont="1" applyFill="1" applyBorder="1" applyAlignment="1">
      <alignment horizontal="center" vertical="center" wrapText="1"/>
    </xf>
    <xf numFmtId="0" fontId="12" fillId="6" borderId="18" xfId="0" applyFont="1" applyFill="1" applyBorder="1" applyAlignment="1">
      <alignment horizontal="center" vertical="center" wrapText="1"/>
    </xf>
    <xf numFmtId="1" fontId="9" fillId="6" borderId="59" xfId="0" applyNumberFormat="1" applyFont="1" applyFill="1" applyBorder="1" applyAlignment="1">
      <alignment horizontal="center" vertical="center" wrapText="1"/>
    </xf>
    <xf numFmtId="1" fontId="9" fillId="6" borderId="57" xfId="0" applyNumberFormat="1" applyFont="1" applyFill="1" applyBorder="1" applyAlignment="1">
      <alignment horizontal="center" vertical="center" wrapText="1"/>
    </xf>
    <xf numFmtId="9" fontId="9" fillId="6" borderId="59" xfId="2" applyFont="1" applyFill="1" applyBorder="1" applyAlignment="1">
      <alignment horizontal="center" vertical="center" wrapText="1"/>
    </xf>
    <xf numFmtId="2" fontId="9" fillId="6" borderId="59" xfId="0" applyNumberFormat="1" applyFont="1" applyFill="1" applyBorder="1" applyAlignment="1">
      <alignment horizontal="center" vertical="center"/>
    </xf>
    <xf numFmtId="0" fontId="11" fillId="6" borderId="57" xfId="0" applyFont="1" applyFill="1" applyBorder="1" applyAlignment="1">
      <alignment horizontal="center" vertical="center"/>
    </xf>
    <xf numFmtId="3" fontId="9" fillId="6" borderId="59" xfId="0" applyNumberFormat="1" applyFont="1" applyFill="1" applyBorder="1" applyAlignment="1" applyProtection="1">
      <alignment horizontal="center" vertical="center"/>
      <protection locked="0"/>
    </xf>
    <xf numFmtId="43" fontId="9" fillId="6" borderId="57" xfId="1" applyNumberFormat="1" applyFont="1" applyFill="1" applyBorder="1" applyAlignment="1">
      <alignment horizontal="center" vertical="center"/>
    </xf>
    <xf numFmtId="1" fontId="9" fillId="6" borderId="59" xfId="0" applyNumberFormat="1" applyFont="1" applyFill="1" applyBorder="1" applyAlignment="1">
      <alignment horizontal="center" vertical="center"/>
    </xf>
    <xf numFmtId="0" fontId="5" fillId="6" borderId="18" xfId="0" applyFont="1" applyFill="1" applyBorder="1"/>
    <xf numFmtId="0" fontId="5" fillId="6" borderId="19" xfId="0" applyFont="1" applyFill="1" applyBorder="1"/>
    <xf numFmtId="0" fontId="5" fillId="6" borderId="20" xfId="0" applyFont="1" applyFill="1" applyBorder="1"/>
    <xf numFmtId="0" fontId="5" fillId="6" borderId="52" xfId="0" applyFont="1" applyFill="1" applyBorder="1"/>
    <xf numFmtId="0" fontId="5" fillId="6" borderId="49" xfId="0" applyFont="1" applyFill="1" applyBorder="1"/>
    <xf numFmtId="0" fontId="9" fillId="0" borderId="19" xfId="0" applyFont="1" applyFill="1" applyBorder="1" applyAlignment="1">
      <alignment horizontal="center" vertical="center" wrapText="1"/>
    </xf>
    <xf numFmtId="0" fontId="5" fillId="0" borderId="49" xfId="0" applyFont="1" applyBorder="1"/>
    <xf numFmtId="0" fontId="5" fillId="0" borderId="52" xfId="0" applyFont="1" applyBorder="1"/>
    <xf numFmtId="0" fontId="9" fillId="0" borderId="54" xfId="0" applyFont="1" applyFill="1" applyBorder="1" applyAlignment="1">
      <alignment horizontal="center" vertical="center"/>
    </xf>
    <xf numFmtId="0" fontId="9" fillId="0" borderId="55" xfId="0" applyFont="1" applyFill="1" applyBorder="1" applyAlignment="1">
      <alignment horizontal="center" vertical="center"/>
    </xf>
    <xf numFmtId="0" fontId="9" fillId="0" borderId="57" xfId="0" applyFont="1" applyFill="1" applyBorder="1" applyAlignment="1">
      <alignment horizontal="center" vertical="center"/>
    </xf>
    <xf numFmtId="0" fontId="9" fillId="0" borderId="58" xfId="0" applyFont="1" applyFill="1" applyBorder="1" applyAlignment="1">
      <alignment vertical="center"/>
    </xf>
    <xf numFmtId="0" fontId="9" fillId="0" borderId="59" xfId="0" applyFont="1" applyFill="1" applyBorder="1" applyAlignment="1">
      <alignment vertical="center"/>
    </xf>
    <xf numFmtId="0" fontId="9" fillId="0" borderId="58" xfId="0" applyFont="1" applyFill="1" applyBorder="1" applyAlignment="1">
      <alignment horizontal="center" vertical="center"/>
    </xf>
    <xf numFmtId="0" fontId="9" fillId="0" borderId="59" xfId="0" applyFont="1" applyFill="1" applyBorder="1" applyAlignment="1">
      <alignment horizontal="center" vertical="center"/>
    </xf>
    <xf numFmtId="166" fontId="9" fillId="0" borderId="55" xfId="0" applyNumberFormat="1" applyFont="1" applyFill="1" applyBorder="1" applyAlignment="1">
      <alignment horizontal="center" vertical="center"/>
    </xf>
    <xf numFmtId="166" fontId="9" fillId="0" borderId="57" xfId="0" applyNumberFormat="1" applyFont="1" applyFill="1" applyBorder="1" applyAlignment="1">
      <alignment horizontal="center" vertical="center"/>
    </xf>
    <xf numFmtId="0" fontId="9" fillId="0" borderId="59" xfId="0" applyFont="1" applyFill="1" applyBorder="1" applyAlignment="1">
      <alignment horizontal="left" vertical="center"/>
    </xf>
    <xf numFmtId="0" fontId="11" fillId="0" borderId="59" xfId="0" applyFont="1" applyFill="1" applyBorder="1" applyAlignment="1">
      <alignment horizontal="center" vertical="center" wrapText="1"/>
    </xf>
    <xf numFmtId="164" fontId="9" fillId="0" borderId="58" xfId="0" applyNumberFormat="1" applyFont="1" applyFill="1" applyBorder="1" applyAlignment="1">
      <alignment horizontal="center" vertical="center"/>
    </xf>
    <xf numFmtId="164" fontId="9" fillId="0" borderId="59" xfId="0" applyNumberFormat="1" applyFont="1" applyFill="1" applyBorder="1" applyAlignment="1">
      <alignment horizontal="center" vertical="center"/>
    </xf>
    <xf numFmtId="3" fontId="9" fillId="0" borderId="57" xfId="0" applyNumberFormat="1" applyFont="1" applyFill="1" applyBorder="1" applyAlignment="1">
      <alignment horizontal="center" vertical="center" wrapText="1"/>
    </xf>
    <xf numFmtId="0" fontId="9" fillId="0" borderId="59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13" fillId="0" borderId="58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9" fillId="0" borderId="57" xfId="0" applyFont="1" applyFill="1" applyBorder="1" applyAlignment="1">
      <alignment horizontal="center" vertical="center" wrapText="1"/>
    </xf>
    <xf numFmtId="2" fontId="9" fillId="0" borderId="59" xfId="0" applyNumberFormat="1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1" fontId="9" fillId="0" borderId="58" xfId="0" applyNumberFormat="1" applyFont="1" applyFill="1" applyBorder="1" applyAlignment="1">
      <alignment horizontal="center" vertical="center" wrapText="1"/>
    </xf>
    <xf numFmtId="1" fontId="9" fillId="0" borderId="59" xfId="0" applyNumberFormat="1" applyFont="1" applyFill="1" applyBorder="1" applyAlignment="1">
      <alignment horizontal="center" vertical="center" wrapText="1"/>
    </xf>
    <xf numFmtId="9" fontId="9" fillId="0" borderId="59" xfId="2" applyFont="1" applyFill="1" applyBorder="1" applyAlignment="1">
      <alignment horizontal="center" vertical="center" wrapText="1"/>
    </xf>
    <xf numFmtId="2" fontId="9" fillId="0" borderId="59" xfId="0" applyNumberFormat="1" applyFont="1" applyFill="1" applyBorder="1" applyAlignment="1">
      <alignment horizontal="center" vertical="center"/>
    </xf>
    <xf numFmtId="0" fontId="11" fillId="0" borderId="57" xfId="0" applyFont="1" applyFill="1" applyBorder="1" applyAlignment="1">
      <alignment horizontal="center" vertical="center"/>
    </xf>
    <xf numFmtId="3" fontId="9" fillId="0" borderId="59" xfId="0" applyNumberFormat="1" applyFont="1" applyFill="1" applyBorder="1" applyAlignment="1" applyProtection="1">
      <alignment horizontal="center" vertical="center"/>
      <protection locked="0"/>
    </xf>
    <xf numFmtId="43" fontId="9" fillId="0" borderId="55" xfId="1" applyNumberFormat="1" applyFont="1" applyFill="1" applyBorder="1" applyAlignment="1">
      <alignment horizontal="center" vertical="center"/>
    </xf>
    <xf numFmtId="43" fontId="9" fillId="0" borderId="57" xfId="1" applyNumberFormat="1" applyFont="1" applyFill="1" applyBorder="1" applyAlignment="1">
      <alignment horizontal="center" vertical="center"/>
    </xf>
    <xf numFmtId="1" fontId="9" fillId="0" borderId="59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166" fontId="9" fillId="0" borderId="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/>
    </xf>
    <xf numFmtId="164" fontId="9" fillId="0" borderId="3" xfId="0" applyNumberFormat="1" applyFont="1" applyFill="1" applyBorder="1" applyAlignment="1">
      <alignment horizontal="center" vertical="center"/>
    </xf>
    <xf numFmtId="3" fontId="9" fillId="0" borderId="3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2" fontId="9" fillId="0" borderId="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9" fontId="9" fillId="0" borderId="3" xfId="2" applyFont="1" applyFill="1" applyBorder="1" applyAlignment="1">
      <alignment horizontal="center" vertical="center" wrapText="1"/>
    </xf>
    <xf numFmtId="2" fontId="9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3" fontId="9" fillId="0" borderId="3" xfId="0" applyNumberFormat="1" applyFont="1" applyFill="1" applyBorder="1" applyAlignment="1" applyProtection="1">
      <alignment horizontal="center" vertical="center"/>
      <protection locked="0"/>
    </xf>
    <xf numFmtId="43" fontId="9" fillId="0" borderId="3" xfId="1" applyNumberFormat="1" applyFont="1" applyFill="1" applyBorder="1" applyAlignment="1">
      <alignment horizontal="center" vertical="center"/>
    </xf>
    <xf numFmtId="0" fontId="5" fillId="0" borderId="3" xfId="0" applyFont="1" applyBorder="1"/>
    <xf numFmtId="0" fontId="0" fillId="0" borderId="0" xfId="0" applyFont="1" applyBorder="1"/>
    <xf numFmtId="3" fontId="9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Border="1"/>
    <xf numFmtId="0" fontId="9" fillId="0" borderId="65" xfId="0" applyFont="1" applyFill="1" applyBorder="1" applyAlignment="1">
      <alignment horizontal="left" vertical="center"/>
    </xf>
    <xf numFmtId="0" fontId="9" fillId="0" borderId="66" xfId="0" applyFont="1" applyFill="1" applyBorder="1" applyAlignment="1">
      <alignment horizontal="center" vertical="center"/>
    </xf>
    <xf numFmtId="0" fontId="9" fillId="4" borderId="53" xfId="0" applyFont="1" applyFill="1" applyBorder="1" applyAlignment="1">
      <alignment horizontal="left" vertical="center"/>
    </xf>
    <xf numFmtId="0" fontId="9" fillId="4" borderId="55" xfId="0" applyFont="1" applyFill="1" applyBorder="1" applyAlignment="1">
      <alignment horizontal="center" vertical="center"/>
    </xf>
    <xf numFmtId="0" fontId="8" fillId="0" borderId="3" xfId="0" applyFont="1" applyBorder="1"/>
    <xf numFmtId="14" fontId="9" fillId="0" borderId="55" xfId="0" applyNumberFormat="1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 wrapText="1"/>
    </xf>
    <xf numFmtId="0" fontId="9" fillId="0" borderId="67" xfId="0" applyFont="1" applyFill="1" applyBorder="1" applyAlignment="1">
      <alignment horizontal="center" vertical="center"/>
    </xf>
    <xf numFmtId="0" fontId="9" fillId="0" borderId="66" xfId="0" applyFont="1" applyFill="1" applyBorder="1" applyAlignment="1">
      <alignment horizontal="center" vertical="center" wrapText="1"/>
    </xf>
    <xf numFmtId="0" fontId="9" fillId="0" borderId="65" xfId="0" applyFont="1" applyFill="1" applyBorder="1" applyAlignment="1">
      <alignment vertical="center" wrapText="1"/>
    </xf>
    <xf numFmtId="0" fontId="9" fillId="0" borderId="65" xfId="0" applyFont="1" applyFill="1" applyBorder="1" applyAlignment="1">
      <alignment horizontal="center" vertical="center" wrapText="1"/>
    </xf>
    <xf numFmtId="0" fontId="11" fillId="0" borderId="65" xfId="0" applyFont="1" applyFill="1" applyBorder="1" applyAlignment="1">
      <alignment horizontal="center" vertical="center" wrapText="1"/>
    </xf>
    <xf numFmtId="1" fontId="9" fillId="0" borderId="66" xfId="0" applyNumberFormat="1" applyFont="1" applyFill="1" applyBorder="1" applyAlignment="1">
      <alignment horizontal="center" vertical="center" wrapText="1"/>
    </xf>
    <xf numFmtId="164" fontId="9" fillId="0" borderId="65" xfId="0" applyNumberFormat="1" applyFont="1" applyFill="1" applyBorder="1" applyAlignment="1">
      <alignment horizontal="center" vertical="center" wrapText="1"/>
    </xf>
    <xf numFmtId="3" fontId="9" fillId="0" borderId="66" xfId="0" applyNumberFormat="1" applyFont="1" applyFill="1" applyBorder="1" applyAlignment="1">
      <alignment horizontal="center" vertical="center" wrapText="1"/>
    </xf>
    <xf numFmtId="0" fontId="12" fillId="0" borderId="63" xfId="0" applyFont="1" applyFill="1" applyBorder="1" applyAlignment="1">
      <alignment horizontal="center" vertical="center" wrapText="1"/>
    </xf>
    <xf numFmtId="0" fontId="9" fillId="0" borderId="64" xfId="0" applyFont="1" applyFill="1" applyBorder="1" applyAlignment="1">
      <alignment horizontal="center" vertical="center" wrapText="1"/>
    </xf>
    <xf numFmtId="0" fontId="13" fillId="0" borderId="65" xfId="0" applyFont="1" applyFill="1" applyBorder="1" applyAlignment="1">
      <alignment horizontal="center" vertical="center" wrapText="1"/>
    </xf>
    <xf numFmtId="2" fontId="9" fillId="0" borderId="65" xfId="0" applyNumberFormat="1" applyFont="1" applyFill="1" applyBorder="1" applyAlignment="1">
      <alignment horizontal="center" vertical="center" wrapText="1"/>
    </xf>
    <xf numFmtId="0" fontId="9" fillId="0" borderId="63" xfId="0" applyFont="1" applyFill="1" applyBorder="1" applyAlignment="1">
      <alignment horizontal="center" vertical="center" wrapText="1"/>
    </xf>
    <xf numFmtId="9" fontId="9" fillId="0" borderId="65" xfId="2" applyFont="1" applyFill="1" applyBorder="1" applyAlignment="1">
      <alignment horizontal="center" vertical="center" wrapText="1"/>
    </xf>
    <xf numFmtId="1" fontId="9" fillId="0" borderId="66" xfId="0" applyNumberFormat="1" applyFont="1" applyFill="1" applyBorder="1" applyAlignment="1">
      <alignment horizontal="center" vertical="center"/>
    </xf>
    <xf numFmtId="2" fontId="9" fillId="0" borderId="65" xfId="0" applyNumberFormat="1" applyFont="1" applyFill="1" applyBorder="1" applyAlignment="1">
      <alignment horizontal="center" vertical="center"/>
    </xf>
    <xf numFmtId="0" fontId="11" fillId="0" borderId="66" xfId="0" applyFont="1" applyFill="1" applyBorder="1" applyAlignment="1">
      <alignment horizontal="center" vertical="center"/>
    </xf>
    <xf numFmtId="3" fontId="9" fillId="0" borderId="65" xfId="0" applyNumberFormat="1" applyFont="1" applyFill="1" applyBorder="1" applyAlignment="1" applyProtection="1">
      <alignment horizontal="center" vertical="center"/>
      <protection locked="0"/>
    </xf>
    <xf numFmtId="43" fontId="9" fillId="0" borderId="66" xfId="1" applyNumberFormat="1" applyFont="1" applyFill="1" applyBorder="1" applyAlignment="1">
      <alignment vertical="center"/>
    </xf>
    <xf numFmtId="1" fontId="9" fillId="0" borderId="65" xfId="0" applyNumberFormat="1" applyFont="1" applyFill="1" applyBorder="1" applyAlignment="1">
      <alignment horizontal="center" vertical="center"/>
    </xf>
    <xf numFmtId="0" fontId="9" fillId="0" borderId="65" xfId="0" applyFont="1" applyFill="1" applyBorder="1" applyAlignment="1">
      <alignment vertical="center"/>
    </xf>
    <xf numFmtId="0" fontId="9" fillId="0" borderId="65" xfId="0" applyFont="1" applyFill="1" applyBorder="1" applyAlignment="1">
      <alignment horizontal="center" vertical="center"/>
    </xf>
    <xf numFmtId="164" fontId="9" fillId="0" borderId="65" xfId="0" applyNumberFormat="1" applyFont="1" applyFill="1" applyBorder="1" applyAlignment="1">
      <alignment horizontal="center" vertical="center"/>
    </xf>
    <xf numFmtId="0" fontId="12" fillId="0" borderId="64" xfId="0" applyFont="1" applyFill="1" applyBorder="1" applyAlignment="1">
      <alignment horizontal="center" vertical="center" wrapText="1"/>
    </xf>
    <xf numFmtId="0" fontId="13" fillId="0" borderId="65" xfId="0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64" xfId="0" applyFont="1" applyBorder="1" applyAlignment="1">
      <alignment horizontal="center"/>
    </xf>
    <xf numFmtId="0" fontId="9" fillId="4" borderId="8" xfId="0" applyFont="1" applyFill="1" applyBorder="1" applyAlignment="1">
      <alignment horizontal="center" vertical="center"/>
    </xf>
    <xf numFmtId="0" fontId="9" fillId="4" borderId="5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center" vertical="center" wrapText="1"/>
    </xf>
    <xf numFmtId="1" fontId="9" fillId="4" borderId="56" xfId="0" applyNumberFormat="1" applyFont="1" applyFill="1" applyBorder="1" applyAlignment="1">
      <alignment horizontal="center" vertical="center"/>
    </xf>
    <xf numFmtId="164" fontId="9" fillId="4" borderId="7" xfId="0" applyNumberFormat="1" applyFont="1" applyFill="1" applyBorder="1" applyAlignment="1">
      <alignment horizontal="center" vertical="center"/>
    </xf>
    <xf numFmtId="3" fontId="9" fillId="4" borderId="56" xfId="0" applyNumberFormat="1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/>
    </xf>
    <xf numFmtId="0" fontId="9" fillId="4" borderId="56" xfId="0" applyFont="1" applyFill="1" applyBorder="1" applyAlignment="1">
      <alignment horizontal="center" vertical="center" wrapText="1"/>
    </xf>
    <xf numFmtId="2" fontId="9" fillId="4" borderId="7" xfId="0" applyNumberFormat="1" applyFont="1" applyFill="1" applyBorder="1" applyAlignment="1">
      <alignment horizontal="center" vertical="center" wrapText="1"/>
    </xf>
    <xf numFmtId="1" fontId="9" fillId="4" borderId="7" xfId="0" applyNumberFormat="1" applyFont="1" applyFill="1" applyBorder="1" applyAlignment="1">
      <alignment horizontal="center" vertical="center" wrapText="1"/>
    </xf>
    <xf numFmtId="2" fontId="9" fillId="4" borderId="7" xfId="0" applyNumberFormat="1" applyFont="1" applyFill="1" applyBorder="1" applyAlignment="1">
      <alignment horizontal="center" vertical="center"/>
    </xf>
    <xf numFmtId="0" fontId="11" fillId="4" borderId="56" xfId="0" applyFont="1" applyFill="1" applyBorder="1" applyAlignment="1">
      <alignment horizontal="center" vertical="center"/>
    </xf>
    <xf numFmtId="3" fontId="9" fillId="4" borderId="7" xfId="0" applyNumberFormat="1" applyFont="1" applyFill="1" applyBorder="1" applyAlignment="1" applyProtection="1">
      <alignment horizontal="center" vertical="center"/>
      <protection locked="0"/>
    </xf>
    <xf numFmtId="43" fontId="9" fillId="4" borderId="56" xfId="1" applyNumberFormat="1" applyFont="1" applyFill="1" applyBorder="1" applyAlignment="1">
      <alignment vertical="center"/>
    </xf>
    <xf numFmtId="1" fontId="9" fillId="4" borderId="7" xfId="0" applyNumberFormat="1" applyFont="1" applyFill="1" applyBorder="1" applyAlignment="1">
      <alignment horizontal="center" vertical="center"/>
    </xf>
    <xf numFmtId="0" fontId="5" fillId="4" borderId="16" xfId="0" applyFont="1" applyFill="1" applyBorder="1"/>
    <xf numFmtId="0" fontId="5" fillId="4" borderId="1" xfId="0" applyFont="1" applyFill="1" applyBorder="1"/>
    <xf numFmtId="0" fontId="5" fillId="4" borderId="17" xfId="0" applyFont="1" applyFill="1" applyBorder="1"/>
    <xf numFmtId="0" fontId="5" fillId="4" borderId="51" xfId="0" applyFont="1" applyFill="1" applyBorder="1"/>
    <xf numFmtId="0" fontId="5" fillId="4" borderId="48" xfId="0" applyFont="1" applyFill="1" applyBorder="1"/>
    <xf numFmtId="0" fontId="9" fillId="4" borderId="67" xfId="0" applyFont="1" applyFill="1" applyBorder="1" applyAlignment="1">
      <alignment horizontal="center" vertical="center"/>
    </xf>
    <xf numFmtId="0" fontId="9" fillId="4" borderId="66" xfId="0" applyFont="1" applyFill="1" applyBorder="1" applyAlignment="1">
      <alignment horizontal="center" vertical="center"/>
    </xf>
    <xf numFmtId="0" fontId="9" fillId="4" borderId="65" xfId="0" applyFont="1" applyFill="1" applyBorder="1" applyAlignment="1">
      <alignment vertical="center"/>
    </xf>
    <xf numFmtId="0" fontId="9" fillId="4" borderId="65" xfId="0" applyFont="1" applyFill="1" applyBorder="1" applyAlignment="1">
      <alignment horizontal="center" vertical="center"/>
    </xf>
    <xf numFmtId="1" fontId="9" fillId="4" borderId="66" xfId="0" applyNumberFormat="1" applyFont="1" applyFill="1" applyBorder="1" applyAlignment="1">
      <alignment horizontal="center" vertical="center"/>
    </xf>
    <xf numFmtId="164" fontId="9" fillId="4" borderId="65" xfId="0" applyNumberFormat="1" applyFont="1" applyFill="1" applyBorder="1" applyAlignment="1">
      <alignment horizontal="center" vertical="center"/>
    </xf>
    <xf numFmtId="3" fontId="9" fillId="4" borderId="66" xfId="0" applyNumberFormat="1" applyFont="1" applyFill="1" applyBorder="1" applyAlignment="1">
      <alignment horizontal="center" vertical="center" wrapText="1"/>
    </xf>
    <xf numFmtId="0" fontId="9" fillId="4" borderId="65" xfId="0" applyFont="1" applyFill="1" applyBorder="1" applyAlignment="1">
      <alignment horizontal="center" vertical="center" wrapText="1"/>
    </xf>
    <xf numFmtId="0" fontId="9" fillId="4" borderId="63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9" fillId="4" borderId="64" xfId="0" applyFont="1" applyFill="1" applyBorder="1" applyAlignment="1">
      <alignment horizontal="center" vertical="center" wrapText="1"/>
    </xf>
    <xf numFmtId="0" fontId="13" fillId="4" borderId="65" xfId="0" applyFont="1" applyFill="1" applyBorder="1" applyAlignment="1">
      <alignment horizontal="center" vertical="center"/>
    </xf>
    <xf numFmtId="0" fontId="9" fillId="4" borderId="66" xfId="0" applyFont="1" applyFill="1" applyBorder="1" applyAlignment="1">
      <alignment horizontal="center" vertical="center" wrapText="1"/>
    </xf>
    <xf numFmtId="2" fontId="9" fillId="4" borderId="65" xfId="0" applyNumberFormat="1" applyFont="1" applyFill="1" applyBorder="1" applyAlignment="1">
      <alignment horizontal="center" vertical="center" wrapText="1"/>
    </xf>
    <xf numFmtId="1" fontId="9" fillId="4" borderId="65" xfId="0" applyNumberFormat="1" applyFont="1" applyFill="1" applyBorder="1" applyAlignment="1">
      <alignment horizontal="center" vertical="center" wrapText="1"/>
    </xf>
    <xf numFmtId="2" fontId="9" fillId="4" borderId="65" xfId="0" applyNumberFormat="1" applyFont="1" applyFill="1" applyBorder="1" applyAlignment="1">
      <alignment horizontal="center" vertical="center"/>
    </xf>
    <xf numFmtId="0" fontId="11" fillId="4" borderId="66" xfId="0" applyFont="1" applyFill="1" applyBorder="1" applyAlignment="1">
      <alignment horizontal="center" vertical="center"/>
    </xf>
    <xf numFmtId="3" fontId="9" fillId="4" borderId="65" xfId="0" applyNumberFormat="1" applyFont="1" applyFill="1" applyBorder="1" applyAlignment="1" applyProtection="1">
      <alignment horizontal="center" vertical="center"/>
      <protection locked="0"/>
    </xf>
    <xf numFmtId="43" fontId="9" fillId="4" borderId="66" xfId="1" applyNumberFormat="1" applyFont="1" applyFill="1" applyBorder="1" applyAlignment="1">
      <alignment vertical="center"/>
    </xf>
    <xf numFmtId="1" fontId="9" fillId="4" borderId="65" xfId="0" applyNumberFormat="1" applyFont="1" applyFill="1" applyBorder="1" applyAlignment="1">
      <alignment horizontal="center" vertical="center"/>
    </xf>
    <xf numFmtId="0" fontId="5" fillId="4" borderId="63" xfId="0" applyFont="1" applyFill="1" applyBorder="1"/>
    <xf numFmtId="0" fontId="5" fillId="4" borderId="12" xfId="0" applyFont="1" applyFill="1" applyBorder="1"/>
    <xf numFmtId="0" fontId="5" fillId="4" borderId="64" xfId="0" applyFont="1" applyFill="1" applyBorder="1"/>
    <xf numFmtId="0" fontId="5" fillId="4" borderId="62" xfId="0" applyFont="1" applyFill="1" applyBorder="1"/>
    <xf numFmtId="0" fontId="5" fillId="4" borderId="61" xfId="0" applyFont="1" applyFill="1" applyBorder="1"/>
    <xf numFmtId="14" fontId="9" fillId="4" borderId="66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 wrapText="1"/>
    </xf>
    <xf numFmtId="0" fontId="9" fillId="0" borderId="70" xfId="0" applyFont="1" applyFill="1" applyBorder="1" applyAlignment="1">
      <alignment horizontal="center" vertical="center" wrapText="1"/>
    </xf>
    <xf numFmtId="2" fontId="9" fillId="0" borderId="71" xfId="0" applyNumberFormat="1" applyFont="1" applyFill="1" applyBorder="1" applyAlignment="1">
      <alignment horizontal="center" vertical="center" wrapText="1"/>
    </xf>
    <xf numFmtId="2" fontId="9" fillId="4" borderId="71" xfId="0" applyNumberFormat="1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 vertical="center" textRotation="90" wrapText="1"/>
    </xf>
    <xf numFmtId="0" fontId="4" fillId="0" borderId="27" xfId="0" applyFont="1" applyBorder="1" applyAlignment="1">
      <alignment horizontal="center" vertical="center" textRotation="90" wrapText="1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textRotation="90" wrapText="1"/>
    </xf>
    <xf numFmtId="0" fontId="4" fillId="0" borderId="40" xfId="0" applyFont="1" applyBorder="1" applyAlignment="1">
      <alignment horizontal="center" vertical="center" textRotation="90" wrapText="1"/>
    </xf>
    <xf numFmtId="0" fontId="4" fillId="0" borderId="46" xfId="0" applyFont="1" applyBorder="1" applyAlignment="1">
      <alignment horizontal="center" vertical="center" textRotation="90" wrapText="1"/>
    </xf>
    <xf numFmtId="0" fontId="4" fillId="0" borderId="41" xfId="0" applyFont="1" applyBorder="1" applyAlignment="1">
      <alignment horizontal="center" vertical="center" textRotation="90" wrapText="1"/>
    </xf>
    <xf numFmtId="0" fontId="2" fillId="3" borderId="9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5" borderId="0" xfId="0" applyFill="1" applyAlignment="1">
      <alignment horizontal="center"/>
    </xf>
  </cellXfs>
  <cellStyles count="4">
    <cellStyle name="Millares" xfId="1" builtinId="3"/>
    <cellStyle name="Millares 2" xf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DDDDDD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1</xdr:col>
      <xdr:colOff>609601</xdr:colOff>
      <xdr:row>2</xdr:row>
      <xdr:rowOff>137360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0"/>
          <a:ext cx="609600" cy="5374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vier/AppData/Local/Microsoft/Windows/INetCache/Content.Outlook/UNSKM2RR/Control%20de%20Producci&#243;n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iembre"/>
      <sheetName val="Item Master"/>
      <sheetName val="Codificación de Item Master"/>
      <sheetName val="REPORTE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N70"/>
  <sheetViews>
    <sheetView workbookViewId="0">
      <pane xSplit="3" ySplit="5" topLeftCell="D42" activePane="bottomRight" state="frozen"/>
      <selection activeCell="D8" sqref="D8"/>
      <selection pane="topRight" activeCell="D8" sqref="D8"/>
      <selection pane="bottomLeft" activeCell="D8" sqref="D8"/>
      <selection pane="bottomRight" activeCell="D51" sqref="D51"/>
    </sheetView>
  </sheetViews>
  <sheetFormatPr baseColWidth="10" defaultColWidth="11.42578125" defaultRowHeight="15" x14ac:dyDescent="0.25"/>
  <cols>
    <col min="1" max="1" width="3.7109375" style="1" customWidth="1"/>
    <col min="2" max="2" width="11.42578125" style="2"/>
    <col min="3" max="3" width="17.85546875" style="2" bestFit="1" customWidth="1"/>
    <col min="4" max="4" width="38.42578125" style="2" bestFit="1" customWidth="1"/>
    <col min="5" max="5" width="14.5703125" style="2" customWidth="1"/>
    <col min="6" max="6" width="7.85546875" style="2" customWidth="1"/>
    <col min="7" max="7" width="9.28515625" style="2" bestFit="1" customWidth="1"/>
    <col min="8" max="8" width="56.5703125" style="2" bestFit="1" customWidth="1"/>
    <col min="9" max="10" width="18.7109375" style="2" customWidth="1"/>
    <col min="11" max="11" width="14.7109375" style="2" customWidth="1"/>
    <col min="12" max="12" width="12.7109375" style="2" customWidth="1"/>
    <col min="13" max="14" width="11.42578125" style="2"/>
    <col min="15" max="19" width="3.140625" style="2" bestFit="1" customWidth="1"/>
    <col min="20" max="23" width="3.140625" style="2" customWidth="1"/>
    <col min="24" max="24" width="3.140625" style="2" bestFit="1" customWidth="1"/>
    <col min="25" max="26" width="3.140625" style="2" customWidth="1"/>
    <col min="27" max="29" width="11.42578125" style="2"/>
    <col min="30" max="30" width="6" style="2" bestFit="1" customWidth="1"/>
    <col min="31" max="31" width="6" style="2" customWidth="1"/>
    <col min="32" max="32" width="6" style="2" bestFit="1" customWidth="1"/>
    <col min="33" max="41" width="11.42578125" style="2"/>
    <col min="42" max="42" width="14.85546875" style="2" customWidth="1"/>
    <col min="43" max="46" width="11.42578125" style="2"/>
    <col min="47" max="48" width="13.7109375" style="2" customWidth="1"/>
    <col min="49" max="16384" width="11.42578125" style="2"/>
  </cols>
  <sheetData>
    <row r="1" spans="1:66" ht="15.75" thickBot="1" x14ac:dyDescent="0.3"/>
    <row r="2" spans="1:66" ht="15.75" thickBot="1" x14ac:dyDescent="0.3">
      <c r="D2" s="25">
        <v>42338</v>
      </c>
      <c r="O2" s="413" t="s">
        <v>0</v>
      </c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  <c r="AB2" s="414"/>
      <c r="AC2" s="415"/>
      <c r="AD2" s="396" t="s">
        <v>366</v>
      </c>
      <c r="AE2" s="416"/>
      <c r="AF2" s="416"/>
      <c r="AG2" s="416"/>
      <c r="AH2" s="416"/>
      <c r="AI2" s="397"/>
    </row>
    <row r="3" spans="1:66" ht="15.75" thickBot="1" x14ac:dyDescent="0.3">
      <c r="M3" s="396" t="s">
        <v>2</v>
      </c>
      <c r="N3" s="397"/>
      <c r="O3" s="420" t="s">
        <v>3</v>
      </c>
      <c r="P3" s="421"/>
      <c r="Q3" s="421"/>
      <c r="R3" s="421"/>
      <c r="S3" s="421"/>
      <c r="T3" s="421"/>
      <c r="U3" s="421"/>
      <c r="V3" s="421"/>
      <c r="W3" s="421"/>
      <c r="X3" s="421"/>
      <c r="Y3" s="421"/>
      <c r="Z3" s="421"/>
      <c r="AA3" s="396"/>
      <c r="AB3" s="416"/>
      <c r="AC3" s="397"/>
      <c r="AD3" s="417" t="s">
        <v>3</v>
      </c>
      <c r="AE3" s="418"/>
      <c r="AF3" s="419"/>
      <c r="AG3" s="418"/>
      <c r="AH3" s="418"/>
      <c r="AI3" s="419"/>
      <c r="AJ3" s="3"/>
      <c r="AK3" s="3"/>
      <c r="AQ3" s="413" t="s">
        <v>4</v>
      </c>
      <c r="AR3" s="414"/>
      <c r="AS3" s="414"/>
      <c r="AT3" s="415"/>
      <c r="AU3" s="115">
        <v>0.02</v>
      </c>
      <c r="AV3" s="14"/>
      <c r="AW3" s="410" t="s">
        <v>1</v>
      </c>
      <c r="AX3" s="411"/>
      <c r="AY3" s="411"/>
      <c r="AZ3" s="411"/>
      <c r="BA3" s="411"/>
      <c r="BB3" s="411"/>
      <c r="BC3" s="411"/>
      <c r="BD3" s="411"/>
      <c r="BE3" s="411"/>
      <c r="BF3" s="411"/>
      <c r="BG3" s="411"/>
      <c r="BH3" s="411"/>
      <c r="BI3" s="411"/>
      <c r="BJ3" s="411"/>
      <c r="BK3" s="411"/>
      <c r="BL3" s="411"/>
      <c r="BM3" s="411"/>
      <c r="BN3" s="412"/>
    </row>
    <row r="4" spans="1:66" s="4" customFormat="1" ht="33.75" customHeight="1" x14ac:dyDescent="0.2">
      <c r="B4" s="40" t="s">
        <v>5</v>
      </c>
      <c r="C4" s="44" t="s">
        <v>6</v>
      </c>
      <c r="D4" s="42" t="s">
        <v>7</v>
      </c>
      <c r="E4" s="46" t="s">
        <v>8</v>
      </c>
      <c r="F4" s="44" t="s">
        <v>9</v>
      </c>
      <c r="G4" s="48" t="s">
        <v>10</v>
      </c>
      <c r="H4" s="44" t="s">
        <v>11</v>
      </c>
      <c r="I4" s="44" t="s">
        <v>12</v>
      </c>
      <c r="J4" s="48" t="s">
        <v>13</v>
      </c>
      <c r="K4" s="44" t="s">
        <v>14</v>
      </c>
      <c r="L4" s="44" t="s">
        <v>15</v>
      </c>
      <c r="M4" s="48" t="s">
        <v>16</v>
      </c>
      <c r="N4" s="44" t="s">
        <v>17</v>
      </c>
      <c r="O4" s="406" t="s">
        <v>18</v>
      </c>
      <c r="P4" s="398" t="s">
        <v>19</v>
      </c>
      <c r="Q4" s="398" t="s">
        <v>20</v>
      </c>
      <c r="R4" s="398" t="s">
        <v>21</v>
      </c>
      <c r="S4" s="398" t="s">
        <v>22</v>
      </c>
      <c r="T4" s="398" t="s">
        <v>24</v>
      </c>
      <c r="U4" s="398" t="s">
        <v>23</v>
      </c>
      <c r="V4" s="398" t="s">
        <v>430</v>
      </c>
      <c r="W4" s="398" t="s">
        <v>429</v>
      </c>
      <c r="X4" s="398" t="s">
        <v>428</v>
      </c>
      <c r="Y4" s="398" t="s">
        <v>277</v>
      </c>
      <c r="Z4" s="408" t="s">
        <v>278</v>
      </c>
      <c r="AA4" s="34" t="s">
        <v>25</v>
      </c>
      <c r="AB4" s="35" t="s">
        <v>26</v>
      </c>
      <c r="AC4" s="36" t="s">
        <v>27</v>
      </c>
      <c r="AD4" s="400" t="s">
        <v>28</v>
      </c>
      <c r="AE4" s="402" t="s">
        <v>29</v>
      </c>
      <c r="AF4" s="404" t="s">
        <v>30</v>
      </c>
      <c r="AG4" s="42" t="s">
        <v>25</v>
      </c>
      <c r="AH4" s="35" t="s">
        <v>26</v>
      </c>
      <c r="AI4" s="36" t="s">
        <v>27</v>
      </c>
      <c r="AJ4" s="44" t="s">
        <v>31</v>
      </c>
      <c r="AK4" s="48" t="s">
        <v>32</v>
      </c>
      <c r="AL4" s="44" t="s">
        <v>33</v>
      </c>
      <c r="AM4" s="48" t="s">
        <v>34</v>
      </c>
      <c r="AN4" s="44" t="s">
        <v>35</v>
      </c>
      <c r="AO4" s="48" t="s">
        <v>36</v>
      </c>
      <c r="AP4" s="44" t="s">
        <v>37</v>
      </c>
      <c r="AQ4" s="48" t="s">
        <v>38</v>
      </c>
      <c r="AR4" s="44" t="s">
        <v>39</v>
      </c>
      <c r="AS4" s="48" t="s">
        <v>40</v>
      </c>
      <c r="AT4" s="44" t="s">
        <v>41</v>
      </c>
      <c r="AU4" s="44" t="s">
        <v>42</v>
      </c>
      <c r="AV4" s="48" t="s">
        <v>5</v>
      </c>
      <c r="AW4" s="34" t="s">
        <v>353</v>
      </c>
      <c r="AX4" s="35" t="s">
        <v>33</v>
      </c>
      <c r="AY4" s="36" t="s">
        <v>351</v>
      </c>
      <c r="AZ4" s="34" t="s">
        <v>354</v>
      </c>
      <c r="BA4" s="35" t="s">
        <v>33</v>
      </c>
      <c r="BB4" s="36" t="s">
        <v>351</v>
      </c>
      <c r="BC4" s="34" t="s">
        <v>356</v>
      </c>
      <c r="BD4" s="35" t="s">
        <v>33</v>
      </c>
      <c r="BE4" s="36" t="s">
        <v>351</v>
      </c>
      <c r="BF4" s="34" t="s">
        <v>361</v>
      </c>
      <c r="BG4" s="35" t="s">
        <v>33</v>
      </c>
      <c r="BH4" s="36" t="s">
        <v>351</v>
      </c>
      <c r="BI4" s="34" t="s">
        <v>362</v>
      </c>
      <c r="BJ4" s="35" t="s">
        <v>33</v>
      </c>
      <c r="BK4" s="36" t="s">
        <v>351</v>
      </c>
      <c r="BL4" s="34" t="s">
        <v>364</v>
      </c>
      <c r="BM4" s="35" t="s">
        <v>33</v>
      </c>
      <c r="BN4" s="36" t="s">
        <v>351</v>
      </c>
    </row>
    <row r="5" spans="1:66" s="5" customFormat="1" ht="17.25" thickBot="1" x14ac:dyDescent="0.25">
      <c r="A5" s="1"/>
      <c r="B5" s="41" t="s">
        <v>43</v>
      </c>
      <c r="C5" s="45" t="s">
        <v>44</v>
      </c>
      <c r="D5" s="43" t="s">
        <v>45</v>
      </c>
      <c r="E5" s="47" t="s">
        <v>46</v>
      </c>
      <c r="F5" s="45" t="s">
        <v>47</v>
      </c>
      <c r="G5" s="49" t="s">
        <v>48</v>
      </c>
      <c r="H5" s="45" t="s">
        <v>49</v>
      </c>
      <c r="I5" s="45" t="s">
        <v>50</v>
      </c>
      <c r="J5" s="49" t="s">
        <v>51</v>
      </c>
      <c r="K5" s="50" t="s">
        <v>52</v>
      </c>
      <c r="L5" s="50" t="s">
        <v>53</v>
      </c>
      <c r="M5" s="49" t="s">
        <v>54</v>
      </c>
      <c r="N5" s="45" t="s">
        <v>55</v>
      </c>
      <c r="O5" s="407"/>
      <c r="P5" s="399"/>
      <c r="Q5" s="399"/>
      <c r="R5" s="399"/>
      <c r="S5" s="399"/>
      <c r="T5" s="399"/>
      <c r="U5" s="399"/>
      <c r="V5" s="399"/>
      <c r="W5" s="399"/>
      <c r="X5" s="399"/>
      <c r="Y5" s="399"/>
      <c r="Z5" s="409"/>
      <c r="AA5" s="392" t="s">
        <v>56</v>
      </c>
      <c r="AB5" s="37" t="s">
        <v>57</v>
      </c>
      <c r="AC5" s="51" t="s">
        <v>58</v>
      </c>
      <c r="AD5" s="401"/>
      <c r="AE5" s="403"/>
      <c r="AF5" s="405"/>
      <c r="AG5" s="43" t="s">
        <v>56</v>
      </c>
      <c r="AH5" s="37" t="s">
        <v>57</v>
      </c>
      <c r="AI5" s="51" t="s">
        <v>58</v>
      </c>
      <c r="AJ5" s="45" t="s">
        <v>59</v>
      </c>
      <c r="AK5" s="49" t="s">
        <v>60</v>
      </c>
      <c r="AL5" s="52" t="s">
        <v>61</v>
      </c>
      <c r="AM5" s="53" t="s">
        <v>62</v>
      </c>
      <c r="AN5" s="52" t="s">
        <v>63</v>
      </c>
      <c r="AO5" s="53" t="s">
        <v>64</v>
      </c>
      <c r="AP5" s="45" t="s">
        <v>65</v>
      </c>
      <c r="AQ5" s="54" t="s">
        <v>66</v>
      </c>
      <c r="AR5" s="50" t="s">
        <v>67</v>
      </c>
      <c r="AS5" s="55" t="s">
        <v>68</v>
      </c>
      <c r="AT5" s="56" t="s">
        <v>69</v>
      </c>
      <c r="AU5" s="57" t="s">
        <v>70</v>
      </c>
      <c r="AV5" s="49" t="s">
        <v>43</v>
      </c>
      <c r="AW5" s="58" t="s">
        <v>352</v>
      </c>
      <c r="AX5" s="38" t="s">
        <v>61</v>
      </c>
      <c r="AY5" s="39" t="s">
        <v>63</v>
      </c>
      <c r="AZ5" s="58" t="s">
        <v>352</v>
      </c>
      <c r="BA5" s="38" t="s">
        <v>61</v>
      </c>
      <c r="BB5" s="39" t="s">
        <v>63</v>
      </c>
      <c r="BC5" s="58" t="s">
        <v>352</v>
      </c>
      <c r="BD5" s="38" t="s">
        <v>61</v>
      </c>
      <c r="BE5" s="39" t="s">
        <v>63</v>
      </c>
      <c r="BF5" s="58" t="s">
        <v>352</v>
      </c>
      <c r="BG5" s="38" t="s">
        <v>61</v>
      </c>
      <c r="BH5" s="39" t="s">
        <v>63</v>
      </c>
      <c r="BI5" s="58" t="s">
        <v>352</v>
      </c>
      <c r="BJ5" s="38" t="s">
        <v>61</v>
      </c>
      <c r="BK5" s="39" t="s">
        <v>63</v>
      </c>
      <c r="BL5" s="58" t="s">
        <v>352</v>
      </c>
      <c r="BM5" s="38" t="s">
        <v>61</v>
      </c>
      <c r="BN5" s="39" t="s">
        <v>63</v>
      </c>
    </row>
    <row r="6" spans="1:66" s="6" customFormat="1" ht="12" thickBot="1" x14ac:dyDescent="0.25">
      <c r="A6" s="1"/>
      <c r="P6" s="306"/>
      <c r="Q6" s="306"/>
      <c r="V6" s="17"/>
      <c r="W6" s="17"/>
      <c r="AB6" s="95"/>
      <c r="AT6" s="95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</row>
    <row r="7" spans="1:66" x14ac:dyDescent="0.25">
      <c r="A7" s="1">
        <v>1</v>
      </c>
      <c r="B7" s="69" t="s">
        <v>71</v>
      </c>
      <c r="C7" s="250" t="s">
        <v>415</v>
      </c>
      <c r="D7" s="252" t="s">
        <v>85</v>
      </c>
      <c r="E7" s="250" t="s">
        <v>86</v>
      </c>
      <c r="F7" s="254">
        <v>7</v>
      </c>
      <c r="G7" s="307">
        <v>34275</v>
      </c>
      <c r="H7" s="78" t="s">
        <v>87</v>
      </c>
      <c r="I7" s="250" t="s">
        <v>88</v>
      </c>
      <c r="J7" s="80" t="s">
        <v>78</v>
      </c>
      <c r="K7" s="103">
        <v>189</v>
      </c>
      <c r="L7" s="260" t="s">
        <v>89</v>
      </c>
      <c r="M7" s="85"/>
      <c r="N7" s="76"/>
      <c r="O7" s="99"/>
      <c r="P7" s="29"/>
      <c r="Q7" s="29"/>
      <c r="R7" s="30" t="s">
        <v>81</v>
      </c>
      <c r="S7" s="30" t="s">
        <v>81</v>
      </c>
      <c r="T7" s="29"/>
      <c r="U7" s="30"/>
      <c r="V7" s="30"/>
      <c r="W7" s="30"/>
      <c r="X7" s="30"/>
      <c r="Y7" s="30"/>
      <c r="Z7" s="308"/>
      <c r="AA7" s="266"/>
      <c r="AB7" s="71">
        <v>0.5</v>
      </c>
      <c r="AC7" s="97"/>
      <c r="AD7" s="99"/>
      <c r="AE7" s="29"/>
      <c r="AF7" s="89"/>
      <c r="AG7" s="76"/>
      <c r="AH7" s="71">
        <v>0.5</v>
      </c>
      <c r="AI7" s="97">
        <v>21.8</v>
      </c>
      <c r="AJ7" s="71">
        <f t="shared" ref="AJ7:AK11" si="0">AH7+AB7</f>
        <v>1</v>
      </c>
      <c r="AK7" s="393">
        <f t="shared" si="0"/>
        <v>21.8</v>
      </c>
      <c r="AL7" s="82">
        <f>(3600/AK7)</f>
        <v>165.13761467889907</v>
      </c>
      <c r="AM7" s="101">
        <v>0.9</v>
      </c>
      <c r="AN7" s="103">
        <f t="shared" ref="AN7:AN58" si="1">(AL7*7.5)*AM7</f>
        <v>1114.6788990825689</v>
      </c>
      <c r="AO7" s="104">
        <f t="shared" ref="AO7:AO17" si="2">AN7/K7</f>
        <v>5.8977719528178252</v>
      </c>
      <c r="AP7" s="106" t="s">
        <v>82</v>
      </c>
      <c r="AQ7" s="108">
        <v>20000</v>
      </c>
      <c r="AR7" s="110">
        <f t="shared" ref="AR7:AR17" si="3">(AQ7/K7)</f>
        <v>105.82010582010582</v>
      </c>
      <c r="AS7" s="112" t="e">
        <f t="shared" ref="AS7:AS17" si="4">(AQ7/M7)</f>
        <v>#DIV/0!</v>
      </c>
      <c r="AT7" s="103">
        <f t="shared" ref="AT7:AT58" si="5">AQ7/AN7</f>
        <v>17.942386831275719</v>
      </c>
      <c r="AU7" s="112">
        <f t="shared" ref="AU7:AU17" si="6">AN7*$AU$3</f>
        <v>22.293577981651378</v>
      </c>
      <c r="AV7" s="103" t="str">
        <f t="shared" ref="AV7:AV37" si="7">B7</f>
        <v>Plasco</v>
      </c>
      <c r="AW7" s="63"/>
      <c r="AX7" s="31"/>
      <c r="AY7" s="32"/>
      <c r="AZ7" s="61"/>
      <c r="BA7" s="31"/>
      <c r="BB7" s="67"/>
      <c r="BC7" s="63"/>
      <c r="BD7" s="31"/>
      <c r="BE7" s="32"/>
      <c r="BF7" s="61"/>
      <c r="BG7" s="31"/>
      <c r="BH7" s="67"/>
      <c r="BI7" s="63"/>
      <c r="BJ7" s="31"/>
      <c r="BK7" s="32"/>
      <c r="BL7" s="61"/>
      <c r="BM7" s="31"/>
      <c r="BN7" s="32"/>
    </row>
    <row r="8" spans="1:66" x14ac:dyDescent="0.25">
      <c r="A8" s="1">
        <v>2</v>
      </c>
      <c r="B8" s="70" t="s">
        <v>71</v>
      </c>
      <c r="C8" s="72" t="s">
        <v>416</v>
      </c>
      <c r="D8" s="74" t="s">
        <v>320</v>
      </c>
      <c r="E8" s="72" t="s">
        <v>86</v>
      </c>
      <c r="F8" s="77">
        <v>6</v>
      </c>
      <c r="G8" s="72" t="s">
        <v>91</v>
      </c>
      <c r="H8" s="79" t="s">
        <v>92</v>
      </c>
      <c r="I8" s="72" t="s">
        <v>93</v>
      </c>
      <c r="J8" s="81" t="s">
        <v>78</v>
      </c>
      <c r="K8" s="83">
        <v>197</v>
      </c>
      <c r="L8" s="84" t="s">
        <v>94</v>
      </c>
      <c r="M8" s="86"/>
      <c r="N8" s="87"/>
      <c r="O8" s="92" t="s">
        <v>81</v>
      </c>
      <c r="P8" s="7" t="s">
        <v>81</v>
      </c>
      <c r="Q8" s="18"/>
      <c r="R8" s="18"/>
      <c r="S8" s="18"/>
      <c r="T8" s="18"/>
      <c r="U8" s="18"/>
      <c r="V8" s="18"/>
      <c r="W8" s="18"/>
      <c r="X8" s="18"/>
      <c r="Y8" s="18"/>
      <c r="Z8" s="93"/>
      <c r="AA8" s="94"/>
      <c r="AB8" s="96">
        <v>0.5</v>
      </c>
      <c r="AC8" s="98"/>
      <c r="AD8" s="90"/>
      <c r="AE8" s="18"/>
      <c r="AF8" s="93"/>
      <c r="AG8" s="87"/>
      <c r="AH8" s="96">
        <v>0.5</v>
      </c>
      <c r="AI8" s="98">
        <v>41.6</v>
      </c>
      <c r="AJ8" s="96">
        <f t="shared" si="0"/>
        <v>1</v>
      </c>
      <c r="AK8" s="87">
        <f t="shared" si="0"/>
        <v>41.6</v>
      </c>
      <c r="AL8" s="100">
        <f t="shared" ref="AL8:AL17" si="8">(3600/AK8)</f>
        <v>86.538461538461533</v>
      </c>
      <c r="AM8" s="102">
        <v>0.9</v>
      </c>
      <c r="AN8" s="83">
        <f t="shared" si="1"/>
        <v>584.13461538461536</v>
      </c>
      <c r="AO8" s="105">
        <f t="shared" si="2"/>
        <v>2.9651503319016008</v>
      </c>
      <c r="AP8" s="107" t="s">
        <v>432</v>
      </c>
      <c r="AQ8" s="109">
        <v>12000</v>
      </c>
      <c r="AR8" s="111">
        <f t="shared" si="3"/>
        <v>60.913705583756347</v>
      </c>
      <c r="AS8" s="113" t="e">
        <f t="shared" si="4"/>
        <v>#DIV/0!</v>
      </c>
      <c r="AT8" s="83">
        <f t="shared" si="5"/>
        <v>20.543209876543212</v>
      </c>
      <c r="AU8" s="113">
        <f t="shared" si="6"/>
        <v>11.682692307692307</v>
      </c>
      <c r="AV8" s="83" t="str">
        <f t="shared" si="7"/>
        <v>Plasco</v>
      </c>
      <c r="AW8" s="64"/>
      <c r="AX8" s="15"/>
      <c r="AY8" s="33"/>
      <c r="AZ8" s="62"/>
      <c r="BA8" s="15"/>
      <c r="BB8" s="68"/>
      <c r="BC8" s="64"/>
      <c r="BD8" s="15"/>
      <c r="BE8" s="33"/>
      <c r="BF8" s="62"/>
      <c r="BG8" s="15"/>
      <c r="BH8" s="68"/>
      <c r="BI8" s="64"/>
      <c r="BJ8" s="15"/>
      <c r="BK8" s="33"/>
      <c r="BL8" s="62"/>
      <c r="BM8" s="15"/>
      <c r="BN8" s="33"/>
    </row>
    <row r="9" spans="1:66" x14ac:dyDescent="0.25">
      <c r="A9" s="1">
        <v>3</v>
      </c>
      <c r="B9" s="70" t="s">
        <v>71</v>
      </c>
      <c r="C9" s="72" t="s">
        <v>417</v>
      </c>
      <c r="D9" s="73" t="s">
        <v>95</v>
      </c>
      <c r="E9" s="72" t="s">
        <v>86</v>
      </c>
      <c r="F9" s="77">
        <v>6</v>
      </c>
      <c r="G9" s="72" t="s">
        <v>96</v>
      </c>
      <c r="H9" s="79" t="s">
        <v>76</v>
      </c>
      <c r="I9" s="72" t="s">
        <v>77</v>
      </c>
      <c r="J9" s="81" t="s">
        <v>78</v>
      </c>
      <c r="K9" s="83">
        <v>269</v>
      </c>
      <c r="L9" s="84" t="s">
        <v>97</v>
      </c>
      <c r="M9" s="86"/>
      <c r="N9" s="87"/>
      <c r="O9" s="90"/>
      <c r="P9" s="7" t="s">
        <v>81</v>
      </c>
      <c r="Q9" s="7" t="s">
        <v>81</v>
      </c>
      <c r="R9" s="18"/>
      <c r="S9" s="18"/>
      <c r="T9" s="18"/>
      <c r="U9" s="18"/>
      <c r="V9" s="18"/>
      <c r="W9" s="18"/>
      <c r="X9" s="18"/>
      <c r="Y9" s="18"/>
      <c r="Z9" s="93"/>
      <c r="AA9" s="94"/>
      <c r="AB9" s="96">
        <v>0.5</v>
      </c>
      <c r="AC9" s="98"/>
      <c r="AD9" s="90"/>
      <c r="AE9" s="18"/>
      <c r="AF9" s="93"/>
      <c r="AG9" s="87"/>
      <c r="AH9" s="96">
        <v>0.5</v>
      </c>
      <c r="AI9" s="98">
        <v>24.3</v>
      </c>
      <c r="AJ9" s="96">
        <f t="shared" si="0"/>
        <v>1</v>
      </c>
      <c r="AK9" s="87">
        <f t="shared" si="0"/>
        <v>24.3</v>
      </c>
      <c r="AL9" s="100">
        <f t="shared" si="8"/>
        <v>148.14814814814815</v>
      </c>
      <c r="AM9" s="102">
        <v>0.9</v>
      </c>
      <c r="AN9" s="83">
        <f t="shared" si="1"/>
        <v>1000</v>
      </c>
      <c r="AO9" s="105">
        <f t="shared" si="2"/>
        <v>3.7174721189591078</v>
      </c>
      <c r="AP9" s="107" t="s">
        <v>82</v>
      </c>
      <c r="AQ9" s="109">
        <v>19200</v>
      </c>
      <c r="AR9" s="111">
        <f t="shared" si="3"/>
        <v>71.375464684014872</v>
      </c>
      <c r="AS9" s="113" t="e">
        <f t="shared" si="4"/>
        <v>#DIV/0!</v>
      </c>
      <c r="AT9" s="83">
        <f t="shared" si="5"/>
        <v>19.2</v>
      </c>
      <c r="AU9" s="113">
        <f t="shared" si="6"/>
        <v>20</v>
      </c>
      <c r="AV9" s="83" t="str">
        <f t="shared" si="7"/>
        <v>Plasco</v>
      </c>
      <c r="AW9" s="64"/>
      <c r="AX9" s="15"/>
      <c r="AY9" s="33"/>
      <c r="AZ9" s="62"/>
      <c r="BA9" s="15"/>
      <c r="BB9" s="68"/>
      <c r="BC9" s="64"/>
      <c r="BD9" s="15"/>
      <c r="BE9" s="33"/>
      <c r="BF9" s="62"/>
      <c r="BG9" s="15"/>
      <c r="BH9" s="68"/>
      <c r="BI9" s="64"/>
      <c r="BJ9" s="15"/>
      <c r="BK9" s="33"/>
      <c r="BL9" s="62"/>
      <c r="BM9" s="15"/>
      <c r="BN9" s="33"/>
    </row>
    <row r="10" spans="1:66" x14ac:dyDescent="0.25">
      <c r="A10" s="1">
        <v>4</v>
      </c>
      <c r="B10" s="70" t="s">
        <v>71</v>
      </c>
      <c r="C10" s="72" t="s">
        <v>99</v>
      </c>
      <c r="D10" s="73" t="s">
        <v>98</v>
      </c>
      <c r="E10" s="72" t="s">
        <v>86</v>
      </c>
      <c r="F10" s="77">
        <v>6</v>
      </c>
      <c r="G10" s="72" t="s">
        <v>96</v>
      </c>
      <c r="H10" s="79" t="s">
        <v>83</v>
      </c>
      <c r="I10" s="72" t="s">
        <v>84</v>
      </c>
      <c r="J10" s="81" t="s">
        <v>78</v>
      </c>
      <c r="K10" s="83">
        <v>392</v>
      </c>
      <c r="L10" s="84" t="s">
        <v>100</v>
      </c>
      <c r="M10" s="86"/>
      <c r="N10" s="87"/>
      <c r="O10" s="90"/>
      <c r="P10" s="7" t="s">
        <v>81</v>
      </c>
      <c r="Q10" s="7" t="s">
        <v>81</v>
      </c>
      <c r="R10" s="18"/>
      <c r="S10" s="18"/>
      <c r="T10" s="18"/>
      <c r="U10" s="18"/>
      <c r="V10" s="18"/>
      <c r="W10" s="18"/>
      <c r="X10" s="18"/>
      <c r="Y10" s="18"/>
      <c r="Z10" s="93"/>
      <c r="AA10" s="94"/>
      <c r="AB10" s="96">
        <v>0.5</v>
      </c>
      <c r="AC10" s="98"/>
      <c r="AD10" s="90"/>
      <c r="AE10" s="18"/>
      <c r="AF10" s="93"/>
      <c r="AG10" s="87"/>
      <c r="AH10" s="96">
        <v>0.5</v>
      </c>
      <c r="AI10" s="98">
        <v>23.6</v>
      </c>
      <c r="AJ10" s="96">
        <f t="shared" si="0"/>
        <v>1</v>
      </c>
      <c r="AK10" s="87">
        <f t="shared" si="0"/>
        <v>23.6</v>
      </c>
      <c r="AL10" s="100">
        <f t="shared" si="8"/>
        <v>152.54237288135593</v>
      </c>
      <c r="AM10" s="102">
        <v>0.9</v>
      </c>
      <c r="AN10" s="83">
        <f t="shared" si="1"/>
        <v>1029.6610169491526</v>
      </c>
      <c r="AO10" s="105">
        <f t="shared" si="2"/>
        <v>2.6266862677274299</v>
      </c>
      <c r="AP10" s="107" t="s">
        <v>82</v>
      </c>
      <c r="AQ10" s="109">
        <v>38400</v>
      </c>
      <c r="AR10" s="111">
        <f t="shared" si="3"/>
        <v>97.959183673469383</v>
      </c>
      <c r="AS10" s="113" t="e">
        <f t="shared" si="4"/>
        <v>#DIV/0!</v>
      </c>
      <c r="AT10" s="83">
        <f t="shared" si="5"/>
        <v>37.293827160493827</v>
      </c>
      <c r="AU10" s="113">
        <f t="shared" si="6"/>
        <v>20.593220338983052</v>
      </c>
      <c r="AV10" s="83" t="str">
        <f t="shared" si="7"/>
        <v>Plasco</v>
      </c>
      <c r="AW10" s="64"/>
      <c r="AX10" s="15"/>
      <c r="AY10" s="33"/>
      <c r="AZ10" s="62"/>
      <c r="BA10" s="15"/>
      <c r="BB10" s="68"/>
      <c r="BC10" s="64"/>
      <c r="BD10" s="15"/>
      <c r="BE10" s="33"/>
      <c r="BF10" s="62"/>
      <c r="BG10" s="15"/>
      <c r="BH10" s="68"/>
      <c r="BI10" s="64"/>
      <c r="BJ10" s="15"/>
      <c r="BK10" s="33"/>
      <c r="BL10" s="62"/>
      <c r="BM10" s="15"/>
      <c r="BN10" s="33"/>
    </row>
    <row r="11" spans="1:66" x14ac:dyDescent="0.25">
      <c r="A11" s="1">
        <v>5</v>
      </c>
      <c r="B11" s="70" t="s">
        <v>71</v>
      </c>
      <c r="C11" s="72" t="s">
        <v>418</v>
      </c>
      <c r="D11" s="73" t="s">
        <v>101</v>
      </c>
      <c r="E11" s="72" t="s">
        <v>86</v>
      </c>
      <c r="F11" s="77">
        <v>6</v>
      </c>
      <c r="G11" s="72" t="s">
        <v>96</v>
      </c>
      <c r="H11" s="79" t="s">
        <v>76</v>
      </c>
      <c r="I11" s="72" t="s">
        <v>77</v>
      </c>
      <c r="J11" s="81" t="s">
        <v>78</v>
      </c>
      <c r="K11" s="83">
        <v>462</v>
      </c>
      <c r="L11" s="84" t="s">
        <v>102</v>
      </c>
      <c r="M11" s="86"/>
      <c r="N11" s="87"/>
      <c r="O11" s="90"/>
      <c r="P11" s="7" t="s">
        <v>81</v>
      </c>
      <c r="Q11" s="7" t="s">
        <v>81</v>
      </c>
      <c r="R11" s="18"/>
      <c r="S11" s="18"/>
      <c r="T11" s="18"/>
      <c r="U11" s="18"/>
      <c r="V11" s="18"/>
      <c r="W11" s="18"/>
      <c r="X11" s="18"/>
      <c r="Y11" s="18"/>
      <c r="Z11" s="93"/>
      <c r="AA11" s="94"/>
      <c r="AB11" s="96">
        <v>0.5</v>
      </c>
      <c r="AC11" s="98"/>
      <c r="AD11" s="90"/>
      <c r="AE11" s="18"/>
      <c r="AF11" s="93"/>
      <c r="AG11" s="87"/>
      <c r="AH11" s="96">
        <v>0.5</v>
      </c>
      <c r="AI11" s="98">
        <v>23.6</v>
      </c>
      <c r="AJ11" s="96">
        <f t="shared" si="0"/>
        <v>1</v>
      </c>
      <c r="AK11" s="87">
        <f t="shared" si="0"/>
        <v>23.6</v>
      </c>
      <c r="AL11" s="100">
        <f t="shared" si="8"/>
        <v>152.54237288135593</v>
      </c>
      <c r="AM11" s="102">
        <v>0.9</v>
      </c>
      <c r="AN11" s="83">
        <f t="shared" si="1"/>
        <v>1029.6610169491526</v>
      </c>
      <c r="AO11" s="105">
        <f t="shared" si="2"/>
        <v>2.2287034998899404</v>
      </c>
      <c r="AP11" s="107" t="s">
        <v>82</v>
      </c>
      <c r="AQ11" s="109">
        <v>20000</v>
      </c>
      <c r="AR11" s="111">
        <f t="shared" si="3"/>
        <v>43.290043290043293</v>
      </c>
      <c r="AS11" s="113" t="e">
        <f t="shared" si="4"/>
        <v>#DIV/0!</v>
      </c>
      <c r="AT11" s="83">
        <f t="shared" si="5"/>
        <v>19.4238683127572</v>
      </c>
      <c r="AU11" s="113">
        <f t="shared" si="6"/>
        <v>20.593220338983052</v>
      </c>
      <c r="AV11" s="83" t="str">
        <f t="shared" si="7"/>
        <v>Plasco</v>
      </c>
      <c r="AW11" s="64"/>
      <c r="AX11" s="15"/>
      <c r="AY11" s="33"/>
      <c r="AZ11" s="62"/>
      <c r="BA11" s="15"/>
      <c r="BB11" s="68"/>
      <c r="BC11" s="64"/>
      <c r="BD11" s="15"/>
      <c r="BE11" s="33"/>
      <c r="BF11" s="62"/>
      <c r="BG11" s="15"/>
      <c r="BH11" s="68"/>
      <c r="BI11" s="64"/>
      <c r="BJ11" s="15"/>
      <c r="BK11" s="33"/>
      <c r="BL11" s="62"/>
      <c r="BM11" s="15"/>
      <c r="BN11" s="33"/>
    </row>
    <row r="12" spans="1:66" ht="16.5" customHeight="1" x14ac:dyDescent="0.25">
      <c r="A12" s="1">
        <v>6</v>
      </c>
      <c r="B12" s="70" t="s">
        <v>71</v>
      </c>
      <c r="C12" s="72">
        <v>4069</v>
      </c>
      <c r="D12" s="73" t="s">
        <v>103</v>
      </c>
      <c r="E12" s="72">
        <v>4069</v>
      </c>
      <c r="F12" s="77"/>
      <c r="G12" s="72"/>
      <c r="H12" s="79" t="s">
        <v>424</v>
      </c>
      <c r="I12" s="72" t="s">
        <v>109</v>
      </c>
      <c r="J12" s="81" t="s">
        <v>78</v>
      </c>
      <c r="K12" s="83">
        <v>230</v>
      </c>
      <c r="L12" s="84" t="s">
        <v>104</v>
      </c>
      <c r="M12" s="86"/>
      <c r="N12" s="87"/>
      <c r="O12" s="90"/>
      <c r="P12" s="7" t="s">
        <v>81</v>
      </c>
      <c r="Q12" s="7" t="s">
        <v>81</v>
      </c>
      <c r="R12" s="18"/>
      <c r="S12" s="18"/>
      <c r="T12" s="18"/>
      <c r="U12" s="18"/>
      <c r="V12" s="18"/>
      <c r="W12" s="18"/>
      <c r="X12" s="18"/>
      <c r="Y12" s="18"/>
      <c r="Z12" s="93"/>
      <c r="AA12" s="94"/>
      <c r="AB12" s="96">
        <v>0.5</v>
      </c>
      <c r="AC12" s="98"/>
      <c r="AD12" s="90"/>
      <c r="AE12" s="18"/>
      <c r="AF12" s="93"/>
      <c r="AG12" s="87"/>
      <c r="AH12" s="96">
        <v>0.5</v>
      </c>
      <c r="AI12" s="98">
        <v>23.6</v>
      </c>
      <c r="AJ12" s="96">
        <f t="shared" ref="AJ12:AK58" si="9">AH12+AB12</f>
        <v>1</v>
      </c>
      <c r="AK12" s="87">
        <f t="shared" si="9"/>
        <v>23.6</v>
      </c>
      <c r="AL12" s="100">
        <f t="shared" si="8"/>
        <v>152.54237288135593</v>
      </c>
      <c r="AM12" s="102">
        <v>0.9</v>
      </c>
      <c r="AN12" s="83">
        <f t="shared" si="1"/>
        <v>1029.6610169491526</v>
      </c>
      <c r="AO12" s="105">
        <f t="shared" si="2"/>
        <v>4.4767870302137069</v>
      </c>
      <c r="AP12" s="107" t="s">
        <v>82</v>
      </c>
      <c r="AQ12" s="109">
        <v>20000</v>
      </c>
      <c r="AR12" s="111">
        <f t="shared" si="3"/>
        <v>86.956521739130437</v>
      </c>
      <c r="AS12" s="113" t="e">
        <f t="shared" si="4"/>
        <v>#DIV/0!</v>
      </c>
      <c r="AT12" s="83">
        <f t="shared" si="5"/>
        <v>19.4238683127572</v>
      </c>
      <c r="AU12" s="113">
        <f t="shared" si="6"/>
        <v>20.593220338983052</v>
      </c>
      <c r="AV12" s="83" t="str">
        <f t="shared" si="7"/>
        <v>Plasco</v>
      </c>
      <c r="AW12" s="64"/>
      <c r="AX12" s="15"/>
      <c r="AY12" s="33"/>
      <c r="AZ12" s="62"/>
      <c r="BA12" s="15"/>
      <c r="BB12" s="68"/>
      <c r="BC12" s="64"/>
      <c r="BD12" s="15"/>
      <c r="BE12" s="33"/>
      <c r="BF12" s="62"/>
      <c r="BG12" s="15"/>
      <c r="BH12" s="68"/>
      <c r="BI12" s="64"/>
      <c r="BJ12" s="15"/>
      <c r="BK12" s="33"/>
      <c r="BL12" s="62"/>
      <c r="BM12" s="15"/>
      <c r="BN12" s="33"/>
    </row>
    <row r="13" spans="1:66" x14ac:dyDescent="0.25">
      <c r="A13" s="1">
        <v>7</v>
      </c>
      <c r="B13" s="70" t="s">
        <v>71</v>
      </c>
      <c r="C13" s="72" t="s">
        <v>419</v>
      </c>
      <c r="D13" s="73" t="s">
        <v>105</v>
      </c>
      <c r="E13" s="72" t="s">
        <v>106</v>
      </c>
      <c r="F13" s="77">
        <v>6</v>
      </c>
      <c r="G13" s="72" t="s">
        <v>107</v>
      </c>
      <c r="H13" s="79" t="s">
        <v>76</v>
      </c>
      <c r="I13" s="72" t="s">
        <v>77</v>
      </c>
      <c r="J13" s="81" t="s">
        <v>78</v>
      </c>
      <c r="K13" s="83">
        <v>286</v>
      </c>
      <c r="L13" s="84" t="s">
        <v>108</v>
      </c>
      <c r="M13" s="86"/>
      <c r="N13" s="87"/>
      <c r="O13" s="90"/>
      <c r="P13" s="7" t="s">
        <v>81</v>
      </c>
      <c r="Q13" s="7" t="s">
        <v>81</v>
      </c>
      <c r="R13" s="18"/>
      <c r="S13" s="18"/>
      <c r="T13" s="18"/>
      <c r="U13" s="18"/>
      <c r="V13" s="18"/>
      <c r="W13" s="18"/>
      <c r="X13" s="18"/>
      <c r="Y13" s="18"/>
      <c r="Z13" s="93"/>
      <c r="AA13" s="94"/>
      <c r="AB13" s="96">
        <v>0.5</v>
      </c>
      <c r="AC13" s="98"/>
      <c r="AD13" s="90"/>
      <c r="AE13" s="18"/>
      <c r="AF13" s="93"/>
      <c r="AG13" s="87"/>
      <c r="AH13" s="96">
        <v>0.5</v>
      </c>
      <c r="AI13" s="98">
        <v>23.6</v>
      </c>
      <c r="AJ13" s="96">
        <f t="shared" si="9"/>
        <v>1</v>
      </c>
      <c r="AK13" s="87">
        <f t="shared" si="9"/>
        <v>23.6</v>
      </c>
      <c r="AL13" s="100">
        <f t="shared" si="8"/>
        <v>152.54237288135593</v>
      </c>
      <c r="AM13" s="102">
        <v>0.9</v>
      </c>
      <c r="AN13" s="83">
        <f t="shared" si="1"/>
        <v>1029.6610169491526</v>
      </c>
      <c r="AO13" s="105">
        <f t="shared" si="2"/>
        <v>3.6002133459760577</v>
      </c>
      <c r="AP13" s="107" t="s">
        <v>82</v>
      </c>
      <c r="AQ13" s="109">
        <v>48000</v>
      </c>
      <c r="AR13" s="111">
        <f t="shared" si="3"/>
        <v>167.83216783216784</v>
      </c>
      <c r="AS13" s="113" t="e">
        <f t="shared" si="4"/>
        <v>#DIV/0!</v>
      </c>
      <c r="AT13" s="83">
        <f t="shared" si="5"/>
        <v>46.617283950617285</v>
      </c>
      <c r="AU13" s="113">
        <f t="shared" si="6"/>
        <v>20.593220338983052</v>
      </c>
      <c r="AV13" s="83" t="str">
        <f t="shared" si="7"/>
        <v>Plasco</v>
      </c>
      <c r="AW13" s="64"/>
      <c r="AX13" s="15"/>
      <c r="AY13" s="33"/>
      <c r="AZ13" s="62"/>
      <c r="BA13" s="15"/>
      <c r="BB13" s="68"/>
      <c r="BC13" s="64"/>
      <c r="BD13" s="15"/>
      <c r="BE13" s="33"/>
      <c r="BF13" s="62"/>
      <c r="BG13" s="15"/>
      <c r="BH13" s="68"/>
      <c r="BI13" s="64"/>
      <c r="BJ13" s="15"/>
      <c r="BK13" s="33"/>
      <c r="BL13" s="62"/>
      <c r="BM13" s="15"/>
      <c r="BN13" s="33"/>
    </row>
    <row r="14" spans="1:66" x14ac:dyDescent="0.25">
      <c r="A14" s="1">
        <v>8</v>
      </c>
      <c r="B14" s="70" t="s">
        <v>71</v>
      </c>
      <c r="C14" s="72" t="s">
        <v>420</v>
      </c>
      <c r="D14" s="73" t="s">
        <v>110</v>
      </c>
      <c r="E14" s="75" t="s">
        <v>111</v>
      </c>
      <c r="F14" s="77">
        <v>7</v>
      </c>
      <c r="G14" s="72" t="s">
        <v>112</v>
      </c>
      <c r="H14" s="79" t="s">
        <v>113</v>
      </c>
      <c r="I14" s="72" t="s">
        <v>114</v>
      </c>
      <c r="J14" s="81" t="s">
        <v>78</v>
      </c>
      <c r="K14" s="83">
        <v>52</v>
      </c>
      <c r="L14" s="84" t="s">
        <v>115</v>
      </c>
      <c r="M14" s="86"/>
      <c r="N14" s="87"/>
      <c r="O14" s="90"/>
      <c r="P14" s="18"/>
      <c r="Q14" s="18"/>
      <c r="R14" s="7" t="s">
        <v>81</v>
      </c>
      <c r="S14" s="7" t="s">
        <v>81</v>
      </c>
      <c r="T14" s="18"/>
      <c r="U14" s="7"/>
      <c r="V14" s="7"/>
      <c r="W14" s="7"/>
      <c r="X14" s="7"/>
      <c r="Y14" s="7"/>
      <c r="Z14" s="91"/>
      <c r="AA14" s="94"/>
      <c r="AB14" s="96">
        <v>0.5</v>
      </c>
      <c r="AC14" s="98"/>
      <c r="AD14" s="92" t="s">
        <v>81</v>
      </c>
      <c r="AE14" s="7"/>
      <c r="AF14" s="93"/>
      <c r="AG14" s="87"/>
      <c r="AH14" s="96">
        <v>0.5</v>
      </c>
      <c r="AI14" s="98">
        <v>13.8</v>
      </c>
      <c r="AJ14" s="96">
        <f t="shared" si="9"/>
        <v>1</v>
      </c>
      <c r="AK14" s="87">
        <f t="shared" si="9"/>
        <v>13.8</v>
      </c>
      <c r="AL14" s="100">
        <f t="shared" si="8"/>
        <v>260.86956521739131</v>
      </c>
      <c r="AM14" s="102">
        <v>0.9</v>
      </c>
      <c r="AN14" s="83">
        <f t="shared" si="1"/>
        <v>1760.8695652173913</v>
      </c>
      <c r="AO14" s="105">
        <f t="shared" si="2"/>
        <v>33.862876254180598</v>
      </c>
      <c r="AP14" s="107" t="s">
        <v>431</v>
      </c>
      <c r="AQ14" s="109">
        <v>20000</v>
      </c>
      <c r="AR14" s="111">
        <f t="shared" si="3"/>
        <v>384.61538461538464</v>
      </c>
      <c r="AS14" s="113" t="e">
        <f t="shared" si="4"/>
        <v>#DIV/0!</v>
      </c>
      <c r="AT14" s="83">
        <f t="shared" si="5"/>
        <v>11.358024691358025</v>
      </c>
      <c r="AU14" s="113">
        <f t="shared" si="6"/>
        <v>35.217391304347828</v>
      </c>
      <c r="AV14" s="83" t="str">
        <f t="shared" si="7"/>
        <v>Plasco</v>
      </c>
      <c r="AW14" s="65" t="s">
        <v>291</v>
      </c>
      <c r="AX14" s="60">
        <v>315</v>
      </c>
      <c r="AY14" s="66">
        <f>AX14*7</f>
        <v>2205</v>
      </c>
      <c r="AZ14" s="62"/>
      <c r="BA14" s="15"/>
      <c r="BB14" s="68"/>
      <c r="BC14" s="64"/>
      <c r="BD14" s="15"/>
      <c r="BE14" s="33"/>
      <c r="BF14" s="62"/>
      <c r="BG14" s="15"/>
      <c r="BH14" s="68"/>
      <c r="BI14" s="64"/>
      <c r="BJ14" s="15"/>
      <c r="BK14" s="33"/>
      <c r="BL14" s="62"/>
      <c r="BM14" s="15"/>
      <c r="BN14" s="33"/>
    </row>
    <row r="15" spans="1:66" x14ac:dyDescent="0.25">
      <c r="A15" s="1">
        <v>9</v>
      </c>
      <c r="B15" s="70" t="s">
        <v>71</v>
      </c>
      <c r="C15" s="72" t="s">
        <v>421</v>
      </c>
      <c r="D15" s="73" t="s">
        <v>110</v>
      </c>
      <c r="E15" s="72" t="s">
        <v>116</v>
      </c>
      <c r="F15" s="77">
        <v>6</v>
      </c>
      <c r="G15" s="72" t="s">
        <v>117</v>
      </c>
      <c r="H15" s="79" t="s">
        <v>113</v>
      </c>
      <c r="I15" s="72" t="s">
        <v>114</v>
      </c>
      <c r="J15" s="81" t="s">
        <v>78</v>
      </c>
      <c r="K15" s="83">
        <v>85</v>
      </c>
      <c r="L15" s="84" t="s">
        <v>104</v>
      </c>
      <c r="M15" s="86"/>
      <c r="N15" s="87"/>
      <c r="O15" s="90"/>
      <c r="P15" s="18"/>
      <c r="Q15" s="18"/>
      <c r="R15" s="7" t="s">
        <v>81</v>
      </c>
      <c r="S15" s="7" t="s">
        <v>81</v>
      </c>
      <c r="T15" s="18"/>
      <c r="U15" s="7"/>
      <c r="V15" s="7"/>
      <c r="W15" s="7"/>
      <c r="X15" s="7"/>
      <c r="Y15" s="7"/>
      <c r="Z15" s="91"/>
      <c r="AA15" s="94"/>
      <c r="AB15" s="96">
        <v>0.5</v>
      </c>
      <c r="AC15" s="98"/>
      <c r="AD15" s="92" t="s">
        <v>81</v>
      </c>
      <c r="AE15" s="7"/>
      <c r="AF15" s="93"/>
      <c r="AG15" s="87"/>
      <c r="AH15" s="96">
        <v>0.5</v>
      </c>
      <c r="AI15" s="394">
        <v>13.8</v>
      </c>
      <c r="AJ15" s="96">
        <f t="shared" si="9"/>
        <v>1</v>
      </c>
      <c r="AK15" s="87">
        <f t="shared" si="9"/>
        <v>13.8</v>
      </c>
      <c r="AL15" s="100">
        <f t="shared" si="8"/>
        <v>260.86956521739131</v>
      </c>
      <c r="AM15" s="102">
        <v>0.9</v>
      </c>
      <c r="AN15" s="83">
        <f t="shared" si="1"/>
        <v>1760.8695652173913</v>
      </c>
      <c r="AO15" s="105">
        <f t="shared" si="2"/>
        <v>20.716112531969308</v>
      </c>
      <c r="AP15" s="107" t="s">
        <v>431</v>
      </c>
      <c r="AQ15" s="109">
        <v>20000</v>
      </c>
      <c r="AR15" s="111">
        <f t="shared" si="3"/>
        <v>235.29411764705881</v>
      </c>
      <c r="AS15" s="113" t="e">
        <f t="shared" si="4"/>
        <v>#DIV/0!</v>
      </c>
      <c r="AT15" s="83">
        <f t="shared" si="5"/>
        <v>11.358024691358025</v>
      </c>
      <c r="AU15" s="113">
        <f t="shared" si="6"/>
        <v>35.217391304347828</v>
      </c>
      <c r="AV15" s="83" t="str">
        <f t="shared" si="7"/>
        <v>Plasco</v>
      </c>
      <c r="AW15" s="65" t="s">
        <v>291</v>
      </c>
      <c r="AX15" s="60">
        <v>315</v>
      </c>
      <c r="AY15" s="66">
        <f>AX15*7</f>
        <v>2205</v>
      </c>
      <c r="AZ15" s="62"/>
      <c r="BA15" s="15"/>
      <c r="BB15" s="68"/>
      <c r="BC15" s="64"/>
      <c r="BD15" s="15"/>
      <c r="BE15" s="33"/>
      <c r="BF15" s="62"/>
      <c r="BG15" s="15"/>
      <c r="BH15" s="68"/>
      <c r="BI15" s="64"/>
      <c r="BJ15" s="15"/>
      <c r="BK15" s="33"/>
      <c r="BL15" s="62"/>
      <c r="BM15" s="15"/>
      <c r="BN15" s="33"/>
    </row>
    <row r="16" spans="1:66" x14ac:dyDescent="0.25">
      <c r="A16" s="1">
        <v>10</v>
      </c>
      <c r="B16" s="309" t="s">
        <v>71</v>
      </c>
      <c r="C16" s="310" t="s">
        <v>72</v>
      </c>
      <c r="D16" s="311" t="s">
        <v>73</v>
      </c>
      <c r="E16" s="310" t="s">
        <v>74</v>
      </c>
      <c r="F16" s="312">
        <v>5</v>
      </c>
      <c r="G16" s="310" t="s">
        <v>75</v>
      </c>
      <c r="H16" s="302" t="s">
        <v>76</v>
      </c>
      <c r="I16" s="310" t="s">
        <v>77</v>
      </c>
      <c r="J16" s="313" t="s">
        <v>78</v>
      </c>
      <c r="K16" s="314">
        <v>330</v>
      </c>
      <c r="L16" s="315" t="s">
        <v>79</v>
      </c>
      <c r="M16" s="316"/>
      <c r="N16" s="312"/>
      <c r="O16" s="317" t="s">
        <v>81</v>
      </c>
      <c r="P16" s="27" t="s">
        <v>81</v>
      </c>
      <c r="Q16" s="27" t="s">
        <v>81</v>
      </c>
      <c r="R16" s="26"/>
      <c r="S16" s="26"/>
      <c r="T16" s="26"/>
      <c r="U16" s="26"/>
      <c r="V16" s="26"/>
      <c r="W16" s="26"/>
      <c r="X16" s="26"/>
      <c r="Y16" s="26"/>
      <c r="Z16" s="318"/>
      <c r="AA16" s="319"/>
      <c r="AB16" s="310">
        <v>0.5</v>
      </c>
      <c r="AC16" s="320"/>
      <c r="AD16" s="321"/>
      <c r="AE16" s="26"/>
      <c r="AF16" s="318"/>
      <c r="AG16" s="312"/>
      <c r="AH16" s="310">
        <v>0.5</v>
      </c>
      <c r="AI16" s="320">
        <v>23.6</v>
      </c>
      <c r="AJ16" s="310">
        <f>AH16+AB16</f>
        <v>1</v>
      </c>
      <c r="AK16" s="312">
        <f>AI16+AC16</f>
        <v>23.6</v>
      </c>
      <c r="AL16" s="314">
        <f>(3600/AK16)</f>
        <v>152.54237288135593</v>
      </c>
      <c r="AM16" s="322">
        <v>0.9</v>
      </c>
      <c r="AN16" s="323">
        <f>(AL16*7.5)*AM16</f>
        <v>1029.6610169491526</v>
      </c>
      <c r="AO16" s="324">
        <f t="shared" si="2"/>
        <v>3.120184899845917</v>
      </c>
      <c r="AP16" s="325" t="s">
        <v>82</v>
      </c>
      <c r="AQ16" s="326">
        <v>8000</v>
      </c>
      <c r="AR16" s="327">
        <f t="shared" si="3"/>
        <v>24.242424242424242</v>
      </c>
      <c r="AS16" s="328" t="e">
        <f t="shared" si="4"/>
        <v>#DIV/0!</v>
      </c>
      <c r="AT16" s="323">
        <f>AQ16/AN16</f>
        <v>7.7695473251028808</v>
      </c>
      <c r="AU16" s="328">
        <f t="shared" si="6"/>
        <v>20.593220338983052</v>
      </c>
      <c r="AV16" s="323" t="str">
        <f>B16</f>
        <v>Plasco</v>
      </c>
      <c r="AW16" s="139"/>
      <c r="AX16" s="28"/>
      <c r="AY16" s="140"/>
      <c r="AZ16" s="138"/>
      <c r="BA16" s="28"/>
      <c r="BB16" s="137"/>
      <c r="BC16" s="139"/>
      <c r="BD16" s="28"/>
      <c r="BE16" s="140"/>
      <c r="BF16" s="138"/>
      <c r="BG16" s="28"/>
      <c r="BH16" s="137"/>
      <c r="BI16" s="139"/>
      <c r="BJ16" s="28"/>
      <c r="BK16" s="140"/>
      <c r="BL16" s="138"/>
      <c r="BM16" s="28"/>
      <c r="BN16" s="140"/>
    </row>
    <row r="17" spans="1:66" s="9" customFormat="1" x14ac:dyDescent="0.25">
      <c r="A17" s="1">
        <v>11</v>
      </c>
      <c r="B17" s="337" t="s">
        <v>71</v>
      </c>
      <c r="C17" s="338" t="s">
        <v>422</v>
      </c>
      <c r="D17" s="339" t="s">
        <v>118</v>
      </c>
      <c r="E17" s="338" t="s">
        <v>422</v>
      </c>
      <c r="F17" s="340">
        <v>3</v>
      </c>
      <c r="G17" s="338" t="s">
        <v>423</v>
      </c>
      <c r="H17" s="341" t="s">
        <v>83</v>
      </c>
      <c r="I17" s="338" t="s">
        <v>84</v>
      </c>
      <c r="J17" s="342" t="s">
        <v>78</v>
      </c>
      <c r="K17" s="343">
        <v>169</v>
      </c>
      <c r="L17" s="344" t="s">
        <v>119</v>
      </c>
      <c r="M17" s="345"/>
      <c r="N17" s="346"/>
      <c r="O17" s="347"/>
      <c r="P17" s="348"/>
      <c r="Q17" s="348"/>
      <c r="R17" s="349" t="s">
        <v>81</v>
      </c>
      <c r="S17" s="7" t="s">
        <v>81</v>
      </c>
      <c r="T17" s="348"/>
      <c r="U17" s="348"/>
      <c r="V17" s="348"/>
      <c r="W17" s="348"/>
      <c r="X17" s="348"/>
      <c r="Y17" s="348"/>
      <c r="Z17" s="350"/>
      <c r="AA17" s="351"/>
      <c r="AB17" s="352">
        <v>0.5</v>
      </c>
      <c r="AC17" s="353"/>
      <c r="AD17" s="347"/>
      <c r="AE17" s="348"/>
      <c r="AF17" s="350"/>
      <c r="AG17" s="346"/>
      <c r="AH17" s="352">
        <v>0.5</v>
      </c>
      <c r="AI17" s="395">
        <v>13.8</v>
      </c>
      <c r="AJ17" s="352">
        <f t="shared" si="9"/>
        <v>1</v>
      </c>
      <c r="AK17" s="354">
        <f t="shared" si="9"/>
        <v>13.8</v>
      </c>
      <c r="AL17" s="100">
        <f t="shared" si="8"/>
        <v>260.86956521739131</v>
      </c>
      <c r="AM17" s="102">
        <v>0.9</v>
      </c>
      <c r="AN17" s="343">
        <f t="shared" si="1"/>
        <v>1760.8695652173913</v>
      </c>
      <c r="AO17" s="355">
        <f t="shared" si="2"/>
        <v>10.419346539747878</v>
      </c>
      <c r="AP17" s="356" t="s">
        <v>82</v>
      </c>
      <c r="AQ17" s="357">
        <v>56000</v>
      </c>
      <c r="AR17" s="358">
        <f t="shared" si="3"/>
        <v>331.3609467455621</v>
      </c>
      <c r="AS17" s="359" t="e">
        <f t="shared" si="4"/>
        <v>#DIV/0!</v>
      </c>
      <c r="AT17" s="343">
        <f t="shared" si="5"/>
        <v>31.802469135802468</v>
      </c>
      <c r="AU17" s="359">
        <f t="shared" si="6"/>
        <v>35.217391304347828</v>
      </c>
      <c r="AV17" s="83" t="str">
        <f t="shared" si="7"/>
        <v>Plasco</v>
      </c>
      <c r="AW17" s="360"/>
      <c r="AX17" s="361"/>
      <c r="AY17" s="362"/>
      <c r="AZ17" s="363"/>
      <c r="BA17" s="361"/>
      <c r="BB17" s="364"/>
      <c r="BC17" s="360"/>
      <c r="BD17" s="361"/>
      <c r="BE17" s="362"/>
      <c r="BF17" s="363"/>
      <c r="BG17" s="361"/>
      <c r="BH17" s="364"/>
      <c r="BI17" s="360"/>
      <c r="BJ17" s="361"/>
      <c r="BK17" s="362"/>
      <c r="BL17" s="363"/>
      <c r="BM17" s="361"/>
      <c r="BN17" s="362"/>
    </row>
    <row r="18" spans="1:66" s="9" customFormat="1" x14ac:dyDescent="0.25">
      <c r="A18" s="1"/>
      <c r="B18" s="365" t="s">
        <v>71</v>
      </c>
      <c r="C18" s="366" t="s">
        <v>425</v>
      </c>
      <c r="D18" s="367"/>
      <c r="E18" s="366" t="s">
        <v>425</v>
      </c>
      <c r="F18" s="368"/>
      <c r="G18" s="391">
        <v>42331</v>
      </c>
      <c r="H18" s="341" t="s">
        <v>83</v>
      </c>
      <c r="I18" s="338" t="s">
        <v>84</v>
      </c>
      <c r="J18" s="342" t="s">
        <v>78</v>
      </c>
      <c r="K18" s="369"/>
      <c r="L18" s="370"/>
      <c r="M18" s="371"/>
      <c r="N18" s="372"/>
      <c r="O18" s="373"/>
      <c r="P18" s="374"/>
      <c r="Q18" s="374"/>
      <c r="R18" s="375"/>
      <c r="S18" s="27"/>
      <c r="T18" s="374"/>
      <c r="U18" s="374"/>
      <c r="V18" s="374"/>
      <c r="W18" s="374"/>
      <c r="X18" s="374"/>
      <c r="Y18" s="374"/>
      <c r="Z18" s="376"/>
      <c r="AA18" s="377"/>
      <c r="AB18" s="378">
        <v>0.5</v>
      </c>
      <c r="AC18" s="379"/>
      <c r="AD18" s="373"/>
      <c r="AE18" s="374"/>
      <c r="AF18" s="376"/>
      <c r="AG18" s="372"/>
      <c r="AH18" s="310"/>
      <c r="AI18" s="320"/>
      <c r="AJ18" s="378"/>
      <c r="AK18" s="380"/>
      <c r="AL18" s="314"/>
      <c r="AM18" s="322"/>
      <c r="AN18" s="369"/>
      <c r="AO18" s="381"/>
      <c r="AP18" s="382"/>
      <c r="AQ18" s="383"/>
      <c r="AR18" s="384"/>
      <c r="AS18" s="385"/>
      <c r="AT18" s="369"/>
      <c r="AU18" s="385"/>
      <c r="AV18" s="323" t="str">
        <f t="shared" si="7"/>
        <v>Plasco</v>
      </c>
      <c r="AW18" s="386"/>
      <c r="AX18" s="387"/>
      <c r="AY18" s="388"/>
      <c r="AZ18" s="389"/>
      <c r="BA18" s="387"/>
      <c r="BB18" s="390"/>
      <c r="BC18" s="386"/>
      <c r="BD18" s="387"/>
      <c r="BE18" s="388"/>
      <c r="BF18" s="389"/>
      <c r="BG18" s="387"/>
      <c r="BH18" s="390"/>
      <c r="BI18" s="386"/>
      <c r="BJ18" s="387"/>
      <c r="BK18" s="388"/>
      <c r="BL18" s="389"/>
      <c r="BM18" s="387"/>
      <c r="BN18" s="388"/>
    </row>
    <row r="19" spans="1:66" s="9" customFormat="1" x14ac:dyDescent="0.25">
      <c r="A19" s="1"/>
      <c r="B19" s="309" t="s">
        <v>71</v>
      </c>
      <c r="C19" s="303" t="s">
        <v>426</v>
      </c>
      <c r="D19" s="329"/>
      <c r="E19" s="303"/>
      <c r="F19" s="330"/>
      <c r="G19" s="303"/>
      <c r="H19" s="341" t="s">
        <v>83</v>
      </c>
      <c r="I19" s="338" t="s">
        <v>84</v>
      </c>
      <c r="J19" s="313" t="s">
        <v>78</v>
      </c>
      <c r="K19" s="323"/>
      <c r="L19" s="331"/>
      <c r="M19" s="316"/>
      <c r="N19" s="312"/>
      <c r="O19" s="321"/>
      <c r="P19" s="26"/>
      <c r="Q19" s="26"/>
      <c r="R19" s="27"/>
      <c r="S19" s="27"/>
      <c r="T19" s="26"/>
      <c r="U19" s="27"/>
      <c r="V19" s="27"/>
      <c r="W19" s="27"/>
      <c r="X19" s="27"/>
      <c r="Y19" s="27"/>
      <c r="Z19" s="332"/>
      <c r="AA19" s="333"/>
      <c r="AB19" s="310">
        <v>0.5</v>
      </c>
      <c r="AC19" s="320"/>
      <c r="AD19" s="317"/>
      <c r="AE19" s="27"/>
      <c r="AF19" s="318"/>
      <c r="AG19" s="312"/>
      <c r="AH19" s="310"/>
      <c r="AI19" s="312"/>
      <c r="AJ19" s="310"/>
      <c r="AK19" s="312"/>
      <c r="AL19" s="314"/>
      <c r="AM19" s="322"/>
      <c r="AN19" s="323"/>
      <c r="AO19" s="324"/>
      <c r="AP19" s="325"/>
      <c r="AQ19" s="326"/>
      <c r="AR19" s="327"/>
      <c r="AS19" s="328"/>
      <c r="AT19" s="323"/>
      <c r="AU19" s="328"/>
      <c r="AV19" s="323" t="str">
        <f t="shared" si="7"/>
        <v>Plasco</v>
      </c>
      <c r="AW19" s="334"/>
      <c r="AX19" s="335"/>
      <c r="AY19" s="336"/>
      <c r="AZ19" s="138"/>
      <c r="BA19" s="28"/>
      <c r="BB19" s="137"/>
      <c r="BC19" s="139"/>
      <c r="BD19" s="28"/>
      <c r="BE19" s="140"/>
      <c r="BF19" s="138"/>
      <c r="BG19" s="28"/>
      <c r="BH19" s="137"/>
      <c r="BI19" s="139"/>
      <c r="BJ19" s="28"/>
      <c r="BK19" s="140"/>
      <c r="BL19" s="138"/>
      <c r="BM19" s="28"/>
      <c r="BN19" s="140"/>
    </row>
    <row r="20" spans="1:66" s="9" customFormat="1" ht="15.75" thickBot="1" x14ac:dyDescent="0.3">
      <c r="A20" s="1"/>
      <c r="B20" s="70" t="s">
        <v>71</v>
      </c>
      <c r="C20" s="72" t="s">
        <v>427</v>
      </c>
      <c r="D20" s="73"/>
      <c r="E20" s="72"/>
      <c r="F20" s="77"/>
      <c r="G20" s="72"/>
      <c r="H20" s="341" t="s">
        <v>83</v>
      </c>
      <c r="I20" s="338" t="s">
        <v>84</v>
      </c>
      <c r="J20" s="81" t="s">
        <v>78</v>
      </c>
      <c r="K20" s="83"/>
      <c r="L20" s="84"/>
      <c r="M20" s="86"/>
      <c r="N20" s="87"/>
      <c r="O20" s="90"/>
      <c r="P20" s="18"/>
      <c r="Q20" s="18"/>
      <c r="R20" s="7"/>
      <c r="S20" s="7"/>
      <c r="T20" s="18"/>
      <c r="U20" s="7"/>
      <c r="V20" s="7"/>
      <c r="W20" s="7"/>
      <c r="X20" s="7"/>
      <c r="Y20" s="7"/>
      <c r="Z20" s="91"/>
      <c r="AA20" s="94"/>
      <c r="AB20" s="96">
        <v>0.5</v>
      </c>
      <c r="AC20" s="98"/>
      <c r="AD20" s="92" t="s">
        <v>81</v>
      </c>
      <c r="AE20" s="7"/>
      <c r="AF20" s="93"/>
      <c r="AG20" s="87"/>
      <c r="AH20" s="96"/>
      <c r="AI20" s="87"/>
      <c r="AJ20" s="96"/>
      <c r="AK20" s="87"/>
      <c r="AL20" s="100"/>
      <c r="AM20" s="102"/>
      <c r="AN20" s="83"/>
      <c r="AO20" s="105"/>
      <c r="AP20" s="107"/>
      <c r="AQ20" s="109"/>
      <c r="AR20" s="111"/>
      <c r="AS20" s="113"/>
      <c r="AT20" s="83"/>
      <c r="AU20" s="113"/>
      <c r="AV20" s="83" t="str">
        <f t="shared" si="7"/>
        <v>Plasco</v>
      </c>
      <c r="AW20" s="65"/>
      <c r="AX20" s="60"/>
      <c r="AY20" s="66"/>
      <c r="AZ20" s="62"/>
      <c r="BA20" s="15"/>
      <c r="BB20" s="68"/>
      <c r="BC20" s="64"/>
      <c r="BD20" s="15"/>
      <c r="BE20" s="33"/>
      <c r="BF20" s="62"/>
      <c r="BG20" s="15"/>
      <c r="BH20" s="68"/>
      <c r="BI20" s="64"/>
      <c r="BJ20" s="15"/>
      <c r="BK20" s="33"/>
      <c r="BL20" s="62"/>
      <c r="BM20" s="15"/>
      <c r="BN20" s="33"/>
    </row>
    <row r="21" spans="1:66" s="173" customFormat="1" x14ac:dyDescent="0.25">
      <c r="A21" s="141">
        <v>12</v>
      </c>
      <c r="B21" s="142" t="s">
        <v>120</v>
      </c>
      <c r="C21" s="143" t="s">
        <v>121</v>
      </c>
      <c r="D21" s="144" t="s">
        <v>122</v>
      </c>
      <c r="E21" s="143" t="s">
        <v>123</v>
      </c>
      <c r="F21" s="145" t="s">
        <v>124</v>
      </c>
      <c r="G21" s="146" t="s">
        <v>125</v>
      </c>
      <c r="H21" s="147" t="s">
        <v>126</v>
      </c>
      <c r="I21" s="143" t="s">
        <v>127</v>
      </c>
      <c r="J21" s="148" t="s">
        <v>78</v>
      </c>
      <c r="K21" s="149">
        <v>117</v>
      </c>
      <c r="L21" s="150" t="s">
        <v>128</v>
      </c>
      <c r="M21" s="151">
        <v>1000</v>
      </c>
      <c r="N21" s="152" t="s">
        <v>129</v>
      </c>
      <c r="O21" s="153"/>
      <c r="P21" s="154"/>
      <c r="Q21" s="154"/>
      <c r="R21" s="154"/>
      <c r="S21" s="155" t="s">
        <v>81</v>
      </c>
      <c r="T21" s="154"/>
      <c r="U21" s="154"/>
      <c r="V21" s="154"/>
      <c r="W21" s="154"/>
      <c r="X21" s="154"/>
      <c r="Y21" s="154"/>
      <c r="Z21" s="156"/>
      <c r="AA21" s="157"/>
      <c r="AB21" s="158">
        <v>0.5</v>
      </c>
      <c r="AC21" s="159">
        <v>32.432432432432428</v>
      </c>
      <c r="AD21" s="153" t="s">
        <v>81</v>
      </c>
      <c r="AE21" s="155"/>
      <c r="AF21" s="156"/>
      <c r="AG21" s="152"/>
      <c r="AH21" s="158">
        <v>1</v>
      </c>
      <c r="AI21" s="152">
        <v>0</v>
      </c>
      <c r="AJ21" s="158">
        <f t="shared" si="9"/>
        <v>1.5</v>
      </c>
      <c r="AK21" s="160">
        <f t="shared" si="9"/>
        <v>32.432432432432428</v>
      </c>
      <c r="AL21" s="161">
        <f t="shared" ref="AL21:AL58" si="10">(3600/AK21)</f>
        <v>111.00000000000001</v>
      </c>
      <c r="AM21" s="162">
        <v>0.9</v>
      </c>
      <c r="AN21" s="149">
        <f t="shared" si="1"/>
        <v>749.25000000000011</v>
      </c>
      <c r="AO21" s="163">
        <f t="shared" ref="AO21:AO40" si="11">AN21/K21</f>
        <v>6.4038461538461551</v>
      </c>
      <c r="AP21" s="164"/>
      <c r="AQ21" s="165">
        <v>20000</v>
      </c>
      <c r="AR21" s="166">
        <f t="shared" ref="AR21:AR40" si="12">(AQ21/K21)</f>
        <v>170.94017094017093</v>
      </c>
      <c r="AS21" s="167">
        <f t="shared" ref="AS21:AS40" si="13">(AQ21/M21)</f>
        <v>20</v>
      </c>
      <c r="AT21" s="149">
        <f t="shared" si="5"/>
        <v>26.693360026693355</v>
      </c>
      <c r="AU21" s="167">
        <f t="shared" ref="AU21:AU40" si="14">AN21*$AU$3</f>
        <v>14.985000000000003</v>
      </c>
      <c r="AV21" s="149" t="str">
        <f t="shared" si="7"/>
        <v>CWD</v>
      </c>
      <c r="AW21" s="168"/>
      <c r="AX21" s="169"/>
      <c r="AY21" s="170"/>
      <c r="AZ21" s="171"/>
      <c r="BA21" s="169"/>
      <c r="BB21" s="172"/>
      <c r="BC21" s="168"/>
      <c r="BD21" s="169"/>
      <c r="BE21" s="170"/>
      <c r="BF21" s="171"/>
      <c r="BG21" s="169"/>
      <c r="BH21" s="172"/>
      <c r="BI21" s="168"/>
      <c r="BJ21" s="169"/>
      <c r="BK21" s="170"/>
      <c r="BL21" s="171"/>
      <c r="BM21" s="169"/>
      <c r="BN21" s="170"/>
    </row>
    <row r="22" spans="1:66" s="173" customFormat="1" x14ac:dyDescent="0.25">
      <c r="A22" s="141">
        <v>13</v>
      </c>
      <c r="B22" s="174" t="s">
        <v>120</v>
      </c>
      <c r="C22" s="175" t="s">
        <v>130</v>
      </c>
      <c r="D22" s="176" t="s">
        <v>131</v>
      </c>
      <c r="E22" s="175" t="s">
        <v>132</v>
      </c>
      <c r="F22" s="177" t="s">
        <v>124</v>
      </c>
      <c r="G22" s="178" t="s">
        <v>133</v>
      </c>
      <c r="H22" s="179" t="s">
        <v>134</v>
      </c>
      <c r="I22" s="175" t="s">
        <v>93</v>
      </c>
      <c r="J22" s="180" t="s">
        <v>78</v>
      </c>
      <c r="K22" s="181">
        <v>58</v>
      </c>
      <c r="L22" s="182" t="s">
        <v>135</v>
      </c>
      <c r="M22" s="183">
        <v>250</v>
      </c>
      <c r="N22" s="184" t="s">
        <v>80</v>
      </c>
      <c r="O22" s="185"/>
      <c r="P22" s="186"/>
      <c r="Q22" s="186"/>
      <c r="R22" s="186"/>
      <c r="S22" s="186"/>
      <c r="T22" s="187" t="s">
        <v>81</v>
      </c>
      <c r="U22" s="186"/>
      <c r="V22" s="186"/>
      <c r="W22" s="186"/>
      <c r="X22" s="186"/>
      <c r="Y22" s="186"/>
      <c r="Z22" s="188"/>
      <c r="AA22" s="189"/>
      <c r="AB22" s="183">
        <v>0.5</v>
      </c>
      <c r="AC22" s="190">
        <v>60</v>
      </c>
      <c r="AD22" s="185"/>
      <c r="AE22" s="186"/>
      <c r="AF22" s="188"/>
      <c r="AG22" s="184"/>
      <c r="AH22" s="183">
        <v>0</v>
      </c>
      <c r="AI22" s="184">
        <v>0</v>
      </c>
      <c r="AJ22" s="183">
        <f t="shared" si="9"/>
        <v>0.5</v>
      </c>
      <c r="AK22" s="191">
        <f t="shared" si="9"/>
        <v>60</v>
      </c>
      <c r="AL22" s="192">
        <f t="shared" si="10"/>
        <v>60</v>
      </c>
      <c r="AM22" s="193">
        <v>0.9</v>
      </c>
      <c r="AN22" s="181">
        <f t="shared" si="1"/>
        <v>405</v>
      </c>
      <c r="AO22" s="194">
        <f t="shared" si="11"/>
        <v>6.9827586206896548</v>
      </c>
      <c r="AP22" s="195"/>
      <c r="AQ22" s="196">
        <v>20000</v>
      </c>
      <c r="AR22" s="197">
        <f t="shared" si="12"/>
        <v>344.82758620689657</v>
      </c>
      <c r="AS22" s="198">
        <f t="shared" si="13"/>
        <v>80</v>
      </c>
      <c r="AT22" s="181">
        <f t="shared" si="5"/>
        <v>49.382716049382715</v>
      </c>
      <c r="AU22" s="198">
        <f t="shared" si="14"/>
        <v>8.1</v>
      </c>
      <c r="AV22" s="181" t="str">
        <f t="shared" si="7"/>
        <v>CWD</v>
      </c>
      <c r="AW22" s="199"/>
      <c r="AX22" s="200"/>
      <c r="AY22" s="201"/>
      <c r="AZ22" s="202"/>
      <c r="BA22" s="200"/>
      <c r="BB22" s="203"/>
      <c r="BC22" s="199"/>
      <c r="BD22" s="200"/>
      <c r="BE22" s="201"/>
      <c r="BF22" s="202"/>
      <c r="BG22" s="200"/>
      <c r="BH22" s="203"/>
      <c r="BI22" s="199"/>
      <c r="BJ22" s="200"/>
      <c r="BK22" s="201"/>
      <c r="BL22" s="202" t="s">
        <v>365</v>
      </c>
      <c r="BM22" s="200">
        <v>121</v>
      </c>
      <c r="BN22" s="201">
        <f>BM22*7</f>
        <v>847</v>
      </c>
    </row>
    <row r="23" spans="1:66" s="173" customFormat="1" x14ac:dyDescent="0.25">
      <c r="A23" s="141">
        <v>14</v>
      </c>
      <c r="B23" s="174" t="s">
        <v>120</v>
      </c>
      <c r="C23" s="175" t="s">
        <v>136</v>
      </c>
      <c r="D23" s="176" t="s">
        <v>137</v>
      </c>
      <c r="E23" s="175" t="s">
        <v>132</v>
      </c>
      <c r="F23" s="177" t="s">
        <v>124</v>
      </c>
      <c r="G23" s="178" t="s">
        <v>133</v>
      </c>
      <c r="H23" s="179" t="s">
        <v>134</v>
      </c>
      <c r="I23" s="175" t="s">
        <v>93</v>
      </c>
      <c r="J23" s="180" t="s">
        <v>78</v>
      </c>
      <c r="K23" s="181">
        <v>58</v>
      </c>
      <c r="L23" s="182" t="s">
        <v>138</v>
      </c>
      <c r="M23" s="183">
        <v>250</v>
      </c>
      <c r="N23" s="184" t="s">
        <v>80</v>
      </c>
      <c r="O23" s="185"/>
      <c r="P23" s="186"/>
      <c r="Q23" s="186"/>
      <c r="R23" s="186"/>
      <c r="S23" s="186"/>
      <c r="T23" s="187" t="s">
        <v>81</v>
      </c>
      <c r="U23" s="186"/>
      <c r="V23" s="186"/>
      <c r="W23" s="186"/>
      <c r="X23" s="186"/>
      <c r="Y23" s="186"/>
      <c r="Z23" s="188"/>
      <c r="AA23" s="189"/>
      <c r="AB23" s="183">
        <v>0.5</v>
      </c>
      <c r="AC23" s="190">
        <v>50</v>
      </c>
      <c r="AD23" s="185"/>
      <c r="AE23" s="186"/>
      <c r="AF23" s="188"/>
      <c r="AG23" s="184"/>
      <c r="AH23" s="183">
        <v>0</v>
      </c>
      <c r="AI23" s="184">
        <v>0</v>
      </c>
      <c r="AJ23" s="183">
        <f t="shared" si="9"/>
        <v>0.5</v>
      </c>
      <c r="AK23" s="191">
        <f t="shared" si="9"/>
        <v>50</v>
      </c>
      <c r="AL23" s="192">
        <f t="shared" si="10"/>
        <v>72</v>
      </c>
      <c r="AM23" s="193">
        <v>0.9</v>
      </c>
      <c r="AN23" s="181">
        <f t="shared" si="1"/>
        <v>486</v>
      </c>
      <c r="AO23" s="194">
        <f t="shared" si="11"/>
        <v>8.3793103448275854</v>
      </c>
      <c r="AP23" s="195"/>
      <c r="AQ23" s="196">
        <v>20000</v>
      </c>
      <c r="AR23" s="197">
        <f t="shared" si="12"/>
        <v>344.82758620689657</v>
      </c>
      <c r="AS23" s="198">
        <f t="shared" si="13"/>
        <v>80</v>
      </c>
      <c r="AT23" s="181">
        <f t="shared" si="5"/>
        <v>41.152263374485599</v>
      </c>
      <c r="AU23" s="198">
        <f t="shared" si="14"/>
        <v>9.7200000000000006</v>
      </c>
      <c r="AV23" s="181" t="str">
        <f t="shared" si="7"/>
        <v>CWD</v>
      </c>
      <c r="AW23" s="199"/>
      <c r="AX23" s="200"/>
      <c r="AY23" s="201"/>
      <c r="AZ23" s="202"/>
      <c r="BA23" s="200"/>
      <c r="BB23" s="203"/>
      <c r="BC23" s="199"/>
      <c r="BD23" s="200"/>
      <c r="BE23" s="201"/>
      <c r="BF23" s="202"/>
      <c r="BG23" s="200"/>
      <c r="BH23" s="203"/>
      <c r="BI23" s="199"/>
      <c r="BJ23" s="200"/>
      <c r="BK23" s="201"/>
      <c r="BL23" s="202"/>
      <c r="BM23" s="200"/>
      <c r="BN23" s="201"/>
    </row>
    <row r="24" spans="1:66" s="173" customFormat="1" x14ac:dyDescent="0.25">
      <c r="A24" s="141">
        <v>15</v>
      </c>
      <c r="B24" s="174" t="s">
        <v>120</v>
      </c>
      <c r="C24" s="175" t="s">
        <v>139</v>
      </c>
      <c r="D24" s="176" t="s">
        <v>131</v>
      </c>
      <c r="E24" s="175" t="s">
        <v>132</v>
      </c>
      <c r="F24" s="177" t="s">
        <v>124</v>
      </c>
      <c r="G24" s="178" t="s">
        <v>133</v>
      </c>
      <c r="H24" s="179" t="s">
        <v>134</v>
      </c>
      <c r="I24" s="175" t="s">
        <v>93</v>
      </c>
      <c r="J24" s="180" t="s">
        <v>78</v>
      </c>
      <c r="K24" s="181">
        <v>58</v>
      </c>
      <c r="L24" s="182" t="s">
        <v>140</v>
      </c>
      <c r="M24" s="183">
        <v>250</v>
      </c>
      <c r="N24" s="184" t="s">
        <v>80</v>
      </c>
      <c r="O24" s="185"/>
      <c r="P24" s="186"/>
      <c r="Q24" s="186"/>
      <c r="R24" s="186"/>
      <c r="S24" s="186"/>
      <c r="T24" s="187" t="s">
        <v>81</v>
      </c>
      <c r="U24" s="186"/>
      <c r="V24" s="186"/>
      <c r="W24" s="186"/>
      <c r="X24" s="186"/>
      <c r="Y24" s="186"/>
      <c r="Z24" s="188"/>
      <c r="AA24" s="189"/>
      <c r="AB24" s="183">
        <v>0.5</v>
      </c>
      <c r="AC24" s="190">
        <v>60</v>
      </c>
      <c r="AD24" s="185"/>
      <c r="AE24" s="186"/>
      <c r="AF24" s="188"/>
      <c r="AG24" s="184"/>
      <c r="AH24" s="183">
        <v>0</v>
      </c>
      <c r="AI24" s="184">
        <v>0</v>
      </c>
      <c r="AJ24" s="183">
        <f t="shared" si="9"/>
        <v>0.5</v>
      </c>
      <c r="AK24" s="191">
        <f t="shared" si="9"/>
        <v>60</v>
      </c>
      <c r="AL24" s="192">
        <f t="shared" si="10"/>
        <v>60</v>
      </c>
      <c r="AM24" s="193">
        <v>0.9</v>
      </c>
      <c r="AN24" s="181">
        <f t="shared" si="1"/>
        <v>405</v>
      </c>
      <c r="AO24" s="194">
        <f t="shared" si="11"/>
        <v>6.9827586206896548</v>
      </c>
      <c r="AP24" s="195"/>
      <c r="AQ24" s="196">
        <v>20000</v>
      </c>
      <c r="AR24" s="197">
        <f t="shared" si="12"/>
        <v>344.82758620689657</v>
      </c>
      <c r="AS24" s="198">
        <f t="shared" si="13"/>
        <v>80</v>
      </c>
      <c r="AT24" s="181">
        <f t="shared" si="5"/>
        <v>49.382716049382715</v>
      </c>
      <c r="AU24" s="198">
        <f t="shared" si="14"/>
        <v>8.1</v>
      </c>
      <c r="AV24" s="181" t="str">
        <f t="shared" si="7"/>
        <v>CWD</v>
      </c>
      <c r="AW24" s="199"/>
      <c r="AX24" s="200"/>
      <c r="AY24" s="201"/>
      <c r="AZ24" s="202"/>
      <c r="BA24" s="200"/>
      <c r="BB24" s="203"/>
      <c r="BC24" s="199"/>
      <c r="BD24" s="200"/>
      <c r="BE24" s="201"/>
      <c r="BF24" s="202"/>
      <c r="BG24" s="200"/>
      <c r="BH24" s="203"/>
      <c r="BI24" s="199"/>
      <c r="BJ24" s="200"/>
      <c r="BK24" s="201"/>
      <c r="BL24" s="202"/>
      <c r="BM24" s="200"/>
      <c r="BN24" s="201"/>
    </row>
    <row r="25" spans="1:66" s="173" customFormat="1" x14ac:dyDescent="0.25">
      <c r="A25" s="141">
        <v>16</v>
      </c>
      <c r="B25" s="174" t="s">
        <v>120</v>
      </c>
      <c r="C25" s="175" t="s">
        <v>141</v>
      </c>
      <c r="D25" s="176" t="s">
        <v>137</v>
      </c>
      <c r="E25" s="175" t="s">
        <v>142</v>
      </c>
      <c r="F25" s="177" t="s">
        <v>124</v>
      </c>
      <c r="G25" s="178" t="s">
        <v>133</v>
      </c>
      <c r="H25" s="179" t="s">
        <v>143</v>
      </c>
      <c r="I25" s="175" t="s">
        <v>144</v>
      </c>
      <c r="J25" s="180" t="s">
        <v>78</v>
      </c>
      <c r="K25" s="181">
        <v>92</v>
      </c>
      <c r="L25" s="182"/>
      <c r="M25" s="183">
        <v>500</v>
      </c>
      <c r="N25" s="184" t="s">
        <v>80</v>
      </c>
      <c r="O25" s="185"/>
      <c r="P25" s="186"/>
      <c r="Q25" s="186"/>
      <c r="R25" s="187" t="s">
        <v>81</v>
      </c>
      <c r="S25" s="186"/>
      <c r="T25" s="186"/>
      <c r="U25" s="186"/>
      <c r="V25" s="186"/>
      <c r="W25" s="186"/>
      <c r="X25" s="186"/>
      <c r="Y25" s="186"/>
      <c r="Z25" s="188"/>
      <c r="AA25" s="189"/>
      <c r="AB25" s="183">
        <v>0.5</v>
      </c>
      <c r="AC25" s="190">
        <v>25</v>
      </c>
      <c r="AD25" s="185"/>
      <c r="AE25" s="186"/>
      <c r="AF25" s="188"/>
      <c r="AG25" s="184"/>
      <c r="AH25" s="183">
        <v>0</v>
      </c>
      <c r="AI25" s="184">
        <v>0</v>
      </c>
      <c r="AJ25" s="183">
        <f t="shared" si="9"/>
        <v>0.5</v>
      </c>
      <c r="AK25" s="191">
        <f t="shared" si="9"/>
        <v>25</v>
      </c>
      <c r="AL25" s="192">
        <f t="shared" si="10"/>
        <v>144</v>
      </c>
      <c r="AM25" s="193">
        <v>0.9</v>
      </c>
      <c r="AN25" s="181">
        <f t="shared" si="1"/>
        <v>972</v>
      </c>
      <c r="AO25" s="194">
        <f t="shared" si="11"/>
        <v>10.565217391304348</v>
      </c>
      <c r="AP25" s="195"/>
      <c r="AQ25" s="196">
        <v>20000</v>
      </c>
      <c r="AR25" s="197">
        <f t="shared" si="12"/>
        <v>217.39130434782609</v>
      </c>
      <c r="AS25" s="198">
        <f t="shared" si="13"/>
        <v>40</v>
      </c>
      <c r="AT25" s="181">
        <f t="shared" si="5"/>
        <v>20.5761316872428</v>
      </c>
      <c r="AU25" s="198">
        <f t="shared" si="14"/>
        <v>19.440000000000001</v>
      </c>
      <c r="AV25" s="181" t="str">
        <f t="shared" si="7"/>
        <v>CWD</v>
      </c>
      <c r="AW25" s="199"/>
      <c r="AX25" s="200"/>
      <c r="AY25" s="201"/>
      <c r="AZ25" s="202"/>
      <c r="BA25" s="200"/>
      <c r="BB25" s="203"/>
      <c r="BC25" s="199"/>
      <c r="BD25" s="200"/>
      <c r="BE25" s="201"/>
      <c r="BF25" s="202"/>
      <c r="BG25" s="200"/>
      <c r="BH25" s="203"/>
      <c r="BI25" s="199"/>
      <c r="BJ25" s="200"/>
      <c r="BK25" s="201"/>
      <c r="BL25" s="202"/>
      <c r="BM25" s="200"/>
      <c r="BN25" s="201"/>
    </row>
    <row r="26" spans="1:66" s="173" customFormat="1" x14ac:dyDescent="0.25">
      <c r="A26" s="141">
        <v>17</v>
      </c>
      <c r="B26" s="174" t="s">
        <v>120</v>
      </c>
      <c r="C26" s="175" t="s">
        <v>145</v>
      </c>
      <c r="D26" s="176" t="s">
        <v>131</v>
      </c>
      <c r="E26" s="175" t="s">
        <v>142</v>
      </c>
      <c r="F26" s="177" t="s">
        <v>124</v>
      </c>
      <c r="G26" s="178" t="s">
        <v>133</v>
      </c>
      <c r="H26" s="179" t="s">
        <v>143</v>
      </c>
      <c r="I26" s="175" t="s">
        <v>144</v>
      </c>
      <c r="J26" s="180" t="s">
        <v>78</v>
      </c>
      <c r="K26" s="181">
        <v>92</v>
      </c>
      <c r="L26" s="182"/>
      <c r="M26" s="183">
        <v>500</v>
      </c>
      <c r="N26" s="184" t="s">
        <v>80</v>
      </c>
      <c r="O26" s="185"/>
      <c r="P26" s="186"/>
      <c r="Q26" s="186"/>
      <c r="R26" s="187" t="s">
        <v>81</v>
      </c>
      <c r="S26" s="186"/>
      <c r="T26" s="186"/>
      <c r="U26" s="186"/>
      <c r="V26" s="186"/>
      <c r="W26" s="186"/>
      <c r="X26" s="186"/>
      <c r="Y26" s="186"/>
      <c r="Z26" s="188"/>
      <c r="AA26" s="189"/>
      <c r="AB26" s="183">
        <v>0.5</v>
      </c>
      <c r="AC26" s="190">
        <v>25</v>
      </c>
      <c r="AD26" s="185"/>
      <c r="AE26" s="186"/>
      <c r="AF26" s="188"/>
      <c r="AG26" s="184"/>
      <c r="AH26" s="183">
        <v>0</v>
      </c>
      <c r="AI26" s="184">
        <v>0</v>
      </c>
      <c r="AJ26" s="183">
        <f t="shared" si="9"/>
        <v>0.5</v>
      </c>
      <c r="AK26" s="191">
        <f t="shared" si="9"/>
        <v>25</v>
      </c>
      <c r="AL26" s="192">
        <f t="shared" si="10"/>
        <v>144</v>
      </c>
      <c r="AM26" s="193">
        <v>0.9</v>
      </c>
      <c r="AN26" s="181">
        <f t="shared" si="1"/>
        <v>972</v>
      </c>
      <c r="AO26" s="194">
        <f t="shared" si="11"/>
        <v>10.565217391304348</v>
      </c>
      <c r="AP26" s="195"/>
      <c r="AQ26" s="196">
        <v>20000</v>
      </c>
      <c r="AR26" s="197">
        <f t="shared" si="12"/>
        <v>217.39130434782609</v>
      </c>
      <c r="AS26" s="198">
        <f t="shared" si="13"/>
        <v>40</v>
      </c>
      <c r="AT26" s="181">
        <f t="shared" si="5"/>
        <v>20.5761316872428</v>
      </c>
      <c r="AU26" s="198">
        <f t="shared" si="14"/>
        <v>19.440000000000001</v>
      </c>
      <c r="AV26" s="181" t="str">
        <f t="shared" si="7"/>
        <v>CWD</v>
      </c>
      <c r="AW26" s="199"/>
      <c r="AX26" s="200"/>
      <c r="AY26" s="201"/>
      <c r="AZ26" s="202"/>
      <c r="BA26" s="200"/>
      <c r="BB26" s="203"/>
      <c r="BC26" s="199"/>
      <c r="BD26" s="200"/>
      <c r="BE26" s="201"/>
      <c r="BF26" s="202"/>
      <c r="BG26" s="200"/>
      <c r="BH26" s="203"/>
      <c r="BI26" s="199"/>
      <c r="BJ26" s="200"/>
      <c r="BK26" s="201"/>
      <c r="BL26" s="202"/>
      <c r="BM26" s="200"/>
      <c r="BN26" s="201"/>
    </row>
    <row r="27" spans="1:66" s="173" customFormat="1" x14ac:dyDescent="0.25">
      <c r="A27" s="141">
        <v>18</v>
      </c>
      <c r="B27" s="174" t="s">
        <v>120</v>
      </c>
      <c r="C27" s="175" t="s">
        <v>146</v>
      </c>
      <c r="D27" s="176" t="s">
        <v>147</v>
      </c>
      <c r="E27" s="175" t="s">
        <v>148</v>
      </c>
      <c r="F27" s="177" t="s">
        <v>149</v>
      </c>
      <c r="G27" s="178" t="s">
        <v>150</v>
      </c>
      <c r="H27" s="179" t="s">
        <v>151</v>
      </c>
      <c r="I27" s="175" t="s">
        <v>152</v>
      </c>
      <c r="J27" s="180" t="s">
        <v>78</v>
      </c>
      <c r="K27" s="181">
        <v>129</v>
      </c>
      <c r="L27" s="182" t="s">
        <v>153</v>
      </c>
      <c r="M27" s="204">
        <v>2000</v>
      </c>
      <c r="N27" s="184" t="s">
        <v>80</v>
      </c>
      <c r="O27" s="185"/>
      <c r="P27" s="186"/>
      <c r="Q27" s="186"/>
      <c r="R27" s="186"/>
      <c r="S27" s="187" t="s">
        <v>81</v>
      </c>
      <c r="T27" s="186"/>
      <c r="U27" s="186"/>
      <c r="V27" s="186"/>
      <c r="W27" s="186"/>
      <c r="X27" s="186"/>
      <c r="Y27" s="186"/>
      <c r="Z27" s="188"/>
      <c r="AA27" s="189"/>
      <c r="AB27" s="183">
        <v>0.5</v>
      </c>
      <c r="AC27" s="190">
        <v>48</v>
      </c>
      <c r="AD27" s="205" t="s">
        <v>81</v>
      </c>
      <c r="AE27" s="187"/>
      <c r="AF27" s="188"/>
      <c r="AG27" s="184"/>
      <c r="AH27" s="183">
        <v>1</v>
      </c>
      <c r="AI27" s="184">
        <v>0</v>
      </c>
      <c r="AJ27" s="183">
        <f t="shared" si="9"/>
        <v>1.5</v>
      </c>
      <c r="AK27" s="191">
        <f t="shared" si="9"/>
        <v>48</v>
      </c>
      <c r="AL27" s="192">
        <f t="shared" si="10"/>
        <v>75</v>
      </c>
      <c r="AM27" s="193">
        <v>0.9</v>
      </c>
      <c r="AN27" s="181">
        <f t="shared" si="1"/>
        <v>506.25</v>
      </c>
      <c r="AO27" s="194">
        <f t="shared" si="11"/>
        <v>3.9244186046511627</v>
      </c>
      <c r="AP27" s="195"/>
      <c r="AQ27" s="196">
        <v>20000</v>
      </c>
      <c r="AR27" s="197">
        <f t="shared" si="12"/>
        <v>155.03875968992247</v>
      </c>
      <c r="AS27" s="198">
        <f t="shared" si="13"/>
        <v>10</v>
      </c>
      <c r="AT27" s="181">
        <f t="shared" si="5"/>
        <v>39.506172839506171</v>
      </c>
      <c r="AU27" s="198">
        <f t="shared" si="14"/>
        <v>10.125</v>
      </c>
      <c r="AV27" s="181" t="str">
        <f t="shared" si="7"/>
        <v>CWD</v>
      </c>
      <c r="AW27" s="199"/>
      <c r="AX27" s="200"/>
      <c r="AY27" s="201"/>
      <c r="AZ27" s="202"/>
      <c r="BA27" s="200"/>
      <c r="BB27" s="203"/>
      <c r="BC27" s="199"/>
      <c r="BD27" s="200"/>
      <c r="BE27" s="201"/>
      <c r="BF27" s="202"/>
      <c r="BG27" s="200"/>
      <c r="BH27" s="203"/>
      <c r="BI27" s="199"/>
      <c r="BJ27" s="200"/>
      <c r="BK27" s="201"/>
      <c r="BL27" s="202"/>
      <c r="BM27" s="200"/>
      <c r="BN27" s="201"/>
    </row>
    <row r="28" spans="1:66" x14ac:dyDescent="0.25">
      <c r="A28" s="19">
        <v>19</v>
      </c>
      <c r="B28" s="70" t="s">
        <v>120</v>
      </c>
      <c r="C28" s="72" t="s">
        <v>154</v>
      </c>
      <c r="D28" s="73" t="s">
        <v>155</v>
      </c>
      <c r="E28" s="72" t="s">
        <v>156</v>
      </c>
      <c r="F28" s="77" t="s">
        <v>124</v>
      </c>
      <c r="G28" s="124" t="s">
        <v>157</v>
      </c>
      <c r="H28" s="79" t="s">
        <v>158</v>
      </c>
      <c r="I28" s="72" t="s">
        <v>159</v>
      </c>
      <c r="J28" s="81" t="s">
        <v>78</v>
      </c>
      <c r="K28" s="83">
        <v>117</v>
      </c>
      <c r="L28" s="84" t="s">
        <v>160</v>
      </c>
      <c r="M28" s="86">
        <v>2000</v>
      </c>
      <c r="N28" s="87" t="s">
        <v>80</v>
      </c>
      <c r="O28" s="90"/>
      <c r="P28" s="7"/>
      <c r="Q28" s="7"/>
      <c r="R28" s="7" t="s">
        <v>81</v>
      </c>
      <c r="S28" s="7" t="s">
        <v>81</v>
      </c>
      <c r="T28" s="18"/>
      <c r="U28" s="18"/>
      <c r="V28" s="18"/>
      <c r="W28" s="18"/>
      <c r="X28" s="18"/>
      <c r="Y28" s="18"/>
      <c r="Z28" s="93"/>
      <c r="AA28" s="94"/>
      <c r="AB28" s="96">
        <v>1</v>
      </c>
      <c r="AC28" s="98">
        <v>30.5</v>
      </c>
      <c r="AD28" s="90"/>
      <c r="AE28" s="18"/>
      <c r="AF28" s="93"/>
      <c r="AG28" s="87"/>
      <c r="AH28" s="96">
        <v>0</v>
      </c>
      <c r="AI28" s="87">
        <v>0</v>
      </c>
      <c r="AJ28" s="96">
        <f t="shared" si="9"/>
        <v>1</v>
      </c>
      <c r="AK28" s="126">
        <f t="shared" si="9"/>
        <v>30.5</v>
      </c>
      <c r="AL28" s="100">
        <f t="shared" si="10"/>
        <v>118.0327868852459</v>
      </c>
      <c r="AM28" s="102">
        <v>0.9</v>
      </c>
      <c r="AN28" s="83">
        <f t="shared" si="1"/>
        <v>796.72131147540983</v>
      </c>
      <c r="AO28" s="105">
        <f t="shared" si="11"/>
        <v>6.8095838587641868</v>
      </c>
      <c r="AP28" s="107"/>
      <c r="AQ28" s="109">
        <v>20000</v>
      </c>
      <c r="AR28" s="128">
        <f t="shared" si="12"/>
        <v>170.94017094017093</v>
      </c>
      <c r="AS28" s="113">
        <f t="shared" si="13"/>
        <v>10</v>
      </c>
      <c r="AT28" s="83">
        <f t="shared" si="5"/>
        <v>25.102880658436213</v>
      </c>
      <c r="AU28" s="113">
        <f t="shared" si="14"/>
        <v>15.934426229508198</v>
      </c>
      <c r="AV28" s="83" t="str">
        <f t="shared" si="7"/>
        <v>CWD</v>
      </c>
      <c r="AW28" s="64"/>
      <c r="AX28" s="15"/>
      <c r="AY28" s="33"/>
      <c r="AZ28" s="62"/>
      <c r="BA28" s="15"/>
      <c r="BB28" s="68"/>
      <c r="BC28" s="64"/>
      <c r="BD28" s="15"/>
      <c r="BE28" s="33"/>
      <c r="BF28" s="62"/>
      <c r="BG28" s="15"/>
      <c r="BH28" s="68"/>
      <c r="BI28" s="64"/>
      <c r="BJ28" s="15"/>
      <c r="BK28" s="33"/>
      <c r="BL28" s="62"/>
      <c r="BM28" s="15"/>
      <c r="BN28" s="33"/>
    </row>
    <row r="29" spans="1:66" x14ac:dyDescent="0.25">
      <c r="A29" s="19">
        <v>20</v>
      </c>
      <c r="B29" s="70" t="s">
        <v>120</v>
      </c>
      <c r="C29" s="72" t="s">
        <v>161</v>
      </c>
      <c r="D29" s="73" t="s">
        <v>162</v>
      </c>
      <c r="E29" s="72">
        <v>5100006</v>
      </c>
      <c r="F29" s="77" t="s">
        <v>163</v>
      </c>
      <c r="G29" s="124" t="s">
        <v>164</v>
      </c>
      <c r="H29" s="79" t="s">
        <v>165</v>
      </c>
      <c r="I29" s="72" t="s">
        <v>109</v>
      </c>
      <c r="J29" s="81" t="s">
        <v>78</v>
      </c>
      <c r="K29" s="83">
        <v>60</v>
      </c>
      <c r="L29" s="84"/>
      <c r="M29" s="96">
        <v>500</v>
      </c>
      <c r="N29" s="87" t="s">
        <v>80</v>
      </c>
      <c r="O29" s="90"/>
      <c r="P29" s="18"/>
      <c r="Q29" s="18"/>
      <c r="R29" s="7" t="s">
        <v>81</v>
      </c>
      <c r="S29" s="7" t="s">
        <v>81</v>
      </c>
      <c r="T29" s="18"/>
      <c r="U29" s="18"/>
      <c r="V29" s="18"/>
      <c r="W29" s="18"/>
      <c r="X29" s="18"/>
      <c r="Y29" s="18"/>
      <c r="Z29" s="93"/>
      <c r="AA29" s="94"/>
      <c r="AB29" s="96">
        <v>0.5</v>
      </c>
      <c r="AC29" s="98">
        <v>62.2</v>
      </c>
      <c r="AD29" s="92" t="s">
        <v>81</v>
      </c>
      <c r="AE29" s="7" t="s">
        <v>81</v>
      </c>
      <c r="AF29" s="93"/>
      <c r="AG29" s="87"/>
      <c r="AH29" s="96">
        <v>2</v>
      </c>
      <c r="AI29" s="87">
        <v>0</v>
      </c>
      <c r="AJ29" s="96">
        <f t="shared" si="9"/>
        <v>2.5</v>
      </c>
      <c r="AK29" s="126">
        <f t="shared" si="9"/>
        <v>62.2</v>
      </c>
      <c r="AL29" s="100">
        <f t="shared" si="10"/>
        <v>57.877813504823152</v>
      </c>
      <c r="AM29" s="102">
        <v>0.9</v>
      </c>
      <c r="AN29" s="83">
        <f t="shared" si="1"/>
        <v>390.67524115755629</v>
      </c>
      <c r="AO29" s="105">
        <f t="shared" si="11"/>
        <v>6.5112540192926049</v>
      </c>
      <c r="AP29" s="107"/>
      <c r="AQ29" s="109">
        <v>20000</v>
      </c>
      <c r="AR29" s="128">
        <f t="shared" si="12"/>
        <v>333.33333333333331</v>
      </c>
      <c r="AS29" s="113">
        <f t="shared" si="13"/>
        <v>40</v>
      </c>
      <c r="AT29" s="83">
        <f t="shared" si="5"/>
        <v>51.193415637860078</v>
      </c>
      <c r="AU29" s="113">
        <f t="shared" si="14"/>
        <v>7.8135048231511259</v>
      </c>
      <c r="AV29" s="83" t="str">
        <f t="shared" si="7"/>
        <v>CWD</v>
      </c>
      <c r="AW29" s="64" t="s">
        <v>291</v>
      </c>
      <c r="AX29" s="15">
        <v>85</v>
      </c>
      <c r="AY29" s="33">
        <f>AX29*7</f>
        <v>595</v>
      </c>
      <c r="AZ29" s="62"/>
      <c r="BA29" s="15"/>
      <c r="BB29" s="68"/>
      <c r="BC29" s="64"/>
      <c r="BD29" s="15"/>
      <c r="BE29" s="33"/>
      <c r="BF29" s="62" t="s">
        <v>363</v>
      </c>
      <c r="BG29" s="15">
        <v>32</v>
      </c>
      <c r="BH29" s="68">
        <f>BG29*7</f>
        <v>224</v>
      </c>
      <c r="BI29" s="64" t="s">
        <v>333</v>
      </c>
      <c r="BJ29" s="15">
        <v>28</v>
      </c>
      <c r="BK29" s="33">
        <v>196</v>
      </c>
      <c r="BL29" s="62"/>
      <c r="BM29" s="15"/>
      <c r="BN29" s="33"/>
    </row>
    <row r="30" spans="1:66" x14ac:dyDescent="0.25">
      <c r="A30" s="19">
        <v>21</v>
      </c>
      <c r="B30" s="70" t="s">
        <v>120</v>
      </c>
      <c r="C30" s="72" t="s">
        <v>166</v>
      </c>
      <c r="D30" s="73" t="s">
        <v>162</v>
      </c>
      <c r="E30" s="72">
        <v>5100006</v>
      </c>
      <c r="F30" s="77" t="s">
        <v>163</v>
      </c>
      <c r="G30" s="124" t="s">
        <v>164</v>
      </c>
      <c r="H30" s="79" t="s">
        <v>165</v>
      </c>
      <c r="I30" s="72" t="s">
        <v>109</v>
      </c>
      <c r="J30" s="81" t="s">
        <v>78</v>
      </c>
      <c r="K30" s="83">
        <v>56</v>
      </c>
      <c r="L30" s="84" t="s">
        <v>167</v>
      </c>
      <c r="M30" s="96">
        <v>500</v>
      </c>
      <c r="N30" s="87" t="s">
        <v>80</v>
      </c>
      <c r="O30" s="90"/>
      <c r="P30" s="18"/>
      <c r="Q30" s="18"/>
      <c r="R30" s="7" t="s">
        <v>81</v>
      </c>
      <c r="S30" s="7" t="s">
        <v>81</v>
      </c>
      <c r="T30" s="18"/>
      <c r="U30" s="18"/>
      <c r="V30" s="18"/>
      <c r="W30" s="18"/>
      <c r="X30" s="18"/>
      <c r="Y30" s="18"/>
      <c r="Z30" s="93"/>
      <c r="AA30" s="94"/>
      <c r="AB30" s="96">
        <v>0.5</v>
      </c>
      <c r="AC30" s="98">
        <v>62.2</v>
      </c>
      <c r="AD30" s="92" t="s">
        <v>81</v>
      </c>
      <c r="AE30" s="7" t="s">
        <v>81</v>
      </c>
      <c r="AF30" s="93"/>
      <c r="AG30" s="87"/>
      <c r="AH30" s="96">
        <v>2</v>
      </c>
      <c r="AI30" s="87">
        <v>0</v>
      </c>
      <c r="AJ30" s="96">
        <f t="shared" si="9"/>
        <v>2.5</v>
      </c>
      <c r="AK30" s="126">
        <f t="shared" si="9"/>
        <v>62.2</v>
      </c>
      <c r="AL30" s="100">
        <f t="shared" si="10"/>
        <v>57.877813504823152</v>
      </c>
      <c r="AM30" s="102">
        <v>0.9</v>
      </c>
      <c r="AN30" s="83">
        <f t="shared" si="1"/>
        <v>390.67524115755629</v>
      </c>
      <c r="AO30" s="105">
        <f t="shared" si="11"/>
        <v>6.9763435920992194</v>
      </c>
      <c r="AP30" s="107"/>
      <c r="AQ30" s="109">
        <v>20000</v>
      </c>
      <c r="AR30" s="128">
        <f t="shared" si="12"/>
        <v>357.14285714285717</v>
      </c>
      <c r="AS30" s="113">
        <f t="shared" si="13"/>
        <v>40</v>
      </c>
      <c r="AT30" s="83">
        <f t="shared" si="5"/>
        <v>51.193415637860078</v>
      </c>
      <c r="AU30" s="113">
        <f t="shared" si="14"/>
        <v>7.8135048231511259</v>
      </c>
      <c r="AV30" s="83" t="str">
        <f t="shared" si="7"/>
        <v>CWD</v>
      </c>
      <c r="AW30" s="64" t="s">
        <v>291</v>
      </c>
      <c r="AX30" s="15">
        <v>85</v>
      </c>
      <c r="AY30" s="33">
        <f>AX30*7</f>
        <v>595</v>
      </c>
      <c r="AZ30" s="62"/>
      <c r="BA30" s="15"/>
      <c r="BB30" s="68"/>
      <c r="BC30" s="64"/>
      <c r="BD30" s="15"/>
      <c r="BE30" s="33"/>
      <c r="BF30" s="62" t="s">
        <v>363</v>
      </c>
      <c r="BG30" s="15">
        <v>32</v>
      </c>
      <c r="BH30" s="68">
        <f>BG30*7</f>
        <v>224</v>
      </c>
      <c r="BI30" s="64" t="s">
        <v>333</v>
      </c>
      <c r="BJ30" s="15">
        <v>28</v>
      </c>
      <c r="BK30" s="33">
        <v>196</v>
      </c>
      <c r="BL30" s="62"/>
      <c r="BM30" s="15"/>
      <c r="BN30" s="33"/>
    </row>
    <row r="31" spans="1:66" x14ac:dyDescent="0.25">
      <c r="A31" s="19">
        <v>22</v>
      </c>
      <c r="B31" s="70" t="s">
        <v>120</v>
      </c>
      <c r="C31" s="72" t="s">
        <v>168</v>
      </c>
      <c r="D31" s="73" t="s">
        <v>162</v>
      </c>
      <c r="E31" s="72">
        <v>5100007</v>
      </c>
      <c r="F31" s="77" t="s">
        <v>163</v>
      </c>
      <c r="G31" s="124" t="s">
        <v>164</v>
      </c>
      <c r="H31" s="79" t="s">
        <v>165</v>
      </c>
      <c r="I31" s="72" t="s">
        <v>109</v>
      </c>
      <c r="J31" s="81" t="s">
        <v>78</v>
      </c>
      <c r="K31" s="83">
        <v>45</v>
      </c>
      <c r="L31" s="84" t="s">
        <v>169</v>
      </c>
      <c r="M31" s="96">
        <v>500</v>
      </c>
      <c r="N31" s="87" t="s">
        <v>80</v>
      </c>
      <c r="O31" s="90"/>
      <c r="P31" s="18"/>
      <c r="Q31" s="18"/>
      <c r="R31" s="7" t="s">
        <v>81</v>
      </c>
      <c r="S31" s="7" t="s">
        <v>81</v>
      </c>
      <c r="U31" s="18"/>
      <c r="V31" s="18"/>
      <c r="W31" s="18"/>
      <c r="X31" s="18"/>
      <c r="Y31" s="18"/>
      <c r="Z31" s="93"/>
      <c r="AA31" s="94"/>
      <c r="AB31" s="96">
        <v>0.5</v>
      </c>
      <c r="AC31" s="98">
        <v>62.2</v>
      </c>
      <c r="AD31" s="92" t="s">
        <v>81</v>
      </c>
      <c r="AE31" s="7" t="s">
        <v>81</v>
      </c>
      <c r="AF31" s="93"/>
      <c r="AG31" s="87"/>
      <c r="AH31" s="96">
        <v>2</v>
      </c>
      <c r="AI31" s="87">
        <v>0</v>
      </c>
      <c r="AJ31" s="96">
        <f t="shared" si="9"/>
        <v>2.5</v>
      </c>
      <c r="AK31" s="126">
        <f t="shared" si="9"/>
        <v>62.2</v>
      </c>
      <c r="AL31" s="100">
        <f t="shared" si="10"/>
        <v>57.877813504823152</v>
      </c>
      <c r="AM31" s="102">
        <v>0.9</v>
      </c>
      <c r="AN31" s="83">
        <f t="shared" si="1"/>
        <v>390.67524115755629</v>
      </c>
      <c r="AO31" s="105">
        <f t="shared" si="11"/>
        <v>8.6816720257234739</v>
      </c>
      <c r="AP31" s="107"/>
      <c r="AQ31" s="109">
        <v>20000</v>
      </c>
      <c r="AR31" s="128">
        <f t="shared" si="12"/>
        <v>444.44444444444446</v>
      </c>
      <c r="AS31" s="113">
        <f t="shared" si="13"/>
        <v>40</v>
      </c>
      <c r="AT31" s="83">
        <f t="shared" si="5"/>
        <v>51.193415637860078</v>
      </c>
      <c r="AU31" s="113">
        <f t="shared" si="14"/>
        <v>7.8135048231511259</v>
      </c>
      <c r="AV31" s="83" t="str">
        <f t="shared" si="7"/>
        <v>CWD</v>
      </c>
      <c r="AW31" s="64" t="s">
        <v>291</v>
      </c>
      <c r="AX31" s="15">
        <v>85</v>
      </c>
      <c r="AY31" s="33">
        <f>AX31*7</f>
        <v>595</v>
      </c>
      <c r="AZ31" s="62"/>
      <c r="BA31" s="15"/>
      <c r="BB31" s="68"/>
      <c r="BC31" s="64" t="s">
        <v>360</v>
      </c>
      <c r="BD31" s="15">
        <v>85</v>
      </c>
      <c r="BE31" s="33">
        <f>BD31*7</f>
        <v>595</v>
      </c>
      <c r="BF31" s="62" t="s">
        <v>363</v>
      </c>
      <c r="BG31" s="15">
        <v>22</v>
      </c>
      <c r="BH31" s="68">
        <f>BG31*7</f>
        <v>154</v>
      </c>
      <c r="BI31" s="64" t="s">
        <v>333</v>
      </c>
      <c r="BJ31" s="15">
        <v>28</v>
      </c>
      <c r="BK31" s="33">
        <v>196</v>
      </c>
      <c r="BL31" s="62"/>
      <c r="BM31" s="15"/>
      <c r="BN31" s="33"/>
    </row>
    <row r="32" spans="1:66" s="173" customFormat="1" x14ac:dyDescent="0.25">
      <c r="A32" s="141">
        <v>23</v>
      </c>
      <c r="B32" s="174" t="s">
        <v>120</v>
      </c>
      <c r="C32" s="175" t="s">
        <v>170</v>
      </c>
      <c r="D32" s="176" t="s">
        <v>131</v>
      </c>
      <c r="E32" s="175" t="s">
        <v>171</v>
      </c>
      <c r="F32" s="177" t="s">
        <v>124</v>
      </c>
      <c r="G32" s="178">
        <v>31908</v>
      </c>
      <c r="H32" s="179" t="s">
        <v>172</v>
      </c>
      <c r="I32" s="175" t="s">
        <v>173</v>
      </c>
      <c r="J32" s="180" t="s">
        <v>78</v>
      </c>
      <c r="K32" s="181">
        <v>42</v>
      </c>
      <c r="L32" s="182"/>
      <c r="M32" s="183">
        <v>300</v>
      </c>
      <c r="N32" s="184" t="s">
        <v>80</v>
      </c>
      <c r="O32" s="185"/>
      <c r="P32" s="186"/>
      <c r="Q32" s="186"/>
      <c r="R32" s="186"/>
      <c r="S32" s="186"/>
      <c r="T32" s="187" t="s">
        <v>81</v>
      </c>
      <c r="U32" s="186"/>
      <c r="V32" s="186"/>
      <c r="W32" s="186"/>
      <c r="X32" s="186"/>
      <c r="Y32" s="186"/>
      <c r="Z32" s="188"/>
      <c r="AA32" s="189"/>
      <c r="AB32" s="183">
        <v>0.5</v>
      </c>
      <c r="AC32" s="190">
        <v>37</v>
      </c>
      <c r="AD32" s="185"/>
      <c r="AE32" s="186"/>
      <c r="AF32" s="188"/>
      <c r="AG32" s="184"/>
      <c r="AH32" s="183">
        <v>0</v>
      </c>
      <c r="AI32" s="184">
        <v>0</v>
      </c>
      <c r="AJ32" s="183">
        <f t="shared" si="9"/>
        <v>0.5</v>
      </c>
      <c r="AK32" s="191">
        <f t="shared" si="9"/>
        <v>37</v>
      </c>
      <c r="AL32" s="192">
        <f t="shared" si="10"/>
        <v>97.297297297297291</v>
      </c>
      <c r="AM32" s="193">
        <v>0.9</v>
      </c>
      <c r="AN32" s="181">
        <f t="shared" si="1"/>
        <v>656.75675675675677</v>
      </c>
      <c r="AO32" s="194">
        <f t="shared" si="11"/>
        <v>15.637065637065637</v>
      </c>
      <c r="AP32" s="195"/>
      <c r="AQ32" s="196">
        <v>20000</v>
      </c>
      <c r="AR32" s="197">
        <f t="shared" si="12"/>
        <v>476.1904761904762</v>
      </c>
      <c r="AS32" s="198">
        <f t="shared" si="13"/>
        <v>66.666666666666671</v>
      </c>
      <c r="AT32" s="181">
        <f t="shared" si="5"/>
        <v>30.452674897119341</v>
      </c>
      <c r="AU32" s="198">
        <f t="shared" si="14"/>
        <v>13.135135135135135</v>
      </c>
      <c r="AV32" s="181" t="str">
        <f t="shared" si="7"/>
        <v>CWD</v>
      </c>
      <c r="AW32" s="199"/>
      <c r="AX32" s="206"/>
      <c r="AY32" s="207"/>
      <c r="AZ32" s="202"/>
      <c r="BA32" s="206"/>
      <c r="BB32" s="208"/>
      <c r="BC32" s="199"/>
      <c r="BD32" s="206"/>
      <c r="BE32" s="207"/>
      <c r="BF32" s="202"/>
      <c r="BG32" s="206"/>
      <c r="BH32" s="208"/>
      <c r="BI32" s="199"/>
      <c r="BJ32" s="206"/>
      <c r="BK32" s="207"/>
      <c r="BL32" s="202"/>
      <c r="BM32" s="206"/>
      <c r="BN32" s="207"/>
    </row>
    <row r="33" spans="1:66" x14ac:dyDescent="0.25">
      <c r="A33" s="19">
        <v>24</v>
      </c>
      <c r="B33" s="70" t="s">
        <v>120</v>
      </c>
      <c r="C33" s="72" t="s">
        <v>174</v>
      </c>
      <c r="D33" s="73" t="s">
        <v>175</v>
      </c>
      <c r="E33" s="72">
        <v>5300074</v>
      </c>
      <c r="F33" s="123" t="s">
        <v>176</v>
      </c>
      <c r="G33" s="125" t="s">
        <v>177</v>
      </c>
      <c r="H33" s="79" t="s">
        <v>178</v>
      </c>
      <c r="I33" s="72" t="s">
        <v>179</v>
      </c>
      <c r="J33" s="81" t="s">
        <v>78</v>
      </c>
      <c r="K33" s="83">
        <v>467</v>
      </c>
      <c r="L33" s="84" t="s">
        <v>180</v>
      </c>
      <c r="M33" s="86">
        <v>5000</v>
      </c>
      <c r="N33" s="87" t="s">
        <v>129</v>
      </c>
      <c r="O33" s="90"/>
      <c r="P33" s="18"/>
      <c r="Q33" s="18"/>
      <c r="R33" s="7" t="s">
        <v>81</v>
      </c>
      <c r="S33" s="7" t="s">
        <v>81</v>
      </c>
      <c r="T33" s="18"/>
      <c r="U33" s="18"/>
      <c r="V33" s="18"/>
      <c r="W33" s="18"/>
      <c r="X33" s="18"/>
      <c r="Y33" s="18"/>
      <c r="Z33" s="93"/>
      <c r="AA33" s="94"/>
      <c r="AB33" s="96">
        <v>1</v>
      </c>
      <c r="AC33" s="98">
        <v>16.8</v>
      </c>
      <c r="AD33" s="90"/>
      <c r="AE33" s="18"/>
      <c r="AF33" s="93"/>
      <c r="AG33" s="87"/>
      <c r="AH33" s="96">
        <v>0</v>
      </c>
      <c r="AI33" s="87">
        <v>0</v>
      </c>
      <c r="AJ33" s="96">
        <f t="shared" si="9"/>
        <v>1</v>
      </c>
      <c r="AK33" s="126">
        <f t="shared" si="9"/>
        <v>16.8</v>
      </c>
      <c r="AL33" s="100">
        <f t="shared" si="10"/>
        <v>214.28571428571428</v>
      </c>
      <c r="AM33" s="102">
        <v>0.9</v>
      </c>
      <c r="AN33" s="83">
        <f t="shared" si="1"/>
        <v>1446.4285714285713</v>
      </c>
      <c r="AO33" s="105">
        <f t="shared" si="11"/>
        <v>3.0972774548791677</v>
      </c>
      <c r="AP33" s="107"/>
      <c r="AQ33" s="109">
        <v>20000</v>
      </c>
      <c r="AR33" s="128">
        <f t="shared" si="12"/>
        <v>42.826552462526763</v>
      </c>
      <c r="AS33" s="113">
        <f t="shared" si="13"/>
        <v>4</v>
      </c>
      <c r="AT33" s="83">
        <f t="shared" si="5"/>
        <v>13.827160493827162</v>
      </c>
      <c r="AU33" s="113">
        <f t="shared" si="14"/>
        <v>28.928571428571427</v>
      </c>
      <c r="AV33" s="83" t="str">
        <f t="shared" si="7"/>
        <v>CWD</v>
      </c>
      <c r="AW33" s="64"/>
      <c r="AX33" s="20"/>
      <c r="AY33" s="116"/>
      <c r="AZ33" s="62"/>
      <c r="BA33" s="20"/>
      <c r="BB33" s="134"/>
      <c r="BC33" s="64"/>
      <c r="BD33" s="20"/>
      <c r="BE33" s="116"/>
      <c r="BF33" s="62"/>
      <c r="BG33" s="20"/>
      <c r="BH33" s="134"/>
      <c r="BI33" s="64"/>
      <c r="BJ33" s="20"/>
      <c r="BK33" s="116"/>
      <c r="BL33" s="62"/>
      <c r="BM33" s="20"/>
      <c r="BN33" s="116"/>
    </row>
    <row r="34" spans="1:66" x14ac:dyDescent="0.25">
      <c r="A34" s="19">
        <v>25</v>
      </c>
      <c r="B34" s="70" t="s">
        <v>120</v>
      </c>
      <c r="C34" s="72" t="s">
        <v>181</v>
      </c>
      <c r="D34" s="73" t="s">
        <v>182</v>
      </c>
      <c r="E34" s="72">
        <v>5300071</v>
      </c>
      <c r="F34" s="123" t="s">
        <v>176</v>
      </c>
      <c r="G34" s="125" t="s">
        <v>177</v>
      </c>
      <c r="H34" s="79" t="s">
        <v>183</v>
      </c>
      <c r="I34" s="72" t="s">
        <v>159</v>
      </c>
      <c r="J34" s="81" t="s">
        <v>78</v>
      </c>
      <c r="K34" s="83">
        <v>668</v>
      </c>
      <c r="L34" s="84" t="s">
        <v>184</v>
      </c>
      <c r="M34" s="86">
        <v>5000</v>
      </c>
      <c r="N34" s="87" t="s">
        <v>80</v>
      </c>
      <c r="O34" s="90"/>
      <c r="P34" s="18"/>
      <c r="Q34" s="18"/>
      <c r="R34" s="7" t="s">
        <v>81</v>
      </c>
      <c r="S34" s="7" t="s">
        <v>81</v>
      </c>
      <c r="T34" s="18"/>
      <c r="U34" s="18"/>
      <c r="V34" s="18"/>
      <c r="W34" s="18"/>
      <c r="X34" s="18"/>
      <c r="Y34" s="18"/>
      <c r="Z34" s="93"/>
      <c r="AA34" s="94"/>
      <c r="AB34" s="96">
        <v>1</v>
      </c>
      <c r="AC34" s="98">
        <v>13.5</v>
      </c>
      <c r="AD34" s="90"/>
      <c r="AE34" s="18"/>
      <c r="AF34" s="93"/>
      <c r="AG34" s="87"/>
      <c r="AH34" s="96">
        <v>0</v>
      </c>
      <c r="AI34" s="87">
        <v>0</v>
      </c>
      <c r="AJ34" s="96">
        <f t="shared" si="9"/>
        <v>1</v>
      </c>
      <c r="AK34" s="126">
        <f t="shared" si="9"/>
        <v>13.5</v>
      </c>
      <c r="AL34" s="100">
        <f t="shared" si="10"/>
        <v>266.66666666666669</v>
      </c>
      <c r="AM34" s="102">
        <v>0.9</v>
      </c>
      <c r="AN34" s="83">
        <f t="shared" si="1"/>
        <v>1800.0000000000002</v>
      </c>
      <c r="AO34" s="105">
        <f t="shared" si="11"/>
        <v>2.6946107784431139</v>
      </c>
      <c r="AP34" s="107"/>
      <c r="AQ34" s="109">
        <v>20000</v>
      </c>
      <c r="AR34" s="128">
        <f t="shared" si="12"/>
        <v>29.940119760479043</v>
      </c>
      <c r="AS34" s="113">
        <f t="shared" si="13"/>
        <v>4</v>
      </c>
      <c r="AT34" s="83">
        <f t="shared" si="5"/>
        <v>11.111111111111109</v>
      </c>
      <c r="AU34" s="113">
        <f t="shared" si="14"/>
        <v>36.000000000000007</v>
      </c>
      <c r="AV34" s="83" t="str">
        <f t="shared" si="7"/>
        <v>CWD</v>
      </c>
      <c r="AW34" s="131"/>
      <c r="AX34" s="21"/>
      <c r="AY34" s="117"/>
      <c r="AZ34" s="129"/>
      <c r="BA34" s="21"/>
      <c r="BB34" s="135"/>
      <c r="BC34" s="131"/>
      <c r="BD34" s="21"/>
      <c r="BE34" s="117"/>
      <c r="BF34" s="129"/>
      <c r="BG34" s="21"/>
      <c r="BH34" s="135"/>
      <c r="BI34" s="131"/>
      <c r="BJ34" s="21"/>
      <c r="BK34" s="117"/>
      <c r="BL34" s="129"/>
      <c r="BM34" s="21"/>
      <c r="BN34" s="117"/>
    </row>
    <row r="35" spans="1:66" x14ac:dyDescent="0.25">
      <c r="A35" s="19">
        <v>26</v>
      </c>
      <c r="B35" s="70" t="s">
        <v>120</v>
      </c>
      <c r="C35" s="72" t="s">
        <v>185</v>
      </c>
      <c r="D35" s="73" t="s">
        <v>186</v>
      </c>
      <c r="E35" s="72">
        <v>5300073</v>
      </c>
      <c r="F35" s="123" t="s">
        <v>176</v>
      </c>
      <c r="G35" s="125" t="s">
        <v>177</v>
      </c>
      <c r="H35" s="79" t="s">
        <v>187</v>
      </c>
      <c r="I35" s="72" t="s">
        <v>179</v>
      </c>
      <c r="J35" s="81" t="s">
        <v>78</v>
      </c>
      <c r="K35" s="83">
        <v>325</v>
      </c>
      <c r="L35" s="84" t="s">
        <v>188</v>
      </c>
      <c r="M35" s="86">
        <v>5000</v>
      </c>
      <c r="N35" s="87" t="s">
        <v>129</v>
      </c>
      <c r="O35" s="90"/>
      <c r="P35" s="18"/>
      <c r="Q35" s="18"/>
      <c r="R35" s="7" t="s">
        <v>81</v>
      </c>
      <c r="S35" s="7" t="s">
        <v>81</v>
      </c>
      <c r="T35" s="18"/>
      <c r="U35" s="18"/>
      <c r="V35" s="18"/>
      <c r="W35" s="18"/>
      <c r="X35" s="18"/>
      <c r="Y35" s="18"/>
      <c r="Z35" s="93"/>
      <c r="AA35" s="94"/>
      <c r="AB35" s="96">
        <v>0.5</v>
      </c>
      <c r="AC35" s="98">
        <v>20</v>
      </c>
      <c r="AD35" s="90"/>
      <c r="AE35" s="18"/>
      <c r="AF35" s="93"/>
      <c r="AG35" s="87"/>
      <c r="AH35" s="96">
        <v>0</v>
      </c>
      <c r="AI35" s="87">
        <v>0</v>
      </c>
      <c r="AJ35" s="96">
        <f t="shared" si="9"/>
        <v>0.5</v>
      </c>
      <c r="AK35" s="126">
        <f t="shared" si="9"/>
        <v>20</v>
      </c>
      <c r="AL35" s="100">
        <f t="shared" si="10"/>
        <v>180</v>
      </c>
      <c r="AM35" s="102">
        <v>0.9</v>
      </c>
      <c r="AN35" s="83">
        <f t="shared" si="1"/>
        <v>1215</v>
      </c>
      <c r="AO35" s="105">
        <f t="shared" si="11"/>
        <v>3.7384615384615385</v>
      </c>
      <c r="AP35" s="107"/>
      <c r="AQ35" s="109">
        <v>20000</v>
      </c>
      <c r="AR35" s="128">
        <f t="shared" si="12"/>
        <v>61.53846153846154</v>
      </c>
      <c r="AS35" s="113">
        <f t="shared" si="13"/>
        <v>4</v>
      </c>
      <c r="AT35" s="83">
        <f t="shared" si="5"/>
        <v>16.460905349794238</v>
      </c>
      <c r="AU35" s="113">
        <f t="shared" si="14"/>
        <v>24.3</v>
      </c>
      <c r="AV35" s="83" t="str">
        <f t="shared" si="7"/>
        <v>CWD</v>
      </c>
      <c r="AW35" s="64"/>
      <c r="AX35" s="15"/>
      <c r="AY35" s="33"/>
      <c r="AZ35" s="62"/>
      <c r="BA35" s="15"/>
      <c r="BB35" s="68"/>
      <c r="BC35" s="64"/>
      <c r="BD35" s="15"/>
      <c r="BE35" s="33"/>
      <c r="BF35" s="62"/>
      <c r="BG35" s="15"/>
      <c r="BH35" s="68"/>
      <c r="BI35" s="64"/>
      <c r="BJ35" s="15"/>
      <c r="BK35" s="33"/>
      <c r="BL35" s="62"/>
      <c r="BM35" s="15"/>
      <c r="BN35" s="33"/>
    </row>
    <row r="36" spans="1:66" s="173" customFormat="1" x14ac:dyDescent="0.25">
      <c r="A36" s="141">
        <v>27</v>
      </c>
      <c r="B36" s="174" t="s">
        <v>120</v>
      </c>
      <c r="C36" s="175" t="s">
        <v>189</v>
      </c>
      <c r="D36" s="176" t="s">
        <v>190</v>
      </c>
      <c r="E36" s="175" t="s">
        <v>191</v>
      </c>
      <c r="F36" s="177" t="s">
        <v>149</v>
      </c>
      <c r="G36" s="178">
        <v>33361</v>
      </c>
      <c r="H36" s="179" t="s">
        <v>192</v>
      </c>
      <c r="I36" s="175" t="s">
        <v>152</v>
      </c>
      <c r="J36" s="180" t="s">
        <v>78</v>
      </c>
      <c r="K36" s="181">
        <v>117</v>
      </c>
      <c r="L36" s="182"/>
      <c r="M36" s="204">
        <v>3000</v>
      </c>
      <c r="N36" s="184" t="s">
        <v>80</v>
      </c>
      <c r="O36" s="205"/>
      <c r="P36" s="186"/>
      <c r="Q36" s="186"/>
      <c r="R36" s="187" t="s">
        <v>81</v>
      </c>
      <c r="S36" s="186"/>
      <c r="T36" s="186"/>
      <c r="U36" s="186"/>
      <c r="V36" s="186"/>
      <c r="W36" s="186"/>
      <c r="X36" s="186"/>
      <c r="Y36" s="186"/>
      <c r="Z36" s="188"/>
      <c r="AA36" s="189"/>
      <c r="AB36" s="183">
        <v>0.5</v>
      </c>
      <c r="AC36" s="190">
        <v>72</v>
      </c>
      <c r="AD36" s="205" t="s">
        <v>81</v>
      </c>
      <c r="AE36" s="186"/>
      <c r="AF36" s="188"/>
      <c r="AG36" s="184"/>
      <c r="AH36" s="183">
        <v>1</v>
      </c>
      <c r="AI36" s="184">
        <v>0</v>
      </c>
      <c r="AJ36" s="183">
        <f t="shared" si="9"/>
        <v>1.5</v>
      </c>
      <c r="AK36" s="191">
        <f t="shared" si="9"/>
        <v>72</v>
      </c>
      <c r="AL36" s="192">
        <f t="shared" si="10"/>
        <v>50</v>
      </c>
      <c r="AM36" s="193">
        <v>0.9</v>
      </c>
      <c r="AN36" s="181">
        <f t="shared" si="1"/>
        <v>337.5</v>
      </c>
      <c r="AO36" s="194">
        <f t="shared" si="11"/>
        <v>2.8846153846153846</v>
      </c>
      <c r="AP36" s="195"/>
      <c r="AQ36" s="196">
        <v>20000</v>
      </c>
      <c r="AR36" s="197">
        <f t="shared" si="12"/>
        <v>170.94017094017093</v>
      </c>
      <c r="AS36" s="198">
        <f t="shared" si="13"/>
        <v>6.666666666666667</v>
      </c>
      <c r="AT36" s="181">
        <f t="shared" si="5"/>
        <v>59.25925925925926</v>
      </c>
      <c r="AU36" s="198">
        <f t="shared" si="14"/>
        <v>6.75</v>
      </c>
      <c r="AV36" s="181" t="str">
        <f t="shared" si="7"/>
        <v>CWD</v>
      </c>
      <c r="AW36" s="199"/>
      <c r="AX36" s="209"/>
      <c r="AY36" s="210"/>
      <c r="AZ36" s="202"/>
      <c r="BA36" s="209"/>
      <c r="BB36" s="211"/>
      <c r="BC36" s="199"/>
      <c r="BD36" s="209"/>
      <c r="BE36" s="210"/>
      <c r="BF36" s="202"/>
      <c r="BG36" s="209"/>
      <c r="BH36" s="211"/>
      <c r="BI36" s="199"/>
      <c r="BJ36" s="209"/>
      <c r="BK36" s="210"/>
      <c r="BL36" s="202"/>
      <c r="BM36" s="209"/>
      <c r="BN36" s="210"/>
    </row>
    <row r="37" spans="1:66" x14ac:dyDescent="0.25">
      <c r="A37" s="19">
        <v>28</v>
      </c>
      <c r="B37" s="70" t="s">
        <v>120</v>
      </c>
      <c r="C37" s="72" t="s">
        <v>193</v>
      </c>
      <c r="D37" s="73" t="s">
        <v>194</v>
      </c>
      <c r="E37" s="121" t="s">
        <v>195</v>
      </c>
      <c r="F37" s="77">
        <v>4</v>
      </c>
      <c r="G37" s="124" t="s">
        <v>196</v>
      </c>
      <c r="H37" s="79" t="s">
        <v>197</v>
      </c>
      <c r="I37" s="72" t="s">
        <v>198</v>
      </c>
      <c r="J37" s="81" t="s">
        <v>78</v>
      </c>
      <c r="K37" s="83">
        <v>220</v>
      </c>
      <c r="L37" s="84" t="s">
        <v>199</v>
      </c>
      <c r="M37" s="86">
        <v>6000</v>
      </c>
      <c r="N37" s="87" t="s">
        <v>90</v>
      </c>
      <c r="O37" s="92"/>
      <c r="P37" s="7" t="s">
        <v>81</v>
      </c>
      <c r="Q37" s="7" t="s">
        <v>81</v>
      </c>
      <c r="R37" s="18"/>
      <c r="S37" s="18"/>
      <c r="T37" s="18"/>
      <c r="U37" s="18"/>
      <c r="V37" s="18"/>
      <c r="W37" s="18"/>
      <c r="X37" s="18"/>
      <c r="Y37" s="18"/>
      <c r="Z37" s="93"/>
      <c r="AA37" s="94"/>
      <c r="AB37" s="96">
        <v>0.5</v>
      </c>
      <c r="AC37" s="98">
        <v>28</v>
      </c>
      <c r="AD37" s="92" t="s">
        <v>81</v>
      </c>
      <c r="AE37" s="18"/>
      <c r="AF37" s="93"/>
      <c r="AG37" s="87"/>
      <c r="AH37" s="96">
        <v>1</v>
      </c>
      <c r="AI37" s="87">
        <v>0</v>
      </c>
      <c r="AJ37" s="96">
        <f t="shared" si="9"/>
        <v>1.5</v>
      </c>
      <c r="AK37" s="126">
        <f t="shared" si="9"/>
        <v>28</v>
      </c>
      <c r="AL37" s="100">
        <f t="shared" si="10"/>
        <v>128.57142857142858</v>
      </c>
      <c r="AM37" s="102">
        <v>0.9</v>
      </c>
      <c r="AN37" s="83">
        <f t="shared" si="1"/>
        <v>867.85714285714289</v>
      </c>
      <c r="AO37" s="105">
        <f t="shared" si="11"/>
        <v>3.9448051948051948</v>
      </c>
      <c r="AP37" s="107"/>
      <c r="AQ37" s="109">
        <v>20000</v>
      </c>
      <c r="AR37" s="128">
        <f t="shared" si="12"/>
        <v>90.909090909090907</v>
      </c>
      <c r="AS37" s="113">
        <f t="shared" si="13"/>
        <v>3.3333333333333335</v>
      </c>
      <c r="AT37" s="83">
        <f t="shared" si="5"/>
        <v>23.045267489711932</v>
      </c>
      <c r="AU37" s="113">
        <f t="shared" si="14"/>
        <v>17.357142857142858</v>
      </c>
      <c r="AV37" s="83" t="str">
        <f t="shared" si="7"/>
        <v>CWD</v>
      </c>
      <c r="AW37" s="64"/>
      <c r="AX37" s="21"/>
      <c r="AY37" s="117"/>
      <c r="AZ37" s="62"/>
      <c r="BA37" s="21"/>
      <c r="BB37" s="135"/>
      <c r="BC37" s="64"/>
      <c r="BD37" s="21"/>
      <c r="BE37" s="117"/>
      <c r="BF37" s="62"/>
      <c r="BG37" s="21"/>
      <c r="BH37" s="135"/>
      <c r="BI37" s="64"/>
      <c r="BJ37" s="21"/>
      <c r="BK37" s="117"/>
      <c r="BL37" s="62"/>
      <c r="BM37" s="21"/>
      <c r="BN37" s="117"/>
    </row>
    <row r="38" spans="1:66" s="173" customFormat="1" x14ac:dyDescent="0.25">
      <c r="A38" s="141">
        <v>29</v>
      </c>
      <c r="B38" s="174" t="s">
        <v>120</v>
      </c>
      <c r="C38" s="175" t="s">
        <v>200</v>
      </c>
      <c r="D38" s="176" t="s">
        <v>201</v>
      </c>
      <c r="E38" s="175">
        <v>5300103</v>
      </c>
      <c r="F38" s="177" t="s">
        <v>124</v>
      </c>
      <c r="G38" s="178">
        <v>38385</v>
      </c>
      <c r="H38" s="179" t="s">
        <v>202</v>
      </c>
      <c r="I38" s="175" t="s">
        <v>198</v>
      </c>
      <c r="J38" s="180" t="s">
        <v>78</v>
      </c>
      <c r="K38" s="181">
        <v>79</v>
      </c>
      <c r="L38" s="182"/>
      <c r="M38" s="204">
        <v>2000</v>
      </c>
      <c r="N38" s="184" t="s">
        <v>90</v>
      </c>
      <c r="O38" s="185"/>
      <c r="P38" s="186"/>
      <c r="Q38" s="186"/>
      <c r="R38" s="212"/>
      <c r="S38" s="186"/>
      <c r="T38" s="186"/>
      <c r="U38" s="187" t="s">
        <v>81</v>
      </c>
      <c r="V38" s="187"/>
      <c r="W38" s="187"/>
      <c r="X38" s="187"/>
      <c r="Y38" s="187"/>
      <c r="Z38" s="213"/>
      <c r="AA38" s="189"/>
      <c r="AB38" s="183">
        <v>0.5</v>
      </c>
      <c r="AC38" s="190">
        <v>31</v>
      </c>
      <c r="AD38" s="205" t="s">
        <v>81</v>
      </c>
      <c r="AE38" s="187" t="s">
        <v>81</v>
      </c>
      <c r="AF38" s="188"/>
      <c r="AG38" s="184"/>
      <c r="AH38" s="183">
        <v>2</v>
      </c>
      <c r="AI38" s="184">
        <v>0</v>
      </c>
      <c r="AJ38" s="183">
        <f t="shared" si="9"/>
        <v>2.5</v>
      </c>
      <c r="AK38" s="191">
        <f t="shared" si="9"/>
        <v>31</v>
      </c>
      <c r="AL38" s="192">
        <f t="shared" si="10"/>
        <v>116.12903225806451</v>
      </c>
      <c r="AM38" s="193">
        <v>0.9</v>
      </c>
      <c r="AN38" s="181">
        <f t="shared" si="1"/>
        <v>783.87096774193549</v>
      </c>
      <c r="AO38" s="194">
        <f t="shared" si="11"/>
        <v>9.9224173131890563</v>
      </c>
      <c r="AP38" s="195"/>
      <c r="AQ38" s="196">
        <v>20000</v>
      </c>
      <c r="AR38" s="197">
        <f t="shared" si="12"/>
        <v>253.16455696202533</v>
      </c>
      <c r="AS38" s="198">
        <f t="shared" si="13"/>
        <v>10</v>
      </c>
      <c r="AT38" s="181">
        <f t="shared" si="5"/>
        <v>25.514403292181068</v>
      </c>
      <c r="AU38" s="198">
        <f t="shared" si="14"/>
        <v>15.67741935483871</v>
      </c>
      <c r="AV38" s="181" t="str">
        <f t="shared" ref="AV38:AV57" si="15">B38</f>
        <v>CWD</v>
      </c>
      <c r="AW38" s="199"/>
      <c r="AX38" s="200"/>
      <c r="AY38" s="201"/>
      <c r="AZ38" s="202"/>
      <c r="BA38" s="200"/>
      <c r="BB38" s="203"/>
      <c r="BC38" s="199"/>
      <c r="BD38" s="200"/>
      <c r="BE38" s="201"/>
      <c r="BF38" s="202"/>
      <c r="BG38" s="200"/>
      <c r="BH38" s="203"/>
      <c r="BI38" s="199"/>
      <c r="BJ38" s="200"/>
      <c r="BK38" s="201"/>
      <c r="BL38" s="202"/>
      <c r="BM38" s="200"/>
      <c r="BN38" s="201"/>
    </row>
    <row r="39" spans="1:66" s="173" customFormat="1" x14ac:dyDescent="0.25">
      <c r="A39" s="141">
        <v>30</v>
      </c>
      <c r="B39" s="174" t="s">
        <v>120</v>
      </c>
      <c r="C39" s="175" t="s">
        <v>203</v>
      </c>
      <c r="D39" s="176" t="s">
        <v>204</v>
      </c>
      <c r="E39" s="175" t="s">
        <v>205</v>
      </c>
      <c r="F39" s="177">
        <v>1</v>
      </c>
      <c r="G39" s="178">
        <v>37876</v>
      </c>
      <c r="H39" s="179" t="s">
        <v>206</v>
      </c>
      <c r="I39" s="175" t="s">
        <v>207</v>
      </c>
      <c r="J39" s="180" t="s">
        <v>78</v>
      </c>
      <c r="K39" s="181">
        <v>350</v>
      </c>
      <c r="L39" s="182"/>
      <c r="M39" s="204">
        <v>1500</v>
      </c>
      <c r="N39" s="184" t="s">
        <v>90</v>
      </c>
      <c r="O39" s="185"/>
      <c r="P39" s="186"/>
      <c r="Q39" s="186"/>
      <c r="R39" s="187" t="s">
        <v>81</v>
      </c>
      <c r="S39" s="186"/>
      <c r="T39" s="186"/>
      <c r="U39" s="186"/>
      <c r="V39" s="186"/>
      <c r="W39" s="186"/>
      <c r="X39" s="186"/>
      <c r="Y39" s="186"/>
      <c r="Z39" s="188"/>
      <c r="AA39" s="189"/>
      <c r="AB39" s="183">
        <v>0.5</v>
      </c>
      <c r="AC39" s="190">
        <v>33.1</v>
      </c>
      <c r="AD39" s="205" t="s">
        <v>81</v>
      </c>
      <c r="AE39" s="186"/>
      <c r="AF39" s="188"/>
      <c r="AG39" s="184"/>
      <c r="AH39" s="183">
        <v>1</v>
      </c>
      <c r="AI39" s="184">
        <v>0</v>
      </c>
      <c r="AJ39" s="183">
        <f t="shared" si="9"/>
        <v>1.5</v>
      </c>
      <c r="AK39" s="191">
        <f t="shared" si="9"/>
        <v>33.1</v>
      </c>
      <c r="AL39" s="192">
        <f t="shared" si="10"/>
        <v>108.76132930513594</v>
      </c>
      <c r="AM39" s="193">
        <v>0.9</v>
      </c>
      <c r="AN39" s="181">
        <f t="shared" si="1"/>
        <v>734.13897280966773</v>
      </c>
      <c r="AO39" s="194">
        <f t="shared" si="11"/>
        <v>2.0975399223133362</v>
      </c>
      <c r="AP39" s="195"/>
      <c r="AQ39" s="196">
        <v>20000</v>
      </c>
      <c r="AR39" s="197">
        <f t="shared" si="12"/>
        <v>57.142857142857146</v>
      </c>
      <c r="AS39" s="198">
        <f t="shared" si="13"/>
        <v>13.333333333333334</v>
      </c>
      <c r="AT39" s="181">
        <f t="shared" si="5"/>
        <v>27.242798353909464</v>
      </c>
      <c r="AU39" s="198">
        <f t="shared" si="14"/>
        <v>14.682779456193355</v>
      </c>
      <c r="AV39" s="181" t="str">
        <f t="shared" si="15"/>
        <v>CWD</v>
      </c>
      <c r="AW39" s="199"/>
      <c r="AX39" s="200"/>
      <c r="AY39" s="201"/>
      <c r="AZ39" s="202"/>
      <c r="BA39" s="200"/>
      <c r="BB39" s="203"/>
      <c r="BC39" s="199"/>
      <c r="BD39" s="200"/>
      <c r="BE39" s="201"/>
      <c r="BF39" s="202"/>
      <c r="BG39" s="200"/>
      <c r="BH39" s="203"/>
      <c r="BI39" s="199"/>
      <c r="BJ39" s="200"/>
      <c r="BK39" s="201"/>
      <c r="BL39" s="202"/>
      <c r="BM39" s="200"/>
      <c r="BN39" s="201"/>
    </row>
    <row r="40" spans="1:66" s="173" customFormat="1" x14ac:dyDescent="0.25">
      <c r="A40" s="141">
        <v>31</v>
      </c>
      <c r="B40" s="174" t="s">
        <v>120</v>
      </c>
      <c r="C40" s="175" t="s">
        <v>208</v>
      </c>
      <c r="D40" s="176" t="s">
        <v>209</v>
      </c>
      <c r="E40" s="175" t="s">
        <v>210</v>
      </c>
      <c r="F40" s="177">
        <v>1</v>
      </c>
      <c r="G40" s="178">
        <v>37876</v>
      </c>
      <c r="H40" s="179" t="s">
        <v>206</v>
      </c>
      <c r="I40" s="175" t="s">
        <v>207</v>
      </c>
      <c r="J40" s="180" t="s">
        <v>78</v>
      </c>
      <c r="K40" s="181">
        <v>350</v>
      </c>
      <c r="L40" s="182"/>
      <c r="M40" s="204">
        <v>6000</v>
      </c>
      <c r="N40" s="184"/>
      <c r="O40" s="185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8"/>
      <c r="AA40" s="189"/>
      <c r="AB40" s="183">
        <v>0.5</v>
      </c>
      <c r="AC40" s="190">
        <v>45</v>
      </c>
      <c r="AD40" s="185"/>
      <c r="AE40" s="186"/>
      <c r="AF40" s="188"/>
      <c r="AG40" s="184"/>
      <c r="AH40" s="183">
        <v>0</v>
      </c>
      <c r="AI40" s="184">
        <v>0</v>
      </c>
      <c r="AJ40" s="183">
        <f t="shared" si="9"/>
        <v>0.5</v>
      </c>
      <c r="AK40" s="191">
        <f t="shared" si="9"/>
        <v>45</v>
      </c>
      <c r="AL40" s="192">
        <f t="shared" si="10"/>
        <v>80</v>
      </c>
      <c r="AM40" s="193">
        <v>0.9</v>
      </c>
      <c r="AN40" s="181">
        <f t="shared" si="1"/>
        <v>540</v>
      </c>
      <c r="AO40" s="194">
        <f t="shared" si="11"/>
        <v>1.5428571428571429</v>
      </c>
      <c r="AP40" s="195"/>
      <c r="AQ40" s="196">
        <v>20000</v>
      </c>
      <c r="AR40" s="197">
        <f t="shared" si="12"/>
        <v>57.142857142857146</v>
      </c>
      <c r="AS40" s="198">
        <f t="shared" si="13"/>
        <v>3.3333333333333335</v>
      </c>
      <c r="AT40" s="181">
        <f t="shared" si="5"/>
        <v>37.037037037037038</v>
      </c>
      <c r="AU40" s="198">
        <f t="shared" si="14"/>
        <v>10.8</v>
      </c>
      <c r="AV40" s="181" t="str">
        <f t="shared" si="15"/>
        <v>CWD</v>
      </c>
      <c r="AW40" s="199"/>
      <c r="AX40" s="200"/>
      <c r="AY40" s="201"/>
      <c r="AZ40" s="202"/>
      <c r="BA40" s="200"/>
      <c r="BB40" s="203"/>
      <c r="BC40" s="199"/>
      <c r="BD40" s="200"/>
      <c r="BE40" s="201"/>
      <c r="BF40" s="202"/>
      <c r="BG40" s="200"/>
      <c r="BH40" s="203"/>
      <c r="BI40" s="199"/>
      <c r="BJ40" s="200"/>
      <c r="BK40" s="201"/>
      <c r="BL40" s="202"/>
      <c r="BM40" s="200"/>
      <c r="BN40" s="201"/>
    </row>
    <row r="41" spans="1:66" s="23" customFormat="1" x14ac:dyDescent="0.25">
      <c r="A41" s="19">
        <v>32</v>
      </c>
      <c r="B41" s="70" t="s">
        <v>120</v>
      </c>
      <c r="C41" s="72" t="s">
        <v>357</v>
      </c>
      <c r="D41" s="73"/>
      <c r="E41" s="72"/>
      <c r="F41" s="77"/>
      <c r="G41" s="124"/>
      <c r="H41" s="79"/>
      <c r="I41" s="72"/>
      <c r="J41" s="81"/>
      <c r="K41" s="83"/>
      <c r="L41" s="84"/>
      <c r="M41" s="86"/>
      <c r="N41" s="87"/>
      <c r="O41" s="90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93"/>
      <c r="AA41" s="94"/>
      <c r="AB41" s="96"/>
      <c r="AC41" s="98"/>
      <c r="AD41" s="90"/>
      <c r="AE41" s="18"/>
      <c r="AF41" s="93"/>
      <c r="AG41" s="87"/>
      <c r="AH41" s="96"/>
      <c r="AI41" s="87"/>
      <c r="AJ41" s="96"/>
      <c r="AK41" s="126"/>
      <c r="AL41" s="100"/>
      <c r="AM41" s="102"/>
      <c r="AN41" s="83"/>
      <c r="AO41" s="105"/>
      <c r="AP41" s="107"/>
      <c r="AQ41" s="109"/>
      <c r="AR41" s="128"/>
      <c r="AS41" s="113"/>
      <c r="AT41" s="83"/>
      <c r="AU41" s="113"/>
      <c r="AV41" s="83" t="str">
        <f t="shared" si="15"/>
        <v>CWD</v>
      </c>
      <c r="AW41" s="132" t="s">
        <v>291</v>
      </c>
      <c r="AX41" s="22">
        <v>153</v>
      </c>
      <c r="AY41" s="33">
        <f>AX41*7</f>
        <v>1071</v>
      </c>
      <c r="AZ41" s="130"/>
      <c r="BA41" s="22"/>
      <c r="BB41" s="136"/>
      <c r="BC41" s="132" t="s">
        <v>360</v>
      </c>
      <c r="BD41" s="22">
        <v>153</v>
      </c>
      <c r="BE41" s="33">
        <f>BD41*7</f>
        <v>1071</v>
      </c>
      <c r="BF41" s="130"/>
      <c r="BG41" s="22"/>
      <c r="BH41" s="136"/>
      <c r="BI41" s="132"/>
      <c r="BJ41" s="22"/>
      <c r="BK41" s="118"/>
      <c r="BL41" s="130"/>
      <c r="BM41" s="22"/>
      <c r="BN41" s="118"/>
    </row>
    <row r="42" spans="1:66" s="23" customFormat="1" x14ac:dyDescent="0.25">
      <c r="A42" s="19">
        <v>33</v>
      </c>
      <c r="B42" s="70" t="s">
        <v>120</v>
      </c>
      <c r="C42" s="72" t="s">
        <v>358</v>
      </c>
      <c r="D42" s="73"/>
      <c r="E42" s="72"/>
      <c r="F42" s="77"/>
      <c r="G42" s="124"/>
      <c r="H42" s="79"/>
      <c r="I42" s="72"/>
      <c r="J42" s="81"/>
      <c r="K42" s="83"/>
      <c r="L42" s="84"/>
      <c r="M42" s="86"/>
      <c r="N42" s="87"/>
      <c r="O42" s="90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93"/>
      <c r="AA42" s="94"/>
      <c r="AB42" s="96"/>
      <c r="AC42" s="98"/>
      <c r="AD42" s="90"/>
      <c r="AE42" s="18"/>
      <c r="AF42" s="93"/>
      <c r="AG42" s="87"/>
      <c r="AH42" s="96"/>
      <c r="AI42" s="87"/>
      <c r="AJ42" s="96"/>
      <c r="AK42" s="126"/>
      <c r="AL42" s="100"/>
      <c r="AM42" s="102"/>
      <c r="AN42" s="83"/>
      <c r="AO42" s="105"/>
      <c r="AP42" s="107"/>
      <c r="AQ42" s="109"/>
      <c r="AR42" s="128"/>
      <c r="AS42" s="113"/>
      <c r="AT42" s="83"/>
      <c r="AU42" s="113"/>
      <c r="AV42" s="83" t="str">
        <f t="shared" si="15"/>
        <v>CWD</v>
      </c>
      <c r="AW42" s="132" t="s">
        <v>291</v>
      </c>
      <c r="AX42" s="22">
        <v>153</v>
      </c>
      <c r="AY42" s="33">
        <f>AX42*7</f>
        <v>1071</v>
      </c>
      <c r="AZ42" s="130"/>
      <c r="BA42" s="22"/>
      <c r="BB42" s="136"/>
      <c r="BC42" s="132"/>
      <c r="BD42" s="22"/>
      <c r="BE42" s="118"/>
      <c r="BF42" s="130"/>
      <c r="BG42" s="22"/>
      <c r="BH42" s="136"/>
      <c r="BI42" s="132"/>
      <c r="BJ42" s="22"/>
      <c r="BK42" s="118"/>
      <c r="BL42" s="130"/>
      <c r="BM42" s="22"/>
      <c r="BN42" s="118"/>
    </row>
    <row r="43" spans="1:66" s="23" customFormat="1" x14ac:dyDescent="0.25">
      <c r="A43" s="19">
        <v>34</v>
      </c>
      <c r="B43" s="70" t="s">
        <v>120</v>
      </c>
      <c r="C43" s="72" t="s">
        <v>359</v>
      </c>
      <c r="D43" s="73"/>
      <c r="E43" s="72"/>
      <c r="F43" s="77"/>
      <c r="G43" s="124"/>
      <c r="H43" s="79"/>
      <c r="I43" s="72"/>
      <c r="J43" s="81"/>
      <c r="K43" s="83"/>
      <c r="L43" s="84"/>
      <c r="M43" s="86"/>
      <c r="N43" s="87"/>
      <c r="O43" s="90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93"/>
      <c r="AA43" s="94"/>
      <c r="AB43" s="96"/>
      <c r="AC43" s="98"/>
      <c r="AD43" s="90"/>
      <c r="AE43" s="18"/>
      <c r="AF43" s="93"/>
      <c r="AG43" s="87"/>
      <c r="AH43" s="96"/>
      <c r="AI43" s="87"/>
      <c r="AJ43" s="96"/>
      <c r="AK43" s="126"/>
      <c r="AL43" s="100"/>
      <c r="AM43" s="102"/>
      <c r="AN43" s="83"/>
      <c r="AO43" s="105"/>
      <c r="AP43" s="107"/>
      <c r="AQ43" s="109"/>
      <c r="AR43" s="128"/>
      <c r="AS43" s="113"/>
      <c r="AT43" s="83"/>
      <c r="AU43" s="113"/>
      <c r="AV43" s="83" t="str">
        <f t="shared" si="15"/>
        <v>CWD</v>
      </c>
      <c r="AW43" s="132" t="s">
        <v>291</v>
      </c>
      <c r="AX43" s="22">
        <v>153</v>
      </c>
      <c r="AY43" s="33">
        <f>AX43*7</f>
        <v>1071</v>
      </c>
      <c r="AZ43" s="130"/>
      <c r="BA43" s="22"/>
      <c r="BB43" s="136"/>
      <c r="BC43" s="132" t="s">
        <v>360</v>
      </c>
      <c r="BD43" s="22">
        <v>314</v>
      </c>
      <c r="BE43" s="33">
        <f>BD43*7</f>
        <v>2198</v>
      </c>
      <c r="BF43" s="130"/>
      <c r="BG43" s="22"/>
      <c r="BH43" s="136"/>
      <c r="BI43" s="132"/>
      <c r="BJ43" s="22"/>
      <c r="BK43" s="118"/>
      <c r="BL43" s="130"/>
      <c r="BM43" s="22"/>
      <c r="BN43" s="118"/>
    </row>
    <row r="44" spans="1:66" x14ac:dyDescent="0.25">
      <c r="A44" s="19">
        <v>35</v>
      </c>
      <c r="B44" s="70" t="s">
        <v>120</v>
      </c>
      <c r="C44" s="72" t="s">
        <v>211</v>
      </c>
      <c r="D44" s="73" t="s">
        <v>212</v>
      </c>
      <c r="E44" s="72" t="s">
        <v>211</v>
      </c>
      <c r="F44" s="77" t="s">
        <v>213</v>
      </c>
      <c r="G44" s="125" t="s">
        <v>177</v>
      </c>
      <c r="H44" s="79" t="s">
        <v>214</v>
      </c>
      <c r="I44" s="72" t="s">
        <v>215</v>
      </c>
      <c r="J44" s="81" t="s">
        <v>78</v>
      </c>
      <c r="K44" s="83">
        <v>347</v>
      </c>
      <c r="L44" s="84" t="s">
        <v>216</v>
      </c>
      <c r="M44" s="86">
        <v>2000</v>
      </c>
      <c r="N44" s="87" t="s">
        <v>129</v>
      </c>
      <c r="O44" s="92" t="s">
        <v>81</v>
      </c>
      <c r="P44" s="7" t="s">
        <v>81</v>
      </c>
      <c r="Q44" s="7" t="s">
        <v>81</v>
      </c>
      <c r="R44" s="18"/>
      <c r="S44" s="7"/>
      <c r="T44" s="18"/>
      <c r="U44" s="18"/>
      <c r="V44" s="18"/>
      <c r="W44" s="18"/>
      <c r="X44" s="18"/>
      <c r="Y44" s="18"/>
      <c r="Z44" s="93"/>
      <c r="AA44" s="94"/>
      <c r="AB44" s="96">
        <v>0.5</v>
      </c>
      <c r="AC44" s="98">
        <v>23.5</v>
      </c>
      <c r="AD44" s="90"/>
      <c r="AE44" s="18"/>
      <c r="AF44" s="93"/>
      <c r="AG44" s="87"/>
      <c r="AH44" s="96">
        <v>0</v>
      </c>
      <c r="AI44" s="87">
        <v>0</v>
      </c>
      <c r="AJ44" s="96">
        <f t="shared" si="9"/>
        <v>0.5</v>
      </c>
      <c r="AK44" s="126">
        <f t="shared" si="9"/>
        <v>23.5</v>
      </c>
      <c r="AL44" s="100">
        <f t="shared" si="10"/>
        <v>153.19148936170214</v>
      </c>
      <c r="AM44" s="102">
        <v>0.9</v>
      </c>
      <c r="AN44" s="83">
        <f t="shared" si="1"/>
        <v>1034.0425531914893</v>
      </c>
      <c r="AO44" s="105">
        <f t="shared" ref="AO44:AO58" si="16">AN44/K44</f>
        <v>2.9799497210129378</v>
      </c>
      <c r="AP44" s="107"/>
      <c r="AQ44" s="109">
        <v>20000</v>
      </c>
      <c r="AR44" s="128">
        <f t="shared" ref="AR44:AR58" si="17">(AQ44/K44)</f>
        <v>57.636887608069166</v>
      </c>
      <c r="AS44" s="113">
        <f t="shared" ref="AS44:AS58" si="18">(AQ44/M44)</f>
        <v>10</v>
      </c>
      <c r="AT44" s="83">
        <f t="shared" si="5"/>
        <v>19.34156378600823</v>
      </c>
      <c r="AU44" s="113">
        <f t="shared" ref="AU44:AU58" si="19">AN44*$AU$3</f>
        <v>20.680851063829788</v>
      </c>
      <c r="AV44" s="83" t="str">
        <f t="shared" si="15"/>
        <v>CWD</v>
      </c>
      <c r="AW44" s="64"/>
      <c r="AX44" s="15"/>
      <c r="AY44" s="33"/>
      <c r="AZ44" s="62"/>
      <c r="BA44" s="15"/>
      <c r="BB44" s="68"/>
      <c r="BC44" s="64"/>
      <c r="BD44" s="15"/>
      <c r="BE44" s="33"/>
      <c r="BF44" s="62"/>
      <c r="BG44" s="15"/>
      <c r="BH44" s="68"/>
      <c r="BI44" s="64"/>
      <c r="BJ44" s="15"/>
      <c r="BK44" s="33"/>
      <c r="BL44" s="62"/>
      <c r="BM44" s="15"/>
      <c r="BN44" s="33"/>
    </row>
    <row r="45" spans="1:66" x14ac:dyDescent="0.25">
      <c r="A45" s="19">
        <v>38</v>
      </c>
      <c r="B45" s="70" t="s">
        <v>120</v>
      </c>
      <c r="C45" s="72" t="s">
        <v>217</v>
      </c>
      <c r="D45" s="73" t="s">
        <v>218</v>
      </c>
      <c r="E45" s="72" t="s">
        <v>219</v>
      </c>
      <c r="F45" s="77" t="s">
        <v>220</v>
      </c>
      <c r="G45" s="124" t="s">
        <v>221</v>
      </c>
      <c r="H45" s="79" t="s">
        <v>222</v>
      </c>
      <c r="I45" s="72" t="s">
        <v>223</v>
      </c>
      <c r="J45" s="81" t="s">
        <v>78</v>
      </c>
      <c r="K45" s="83">
        <v>112</v>
      </c>
      <c r="L45" s="84" t="s">
        <v>224</v>
      </c>
      <c r="M45" s="86">
        <v>2000</v>
      </c>
      <c r="N45" s="87" t="s">
        <v>129</v>
      </c>
      <c r="O45" s="90"/>
      <c r="P45" s="18"/>
      <c r="Q45" s="18"/>
      <c r="R45" s="18"/>
      <c r="S45" s="7" t="s">
        <v>81</v>
      </c>
      <c r="T45" s="18"/>
      <c r="U45" s="18"/>
      <c r="V45" s="18"/>
      <c r="W45" s="18"/>
      <c r="X45" s="18"/>
      <c r="Y45" s="18"/>
      <c r="Z45" s="93"/>
      <c r="AA45" s="94"/>
      <c r="AB45" s="96">
        <v>0.5</v>
      </c>
      <c r="AC45" s="98">
        <v>60.7</v>
      </c>
      <c r="AD45" s="90"/>
      <c r="AE45" s="18"/>
      <c r="AF45" s="93"/>
      <c r="AG45" s="87"/>
      <c r="AH45" s="96">
        <v>0</v>
      </c>
      <c r="AI45" s="87">
        <v>0</v>
      </c>
      <c r="AJ45" s="96">
        <f t="shared" si="9"/>
        <v>0.5</v>
      </c>
      <c r="AK45" s="126">
        <f t="shared" si="9"/>
        <v>60.7</v>
      </c>
      <c r="AL45" s="100">
        <f t="shared" si="10"/>
        <v>59.308072487644147</v>
      </c>
      <c r="AM45" s="102">
        <v>0.9</v>
      </c>
      <c r="AN45" s="83">
        <f t="shared" si="1"/>
        <v>400.32948929159801</v>
      </c>
      <c r="AO45" s="105">
        <f t="shared" si="16"/>
        <v>3.5743704401035536</v>
      </c>
      <c r="AP45" s="107"/>
      <c r="AQ45" s="109">
        <v>20000</v>
      </c>
      <c r="AR45" s="128">
        <f t="shared" si="17"/>
        <v>178.57142857142858</v>
      </c>
      <c r="AS45" s="113">
        <f t="shared" si="18"/>
        <v>10</v>
      </c>
      <c r="AT45" s="83">
        <f t="shared" si="5"/>
        <v>49.958847736625515</v>
      </c>
      <c r="AU45" s="113">
        <f t="shared" si="19"/>
        <v>8.0065897858319595</v>
      </c>
      <c r="AV45" s="83" t="str">
        <f t="shared" si="15"/>
        <v>CWD</v>
      </c>
      <c r="AW45" s="64"/>
      <c r="AX45" s="15"/>
      <c r="AY45" s="33"/>
      <c r="AZ45" s="62"/>
      <c r="BA45" s="15"/>
      <c r="BB45" s="68"/>
      <c r="BC45" s="64"/>
      <c r="BD45" s="15"/>
      <c r="BE45" s="33"/>
      <c r="BF45" s="62"/>
      <c r="BG45" s="15"/>
      <c r="BH45" s="68"/>
      <c r="BI45" s="64"/>
      <c r="BJ45" s="15"/>
      <c r="BK45" s="33"/>
      <c r="BL45" s="62"/>
      <c r="BM45" s="15"/>
      <c r="BN45" s="33"/>
    </row>
    <row r="46" spans="1:66" x14ac:dyDescent="0.25">
      <c r="A46" s="19">
        <v>39</v>
      </c>
      <c r="B46" s="70" t="s">
        <v>120</v>
      </c>
      <c r="C46" s="72" t="s">
        <v>225</v>
      </c>
      <c r="D46" s="73" t="s">
        <v>226</v>
      </c>
      <c r="E46" s="122" t="s">
        <v>227</v>
      </c>
      <c r="F46" s="123" t="s">
        <v>176</v>
      </c>
      <c r="G46" s="122" t="s">
        <v>176</v>
      </c>
      <c r="H46" s="79" t="s">
        <v>222</v>
      </c>
      <c r="I46" s="72" t="s">
        <v>228</v>
      </c>
      <c r="J46" s="81" t="s">
        <v>78</v>
      </c>
      <c r="K46" s="83">
        <v>220</v>
      </c>
      <c r="L46" s="84" t="s">
        <v>229</v>
      </c>
      <c r="M46" s="86">
        <v>5000</v>
      </c>
      <c r="N46" s="87" t="s">
        <v>90</v>
      </c>
      <c r="O46" s="90"/>
      <c r="P46" s="7" t="s">
        <v>81</v>
      </c>
      <c r="Q46" s="7" t="s">
        <v>81</v>
      </c>
      <c r="R46" s="7"/>
      <c r="S46" s="18"/>
      <c r="T46" s="18"/>
      <c r="U46" s="18"/>
      <c r="V46" s="18"/>
      <c r="W46" s="18"/>
      <c r="X46" s="18"/>
      <c r="Y46" s="18"/>
      <c r="Z46" s="93"/>
      <c r="AA46" s="94"/>
      <c r="AB46" s="96">
        <v>0.5</v>
      </c>
      <c r="AC46" s="98">
        <v>33</v>
      </c>
      <c r="AD46" s="90"/>
      <c r="AE46" s="18"/>
      <c r="AF46" s="93"/>
      <c r="AG46" s="87"/>
      <c r="AH46" s="96">
        <v>0</v>
      </c>
      <c r="AI46" s="87">
        <v>0</v>
      </c>
      <c r="AJ46" s="96">
        <f t="shared" si="9"/>
        <v>0.5</v>
      </c>
      <c r="AK46" s="126">
        <f t="shared" si="9"/>
        <v>33</v>
      </c>
      <c r="AL46" s="100">
        <f t="shared" si="10"/>
        <v>109.09090909090909</v>
      </c>
      <c r="AM46" s="102">
        <v>0.9</v>
      </c>
      <c r="AN46" s="83">
        <f t="shared" si="1"/>
        <v>736.36363636363649</v>
      </c>
      <c r="AO46" s="105">
        <f t="shared" si="16"/>
        <v>3.3471074380165295</v>
      </c>
      <c r="AP46" s="107"/>
      <c r="AQ46" s="109">
        <v>20000</v>
      </c>
      <c r="AR46" s="128">
        <f t="shared" si="17"/>
        <v>90.909090909090907</v>
      </c>
      <c r="AS46" s="113">
        <f t="shared" si="18"/>
        <v>4</v>
      </c>
      <c r="AT46" s="83">
        <f t="shared" si="5"/>
        <v>27.16049382716049</v>
      </c>
      <c r="AU46" s="113">
        <f t="shared" si="19"/>
        <v>14.72727272727273</v>
      </c>
      <c r="AV46" s="83" t="str">
        <f t="shared" si="15"/>
        <v>CWD</v>
      </c>
      <c r="AW46" s="64" t="s">
        <v>291</v>
      </c>
      <c r="AX46" s="15">
        <v>172</v>
      </c>
      <c r="AY46" s="33">
        <f>AX46*7</f>
        <v>1204</v>
      </c>
      <c r="AZ46" s="62" t="s">
        <v>355</v>
      </c>
      <c r="BA46" s="15">
        <v>315</v>
      </c>
      <c r="BB46" s="68">
        <f>BA46*7</f>
        <v>2205</v>
      </c>
      <c r="BC46" s="64"/>
      <c r="BD46" s="15"/>
      <c r="BE46" s="33"/>
      <c r="BF46" s="62"/>
      <c r="BG46" s="15"/>
      <c r="BH46" s="68"/>
      <c r="BI46" s="64"/>
      <c r="BJ46" s="15"/>
      <c r="BK46" s="33"/>
      <c r="BL46" s="62"/>
      <c r="BM46" s="15"/>
      <c r="BN46" s="33"/>
    </row>
    <row r="47" spans="1:66" x14ac:dyDescent="0.25">
      <c r="A47" s="19">
        <v>40</v>
      </c>
      <c r="B47" s="70" t="s">
        <v>120</v>
      </c>
      <c r="C47" s="72" t="s">
        <v>230</v>
      </c>
      <c r="D47" s="73" t="s">
        <v>231</v>
      </c>
      <c r="E47" s="72" t="s">
        <v>232</v>
      </c>
      <c r="F47" s="77" t="s">
        <v>369</v>
      </c>
      <c r="G47" s="124">
        <v>43377</v>
      </c>
      <c r="H47" s="79" t="s">
        <v>414</v>
      </c>
      <c r="I47" s="72" t="s">
        <v>235</v>
      </c>
      <c r="J47" s="81" t="s">
        <v>78</v>
      </c>
      <c r="K47" s="83">
        <v>82</v>
      </c>
      <c r="L47" s="84" t="s">
        <v>234</v>
      </c>
      <c r="M47" s="86">
        <v>2000</v>
      </c>
      <c r="N47" s="87" t="s">
        <v>80</v>
      </c>
      <c r="O47" s="90"/>
      <c r="P47" s="18"/>
      <c r="Q47" s="18"/>
      <c r="R47" s="18"/>
      <c r="S47" s="18"/>
      <c r="T47" s="7" t="s">
        <v>81</v>
      </c>
      <c r="U47" s="18"/>
      <c r="V47" s="18"/>
      <c r="W47" s="18"/>
      <c r="X47" s="18"/>
      <c r="Y47" s="18"/>
      <c r="Z47" s="93"/>
      <c r="AA47" s="94"/>
      <c r="AB47" s="96">
        <v>0.5</v>
      </c>
      <c r="AC47" s="98">
        <v>60</v>
      </c>
      <c r="AD47" s="90"/>
      <c r="AE47" s="18"/>
      <c r="AF47" s="93"/>
      <c r="AG47" s="87"/>
      <c r="AH47" s="96">
        <v>0</v>
      </c>
      <c r="AI47" s="87">
        <v>0</v>
      </c>
      <c r="AJ47" s="96">
        <f t="shared" si="9"/>
        <v>0.5</v>
      </c>
      <c r="AK47" s="126">
        <f t="shared" si="9"/>
        <v>60</v>
      </c>
      <c r="AL47" s="100">
        <f t="shared" si="10"/>
        <v>60</v>
      </c>
      <c r="AM47" s="102">
        <v>0.9</v>
      </c>
      <c r="AN47" s="83">
        <f t="shared" si="1"/>
        <v>405</v>
      </c>
      <c r="AO47" s="105">
        <f t="shared" si="16"/>
        <v>4.9390243902439028</v>
      </c>
      <c r="AP47" s="107"/>
      <c r="AQ47" s="109">
        <v>20000</v>
      </c>
      <c r="AR47" s="128">
        <f t="shared" si="17"/>
        <v>243.90243902439025</v>
      </c>
      <c r="AS47" s="113">
        <f t="shared" si="18"/>
        <v>10</v>
      </c>
      <c r="AT47" s="83">
        <f t="shared" si="5"/>
        <v>49.382716049382715</v>
      </c>
      <c r="AU47" s="113">
        <f t="shared" si="19"/>
        <v>8.1</v>
      </c>
      <c r="AV47" s="83" t="str">
        <f t="shared" si="15"/>
        <v>CWD</v>
      </c>
      <c r="AW47" s="64"/>
      <c r="AX47" s="15"/>
      <c r="AY47" s="33"/>
      <c r="AZ47" s="62"/>
      <c r="BA47" s="15"/>
      <c r="BB47" s="68"/>
      <c r="BC47" s="64"/>
      <c r="BD47" s="15"/>
      <c r="BE47" s="33"/>
      <c r="BF47" s="62"/>
      <c r="BG47" s="15"/>
      <c r="BH47" s="68"/>
      <c r="BI47" s="64"/>
      <c r="BJ47" s="15"/>
      <c r="BK47" s="33"/>
      <c r="BL47" s="62"/>
      <c r="BM47" s="15"/>
      <c r="BN47" s="33"/>
    </row>
    <row r="48" spans="1:66" x14ac:dyDescent="0.25">
      <c r="A48" s="19">
        <v>41</v>
      </c>
      <c r="B48" s="70" t="s">
        <v>120</v>
      </c>
      <c r="C48" s="72" t="s">
        <v>232</v>
      </c>
      <c r="D48" s="73" t="s">
        <v>231</v>
      </c>
      <c r="E48" s="72" t="s">
        <v>232</v>
      </c>
      <c r="F48" s="77" t="s">
        <v>369</v>
      </c>
      <c r="G48" s="124">
        <v>43377</v>
      </c>
      <c r="H48" s="79" t="s">
        <v>222</v>
      </c>
      <c r="I48" s="72" t="s">
        <v>235</v>
      </c>
      <c r="J48" s="81" t="s">
        <v>78</v>
      </c>
      <c r="K48" s="83">
        <v>80</v>
      </c>
      <c r="L48" s="84" t="s">
        <v>236</v>
      </c>
      <c r="M48" s="86">
        <v>2000</v>
      </c>
      <c r="N48" s="87" t="s">
        <v>80</v>
      </c>
      <c r="O48" s="90"/>
      <c r="P48" s="18"/>
      <c r="Q48" s="18"/>
      <c r="R48" s="18"/>
      <c r="S48" s="18"/>
      <c r="T48" s="7" t="s">
        <v>81</v>
      </c>
      <c r="U48" s="18"/>
      <c r="V48" s="18"/>
      <c r="W48" s="18"/>
      <c r="X48" s="18"/>
      <c r="Y48" s="18"/>
      <c r="Z48" s="93"/>
      <c r="AA48" s="94"/>
      <c r="AB48" s="96">
        <v>0.5</v>
      </c>
      <c r="AC48" s="98">
        <v>60</v>
      </c>
      <c r="AD48" s="90"/>
      <c r="AE48" s="18"/>
      <c r="AF48" s="93"/>
      <c r="AG48" s="87"/>
      <c r="AH48" s="96">
        <v>0</v>
      </c>
      <c r="AI48" s="87">
        <v>0</v>
      </c>
      <c r="AJ48" s="96">
        <f t="shared" si="9"/>
        <v>0.5</v>
      </c>
      <c r="AK48" s="126">
        <f t="shared" si="9"/>
        <v>60</v>
      </c>
      <c r="AL48" s="100">
        <f t="shared" si="10"/>
        <v>60</v>
      </c>
      <c r="AM48" s="102">
        <v>0.9</v>
      </c>
      <c r="AN48" s="83">
        <f t="shared" si="1"/>
        <v>405</v>
      </c>
      <c r="AO48" s="105">
        <f t="shared" si="16"/>
        <v>5.0625</v>
      </c>
      <c r="AP48" s="107"/>
      <c r="AQ48" s="109">
        <v>20000</v>
      </c>
      <c r="AR48" s="128">
        <f t="shared" si="17"/>
        <v>250</v>
      </c>
      <c r="AS48" s="113">
        <f t="shared" si="18"/>
        <v>10</v>
      </c>
      <c r="AT48" s="83">
        <f t="shared" si="5"/>
        <v>49.382716049382715</v>
      </c>
      <c r="AU48" s="113">
        <f t="shared" si="19"/>
        <v>8.1</v>
      </c>
      <c r="AV48" s="83" t="str">
        <f t="shared" si="15"/>
        <v>CWD</v>
      </c>
      <c r="AW48" s="64"/>
      <c r="AX48" s="15"/>
      <c r="AY48" s="33"/>
      <c r="AZ48" s="62"/>
      <c r="BA48" s="15"/>
      <c r="BB48" s="68"/>
      <c r="BC48" s="64"/>
      <c r="BD48" s="15"/>
      <c r="BE48" s="33"/>
      <c r="BF48" s="62"/>
      <c r="BG48" s="15"/>
      <c r="BH48" s="68"/>
      <c r="BI48" s="64"/>
      <c r="BJ48" s="15"/>
      <c r="BK48" s="33"/>
      <c r="BL48" s="62"/>
      <c r="BM48" s="15"/>
      <c r="BN48" s="33"/>
    </row>
    <row r="49" spans="1:66" x14ac:dyDescent="0.25">
      <c r="A49" s="19">
        <v>42</v>
      </c>
      <c r="B49" s="70" t="s">
        <v>120</v>
      </c>
      <c r="C49" s="72" t="s">
        <v>237</v>
      </c>
      <c r="D49" s="73" t="s">
        <v>231</v>
      </c>
      <c r="E49" s="72" t="s">
        <v>232</v>
      </c>
      <c r="F49" s="77" t="s">
        <v>369</v>
      </c>
      <c r="G49" s="124">
        <v>43377</v>
      </c>
      <c r="H49" s="79" t="s">
        <v>222</v>
      </c>
      <c r="I49" s="72" t="s">
        <v>233</v>
      </c>
      <c r="J49" s="81" t="s">
        <v>78</v>
      </c>
      <c r="K49" s="83">
        <v>96</v>
      </c>
      <c r="L49" s="84" t="s">
        <v>238</v>
      </c>
      <c r="M49" s="86">
        <v>2000</v>
      </c>
      <c r="N49" s="87" t="s">
        <v>80</v>
      </c>
      <c r="O49" s="90"/>
      <c r="P49" s="18"/>
      <c r="Q49" s="18"/>
      <c r="R49" s="18"/>
      <c r="S49" s="18"/>
      <c r="T49" s="7" t="s">
        <v>81</v>
      </c>
      <c r="U49" s="18"/>
      <c r="V49" s="18"/>
      <c r="W49" s="18"/>
      <c r="X49" s="18"/>
      <c r="Y49" s="18"/>
      <c r="Z49" s="93"/>
      <c r="AA49" s="94"/>
      <c r="AB49" s="96">
        <v>0.5</v>
      </c>
      <c r="AC49" s="98">
        <v>60</v>
      </c>
      <c r="AD49" s="90"/>
      <c r="AE49" s="18"/>
      <c r="AF49" s="93"/>
      <c r="AG49" s="87"/>
      <c r="AH49" s="96">
        <v>0</v>
      </c>
      <c r="AI49" s="87">
        <v>0</v>
      </c>
      <c r="AJ49" s="96">
        <f t="shared" si="9"/>
        <v>0.5</v>
      </c>
      <c r="AK49" s="126">
        <f t="shared" si="9"/>
        <v>60</v>
      </c>
      <c r="AL49" s="100">
        <f t="shared" si="10"/>
        <v>60</v>
      </c>
      <c r="AM49" s="102">
        <v>0.9</v>
      </c>
      <c r="AN49" s="83">
        <f t="shared" si="1"/>
        <v>405</v>
      </c>
      <c r="AO49" s="105">
        <f t="shared" si="16"/>
        <v>4.21875</v>
      </c>
      <c r="AP49" s="107"/>
      <c r="AQ49" s="109">
        <v>20000</v>
      </c>
      <c r="AR49" s="128">
        <f t="shared" si="17"/>
        <v>208.33333333333334</v>
      </c>
      <c r="AS49" s="113">
        <f t="shared" si="18"/>
        <v>10</v>
      </c>
      <c r="AT49" s="83">
        <f t="shared" si="5"/>
        <v>49.382716049382715</v>
      </c>
      <c r="AU49" s="113">
        <f t="shared" si="19"/>
        <v>8.1</v>
      </c>
      <c r="AV49" s="83" t="str">
        <f t="shared" si="15"/>
        <v>CWD</v>
      </c>
      <c r="AW49" s="64"/>
      <c r="AX49" s="15"/>
      <c r="AY49" s="33"/>
      <c r="AZ49" s="62"/>
      <c r="BA49" s="15"/>
      <c r="BB49" s="68"/>
      <c r="BC49" s="64"/>
      <c r="BD49" s="15"/>
      <c r="BE49" s="33"/>
      <c r="BF49" s="62"/>
      <c r="BG49" s="15"/>
      <c r="BH49" s="68"/>
      <c r="BI49" s="64"/>
      <c r="BJ49" s="15"/>
      <c r="BK49" s="33"/>
      <c r="BL49" s="62"/>
      <c r="BM49" s="15"/>
      <c r="BN49" s="33"/>
    </row>
    <row r="50" spans="1:66" s="173" customFormat="1" ht="15.75" thickBot="1" x14ac:dyDescent="0.3">
      <c r="A50" s="141">
        <v>45</v>
      </c>
      <c r="B50" s="214" t="s">
        <v>120</v>
      </c>
      <c r="C50" s="215" t="s">
        <v>239</v>
      </c>
      <c r="D50" s="216" t="s">
        <v>240</v>
      </c>
      <c r="E50" s="215"/>
      <c r="F50" s="217"/>
      <c r="G50" s="218"/>
      <c r="H50" s="219" t="s">
        <v>241</v>
      </c>
      <c r="I50" s="215" t="s">
        <v>242</v>
      </c>
      <c r="J50" s="220" t="s">
        <v>78</v>
      </c>
      <c r="K50" s="221">
        <v>266</v>
      </c>
      <c r="L50" s="222"/>
      <c r="M50" s="223">
        <v>2000</v>
      </c>
      <c r="N50" s="224" t="s">
        <v>80</v>
      </c>
      <c r="O50" s="225"/>
      <c r="P50" s="226"/>
      <c r="Q50" s="226"/>
      <c r="R50" s="227" t="s">
        <v>81</v>
      </c>
      <c r="S50" s="226"/>
      <c r="T50" s="226"/>
      <c r="U50" s="226"/>
      <c r="V50" s="226"/>
      <c r="W50" s="226"/>
      <c r="X50" s="226"/>
      <c r="Y50" s="226"/>
      <c r="Z50" s="228"/>
      <c r="AA50" s="229"/>
      <c r="AB50" s="230">
        <v>0.5</v>
      </c>
      <c r="AC50" s="231">
        <v>200</v>
      </c>
      <c r="AD50" s="232" t="s">
        <v>81</v>
      </c>
      <c r="AE50" s="226"/>
      <c r="AF50" s="228"/>
      <c r="AG50" s="224"/>
      <c r="AH50" s="230">
        <v>1</v>
      </c>
      <c r="AI50" s="224">
        <v>0</v>
      </c>
      <c r="AJ50" s="230">
        <f t="shared" si="9"/>
        <v>1.5</v>
      </c>
      <c r="AK50" s="233">
        <f t="shared" si="9"/>
        <v>200</v>
      </c>
      <c r="AL50" s="234">
        <f t="shared" si="10"/>
        <v>18</v>
      </c>
      <c r="AM50" s="235">
        <v>0.9</v>
      </c>
      <c r="AN50" s="221">
        <f t="shared" si="1"/>
        <v>121.5</v>
      </c>
      <c r="AO50" s="236">
        <f t="shared" si="16"/>
        <v>0.4567669172932331</v>
      </c>
      <c r="AP50" s="237"/>
      <c r="AQ50" s="238">
        <v>20000</v>
      </c>
      <c r="AR50" s="239">
        <f t="shared" si="17"/>
        <v>75.187969924812023</v>
      </c>
      <c r="AS50" s="240">
        <f t="shared" si="18"/>
        <v>10</v>
      </c>
      <c r="AT50" s="221">
        <f t="shared" si="5"/>
        <v>164.6090534979424</v>
      </c>
      <c r="AU50" s="240">
        <f t="shared" si="19"/>
        <v>2.4300000000000002</v>
      </c>
      <c r="AV50" s="221" t="str">
        <f t="shared" si="15"/>
        <v>CWD</v>
      </c>
      <c r="AW50" s="241"/>
      <c r="AX50" s="242"/>
      <c r="AY50" s="243"/>
      <c r="AZ50" s="244"/>
      <c r="BA50" s="242"/>
      <c r="BB50" s="245"/>
      <c r="BC50" s="241"/>
      <c r="BD50" s="242"/>
      <c r="BE50" s="243"/>
      <c r="BF50" s="244"/>
      <c r="BG50" s="242"/>
      <c r="BH50" s="245"/>
      <c r="BI50" s="241"/>
      <c r="BJ50" s="242"/>
      <c r="BK50" s="243"/>
      <c r="BL50" s="244"/>
      <c r="BM50" s="242"/>
      <c r="BN50" s="243"/>
    </row>
    <row r="51" spans="1:66" x14ac:dyDescent="0.25">
      <c r="A51" s="19">
        <v>46</v>
      </c>
      <c r="B51" s="69" t="s">
        <v>334</v>
      </c>
      <c r="C51" s="250" t="s">
        <v>335</v>
      </c>
      <c r="D51" s="252" t="s">
        <v>336</v>
      </c>
      <c r="E51" s="250" t="s">
        <v>402</v>
      </c>
      <c r="F51" s="254">
        <v>3</v>
      </c>
      <c r="G51" s="256">
        <v>40939</v>
      </c>
      <c r="H51" s="304" t="s">
        <v>83</v>
      </c>
      <c r="I51" s="305" t="s">
        <v>84</v>
      </c>
      <c r="J51" s="80" t="s">
        <v>78</v>
      </c>
      <c r="K51" s="103">
        <v>224</v>
      </c>
      <c r="L51" s="260"/>
      <c r="M51" s="85">
        <v>500</v>
      </c>
      <c r="N51" s="76"/>
      <c r="O51" s="88"/>
      <c r="P51" s="30"/>
      <c r="Q51" s="30"/>
      <c r="R51" s="7" t="s">
        <v>81</v>
      </c>
      <c r="S51" s="7" t="s">
        <v>81</v>
      </c>
      <c r="T51" s="29"/>
      <c r="U51" s="29"/>
      <c r="V51" s="29"/>
      <c r="W51" s="29"/>
      <c r="X51" s="29"/>
      <c r="Y51" s="29"/>
      <c r="Z51" s="89"/>
      <c r="AA51" s="266"/>
      <c r="AB51" s="71">
        <v>1</v>
      </c>
      <c r="AC51" s="97">
        <v>23</v>
      </c>
      <c r="AD51" s="88"/>
      <c r="AE51" s="29"/>
      <c r="AF51" s="89"/>
      <c r="AG51" s="76"/>
      <c r="AH51" s="71">
        <v>0</v>
      </c>
      <c r="AI51" s="76">
        <v>0</v>
      </c>
      <c r="AJ51" s="71">
        <f t="shared" si="9"/>
        <v>1</v>
      </c>
      <c r="AK51" s="271">
        <f t="shared" si="9"/>
        <v>23</v>
      </c>
      <c r="AL51" s="82">
        <f t="shared" si="10"/>
        <v>156.52173913043478</v>
      </c>
      <c r="AM51" s="101">
        <v>0.9</v>
      </c>
      <c r="AN51" s="103">
        <f t="shared" si="1"/>
        <v>1056.5217391304348</v>
      </c>
      <c r="AO51" s="104">
        <f t="shared" si="16"/>
        <v>4.716614906832298</v>
      </c>
      <c r="AP51" s="106"/>
      <c r="AQ51" s="108">
        <v>20000</v>
      </c>
      <c r="AR51" s="277">
        <f t="shared" si="17"/>
        <v>89.285714285714292</v>
      </c>
      <c r="AS51" s="112">
        <f t="shared" si="18"/>
        <v>40</v>
      </c>
      <c r="AT51" s="103">
        <f t="shared" si="5"/>
        <v>18.930041152263374</v>
      </c>
      <c r="AU51" s="112">
        <f t="shared" si="19"/>
        <v>21.130434782608695</v>
      </c>
      <c r="AV51" s="103" t="str">
        <f t="shared" si="15"/>
        <v>Plastonium</v>
      </c>
      <c r="AW51" s="61"/>
      <c r="AX51" s="31"/>
      <c r="AY51" s="67"/>
      <c r="AZ51" s="63"/>
      <c r="BA51" s="31"/>
      <c r="BB51" s="32"/>
      <c r="BC51" s="61"/>
      <c r="BD51" s="31"/>
      <c r="BE51" s="67"/>
      <c r="BF51" s="63"/>
      <c r="BG51" s="31"/>
      <c r="BH51" s="67"/>
      <c r="BI51" s="63"/>
      <c r="BJ51" s="31"/>
      <c r="BK51" s="32"/>
      <c r="BL51" s="61"/>
      <c r="BM51" s="31"/>
      <c r="BN51" s="32"/>
    </row>
    <row r="52" spans="1:66" x14ac:dyDescent="0.25">
      <c r="A52" s="19">
        <v>47</v>
      </c>
      <c r="B52" s="70" t="s">
        <v>334</v>
      </c>
      <c r="C52" s="72" t="s">
        <v>337</v>
      </c>
      <c r="D52" s="73" t="s">
        <v>338</v>
      </c>
      <c r="E52" s="72" t="s">
        <v>403</v>
      </c>
      <c r="F52" s="77">
        <v>2</v>
      </c>
      <c r="G52" s="124">
        <v>40939</v>
      </c>
      <c r="H52" s="79" t="s">
        <v>409</v>
      </c>
      <c r="I52" s="72" t="s">
        <v>77</v>
      </c>
      <c r="J52" s="81" t="s">
        <v>78</v>
      </c>
      <c r="K52" s="83">
        <v>160</v>
      </c>
      <c r="L52" s="84"/>
      <c r="M52" s="86">
        <v>500</v>
      </c>
      <c r="N52" s="87"/>
      <c r="O52" s="90"/>
      <c r="P52" s="18"/>
      <c r="Q52" s="18"/>
      <c r="R52" s="7" t="s">
        <v>81</v>
      </c>
      <c r="S52" s="7" t="s">
        <v>81</v>
      </c>
      <c r="T52" s="18"/>
      <c r="U52" s="18"/>
      <c r="V52" s="18"/>
      <c r="W52" s="18"/>
      <c r="X52" s="18"/>
      <c r="Y52" s="18"/>
      <c r="Z52" s="93"/>
      <c r="AA52" s="94"/>
      <c r="AB52" s="96">
        <v>1</v>
      </c>
      <c r="AC52" s="98">
        <v>17</v>
      </c>
      <c r="AD52" s="92"/>
      <c r="AE52" s="18"/>
      <c r="AF52" s="93"/>
      <c r="AG52" s="87"/>
      <c r="AH52" s="96">
        <v>0</v>
      </c>
      <c r="AI52" s="87">
        <v>0</v>
      </c>
      <c r="AJ52" s="96">
        <f t="shared" si="9"/>
        <v>1</v>
      </c>
      <c r="AK52" s="126">
        <f t="shared" si="9"/>
        <v>17</v>
      </c>
      <c r="AL52" s="100">
        <f t="shared" si="10"/>
        <v>211.76470588235293</v>
      </c>
      <c r="AM52" s="102">
        <v>0.9</v>
      </c>
      <c r="AN52" s="83">
        <f t="shared" si="1"/>
        <v>1429.4117647058822</v>
      </c>
      <c r="AO52" s="105">
        <f t="shared" si="16"/>
        <v>8.9338235294117645</v>
      </c>
      <c r="AP52" s="107"/>
      <c r="AQ52" s="109">
        <v>20000</v>
      </c>
      <c r="AR52" s="128">
        <f t="shared" si="17"/>
        <v>125</v>
      </c>
      <c r="AS52" s="113">
        <f t="shared" si="18"/>
        <v>40</v>
      </c>
      <c r="AT52" s="83">
        <f t="shared" si="5"/>
        <v>13.991769547325104</v>
      </c>
      <c r="AU52" s="113">
        <f t="shared" si="19"/>
        <v>28.588235294117645</v>
      </c>
      <c r="AV52" s="83" t="str">
        <f t="shared" si="15"/>
        <v>Plastonium</v>
      </c>
      <c r="AW52" s="62"/>
      <c r="AX52" s="15"/>
      <c r="AY52" s="68"/>
      <c r="AZ52" s="64"/>
      <c r="BA52" s="15"/>
      <c r="BB52" s="33"/>
      <c r="BC52" s="62"/>
      <c r="BD52" s="15"/>
      <c r="BE52" s="68"/>
      <c r="BF52" s="64"/>
      <c r="BG52" s="15"/>
      <c r="BH52" s="68"/>
      <c r="BI52" s="64"/>
      <c r="BJ52" s="15"/>
      <c r="BK52" s="33"/>
      <c r="BL52" s="62"/>
      <c r="BM52" s="15"/>
      <c r="BN52" s="33"/>
    </row>
    <row r="53" spans="1:66" x14ac:dyDescent="0.25">
      <c r="A53" s="19">
        <v>48</v>
      </c>
      <c r="B53" s="70" t="s">
        <v>334</v>
      </c>
      <c r="C53" s="72" t="s">
        <v>339</v>
      </c>
      <c r="D53" s="73" t="s">
        <v>340</v>
      </c>
      <c r="E53" s="72" t="s">
        <v>404</v>
      </c>
      <c r="F53" s="77">
        <v>2</v>
      </c>
      <c r="G53" s="124">
        <v>40939</v>
      </c>
      <c r="H53" s="79" t="s">
        <v>409</v>
      </c>
      <c r="I53" s="72" t="s">
        <v>77</v>
      </c>
      <c r="J53" s="81" t="s">
        <v>78</v>
      </c>
      <c r="K53" s="83">
        <v>268</v>
      </c>
      <c r="L53" s="84"/>
      <c r="M53" s="86">
        <v>500</v>
      </c>
      <c r="N53" s="87"/>
      <c r="O53" s="90"/>
      <c r="P53" s="18"/>
      <c r="Q53" s="18"/>
      <c r="R53" s="7" t="s">
        <v>81</v>
      </c>
      <c r="S53" s="7" t="s">
        <v>81</v>
      </c>
      <c r="T53" s="18"/>
      <c r="U53" s="18"/>
      <c r="V53" s="18"/>
      <c r="W53" s="18"/>
      <c r="X53" s="18"/>
      <c r="Y53" s="18"/>
      <c r="Z53" s="93"/>
      <c r="AA53" s="94"/>
      <c r="AB53" s="96">
        <v>1</v>
      </c>
      <c r="AC53" s="98">
        <v>14</v>
      </c>
      <c r="AD53" s="92"/>
      <c r="AE53" s="18"/>
      <c r="AF53" s="93"/>
      <c r="AG53" s="87"/>
      <c r="AH53" s="96">
        <v>0</v>
      </c>
      <c r="AI53" s="87">
        <v>0</v>
      </c>
      <c r="AJ53" s="96">
        <f t="shared" si="9"/>
        <v>1</v>
      </c>
      <c r="AK53" s="126">
        <f t="shared" si="9"/>
        <v>14</v>
      </c>
      <c r="AL53" s="100">
        <f t="shared" si="10"/>
        <v>257.14285714285717</v>
      </c>
      <c r="AM53" s="102">
        <v>0.9</v>
      </c>
      <c r="AN53" s="83">
        <f t="shared" si="1"/>
        <v>1735.7142857142858</v>
      </c>
      <c r="AO53" s="105">
        <f t="shared" si="16"/>
        <v>6.476545842217484</v>
      </c>
      <c r="AP53" s="107"/>
      <c r="AQ53" s="109">
        <v>20000</v>
      </c>
      <c r="AR53" s="128">
        <f t="shared" si="17"/>
        <v>74.626865671641795</v>
      </c>
      <c r="AS53" s="113">
        <f t="shared" si="18"/>
        <v>40</v>
      </c>
      <c r="AT53" s="83">
        <f t="shared" si="5"/>
        <v>11.522633744855966</v>
      </c>
      <c r="AU53" s="113">
        <f t="shared" si="19"/>
        <v>34.714285714285715</v>
      </c>
      <c r="AV53" s="83" t="str">
        <f t="shared" si="15"/>
        <v>Plastonium</v>
      </c>
      <c r="AW53" s="62"/>
      <c r="AX53" s="15"/>
      <c r="AY53" s="68"/>
      <c r="AZ53" s="64"/>
      <c r="BA53" s="15"/>
      <c r="BB53" s="33"/>
      <c r="BC53" s="62"/>
      <c r="BD53" s="15"/>
      <c r="BE53" s="68"/>
      <c r="BF53" s="64"/>
      <c r="BG53" s="15"/>
      <c r="BH53" s="68"/>
      <c r="BI53" s="64"/>
      <c r="BJ53" s="15"/>
      <c r="BK53" s="33"/>
      <c r="BL53" s="62"/>
      <c r="BM53" s="15"/>
      <c r="BN53" s="33"/>
    </row>
    <row r="54" spans="1:66" x14ac:dyDescent="0.25">
      <c r="A54" s="19">
        <v>49</v>
      </c>
      <c r="B54" s="70" t="s">
        <v>334</v>
      </c>
      <c r="C54" s="72" t="s">
        <v>341</v>
      </c>
      <c r="D54" s="73" t="s">
        <v>342</v>
      </c>
      <c r="E54" s="72" t="s">
        <v>405</v>
      </c>
      <c r="F54" s="77"/>
      <c r="G54" s="124"/>
      <c r="H54" s="79"/>
      <c r="I54" s="72" t="s">
        <v>84</v>
      </c>
      <c r="J54" s="81" t="s">
        <v>78</v>
      </c>
      <c r="K54" s="83">
        <v>291</v>
      </c>
      <c r="L54" s="84"/>
      <c r="M54" s="86">
        <v>500</v>
      </c>
      <c r="N54" s="87"/>
      <c r="O54" s="92"/>
      <c r="P54" s="7"/>
      <c r="Q54" s="7"/>
      <c r="R54" s="7" t="s">
        <v>81</v>
      </c>
      <c r="S54" s="7" t="s">
        <v>81</v>
      </c>
      <c r="T54" s="18"/>
      <c r="U54" s="18"/>
      <c r="V54" s="18"/>
      <c r="W54" s="18"/>
      <c r="X54" s="18"/>
      <c r="Y54" s="18"/>
      <c r="Z54" s="93"/>
      <c r="AA54" s="94"/>
      <c r="AB54" s="96">
        <v>1</v>
      </c>
      <c r="AC54" s="98">
        <v>11</v>
      </c>
      <c r="AD54" s="92"/>
      <c r="AE54" s="18"/>
      <c r="AF54" s="93"/>
      <c r="AG54" s="87"/>
      <c r="AH54" s="96">
        <v>0</v>
      </c>
      <c r="AI54" s="87">
        <v>0</v>
      </c>
      <c r="AJ54" s="96">
        <f t="shared" si="9"/>
        <v>1</v>
      </c>
      <c r="AK54" s="126">
        <f t="shared" si="9"/>
        <v>11</v>
      </c>
      <c r="AL54" s="100">
        <f t="shared" si="10"/>
        <v>327.27272727272725</v>
      </c>
      <c r="AM54" s="102">
        <v>0.9</v>
      </c>
      <c r="AN54" s="83">
        <f t="shared" si="1"/>
        <v>2209.090909090909</v>
      </c>
      <c r="AO54" s="105">
        <f t="shared" si="16"/>
        <v>7.5913776944704781</v>
      </c>
      <c r="AP54" s="107"/>
      <c r="AQ54" s="109">
        <v>20000</v>
      </c>
      <c r="AR54" s="128">
        <f t="shared" si="17"/>
        <v>68.728522336769757</v>
      </c>
      <c r="AS54" s="113">
        <f t="shared" si="18"/>
        <v>40</v>
      </c>
      <c r="AT54" s="83">
        <f t="shared" si="5"/>
        <v>9.0534979423868318</v>
      </c>
      <c r="AU54" s="113">
        <f t="shared" si="19"/>
        <v>44.18181818181818</v>
      </c>
      <c r="AV54" s="83" t="str">
        <f t="shared" si="15"/>
        <v>Plastonium</v>
      </c>
      <c r="AW54" s="62"/>
      <c r="AX54" s="15"/>
      <c r="AY54" s="68"/>
      <c r="AZ54" s="64"/>
      <c r="BA54" s="15"/>
      <c r="BB54" s="33"/>
      <c r="BC54" s="62"/>
      <c r="BD54" s="15"/>
      <c r="BE54" s="68"/>
      <c r="BF54" s="64"/>
      <c r="BG54" s="15"/>
      <c r="BH54" s="68"/>
      <c r="BI54" s="64"/>
      <c r="BJ54" s="15"/>
      <c r="BK54" s="33"/>
      <c r="BL54" s="62"/>
      <c r="BM54" s="15"/>
      <c r="BN54" s="33"/>
    </row>
    <row r="55" spans="1:66" x14ac:dyDescent="0.25">
      <c r="A55" s="19">
        <v>50</v>
      </c>
      <c r="B55" s="70" t="s">
        <v>334</v>
      </c>
      <c r="C55" s="72" t="s">
        <v>343</v>
      </c>
      <c r="D55" s="73" t="s">
        <v>344</v>
      </c>
      <c r="E55" s="72" t="s">
        <v>406</v>
      </c>
      <c r="F55" s="77">
        <v>2</v>
      </c>
      <c r="G55" s="124">
        <v>40939</v>
      </c>
      <c r="H55" s="79" t="s">
        <v>410</v>
      </c>
      <c r="I55" s="72" t="s">
        <v>411</v>
      </c>
      <c r="J55" s="81" t="s">
        <v>78</v>
      </c>
      <c r="K55" s="83">
        <v>172</v>
      </c>
      <c r="L55" s="84"/>
      <c r="M55" s="86">
        <v>500</v>
      </c>
      <c r="N55" s="87"/>
      <c r="O55" s="90"/>
      <c r="P55" s="18"/>
      <c r="Q55" s="18"/>
      <c r="R55" s="7" t="s">
        <v>81</v>
      </c>
      <c r="S55" s="7" t="s">
        <v>81</v>
      </c>
      <c r="T55" s="18"/>
      <c r="U55" s="18"/>
      <c r="V55" s="18"/>
      <c r="W55" s="18"/>
      <c r="X55" s="18"/>
      <c r="Y55" s="18"/>
      <c r="Z55" s="93"/>
      <c r="AA55" s="94"/>
      <c r="AB55" s="96">
        <v>1</v>
      </c>
      <c r="AC55" s="98">
        <v>17</v>
      </c>
      <c r="AD55" s="92"/>
      <c r="AE55" s="18"/>
      <c r="AF55" s="93"/>
      <c r="AG55" s="87"/>
      <c r="AH55" s="96">
        <v>0</v>
      </c>
      <c r="AI55" s="87">
        <v>0</v>
      </c>
      <c r="AJ55" s="96">
        <f t="shared" si="9"/>
        <v>1</v>
      </c>
      <c r="AK55" s="126">
        <f t="shared" si="9"/>
        <v>17</v>
      </c>
      <c r="AL55" s="100">
        <f t="shared" si="10"/>
        <v>211.76470588235293</v>
      </c>
      <c r="AM55" s="102">
        <v>0.9</v>
      </c>
      <c r="AN55" s="83">
        <f t="shared" si="1"/>
        <v>1429.4117647058822</v>
      </c>
      <c r="AO55" s="105">
        <f t="shared" si="16"/>
        <v>8.3105335157318727</v>
      </c>
      <c r="AP55" s="107"/>
      <c r="AQ55" s="109">
        <v>20000</v>
      </c>
      <c r="AR55" s="128">
        <f t="shared" si="17"/>
        <v>116.27906976744185</v>
      </c>
      <c r="AS55" s="113">
        <f t="shared" si="18"/>
        <v>40</v>
      </c>
      <c r="AT55" s="83">
        <f t="shared" si="5"/>
        <v>13.991769547325104</v>
      </c>
      <c r="AU55" s="113">
        <f t="shared" si="19"/>
        <v>28.588235294117645</v>
      </c>
      <c r="AV55" s="83" t="str">
        <f t="shared" si="15"/>
        <v>Plastonium</v>
      </c>
      <c r="AW55" s="62"/>
      <c r="AX55" s="15"/>
      <c r="AY55" s="68"/>
      <c r="AZ55" s="64"/>
      <c r="BA55" s="15"/>
      <c r="BB55" s="33"/>
      <c r="BC55" s="62"/>
      <c r="BD55" s="15"/>
      <c r="BE55" s="68"/>
      <c r="BF55" s="64"/>
      <c r="BG55" s="15"/>
      <c r="BH55" s="68"/>
      <c r="BI55" s="64"/>
      <c r="BJ55" s="15"/>
      <c r="BK55" s="33"/>
      <c r="BL55" s="62"/>
      <c r="BM55" s="15"/>
      <c r="BN55" s="33"/>
    </row>
    <row r="56" spans="1:66" x14ac:dyDescent="0.25">
      <c r="A56" s="19">
        <v>51</v>
      </c>
      <c r="B56" s="70" t="s">
        <v>334</v>
      </c>
      <c r="C56" s="72" t="s">
        <v>345</v>
      </c>
      <c r="D56" s="73" t="s">
        <v>346</v>
      </c>
      <c r="E56" s="72" t="s">
        <v>407</v>
      </c>
      <c r="F56" s="77">
        <v>3</v>
      </c>
      <c r="G56" s="124">
        <v>40939</v>
      </c>
      <c r="H56" s="79" t="s">
        <v>412</v>
      </c>
      <c r="I56" s="72" t="s">
        <v>88</v>
      </c>
      <c r="J56" s="81" t="s">
        <v>78</v>
      </c>
      <c r="K56" s="83">
        <v>154</v>
      </c>
      <c r="L56" s="84"/>
      <c r="M56" s="86">
        <v>500</v>
      </c>
      <c r="N56" s="87"/>
      <c r="O56" s="90"/>
      <c r="P56" s="18"/>
      <c r="Q56" s="18"/>
      <c r="R56" s="7" t="s">
        <v>81</v>
      </c>
      <c r="S56" s="7" t="s">
        <v>81</v>
      </c>
      <c r="T56" s="18"/>
      <c r="U56" s="18"/>
      <c r="V56" s="18"/>
      <c r="W56" s="18"/>
      <c r="X56" s="18"/>
      <c r="Y56" s="18"/>
      <c r="Z56" s="93"/>
      <c r="AA56" s="94"/>
      <c r="AB56" s="96">
        <v>1</v>
      </c>
      <c r="AC56" s="98">
        <v>17</v>
      </c>
      <c r="AD56" s="92"/>
      <c r="AE56" s="18"/>
      <c r="AF56" s="93"/>
      <c r="AG56" s="87"/>
      <c r="AH56" s="96">
        <v>0</v>
      </c>
      <c r="AI56" s="87">
        <v>0</v>
      </c>
      <c r="AJ56" s="96">
        <f t="shared" si="9"/>
        <v>1</v>
      </c>
      <c r="AK56" s="126">
        <f t="shared" si="9"/>
        <v>17</v>
      </c>
      <c r="AL56" s="100">
        <f t="shared" si="10"/>
        <v>211.76470588235293</v>
      </c>
      <c r="AM56" s="102">
        <v>0.9</v>
      </c>
      <c r="AN56" s="83">
        <f t="shared" si="1"/>
        <v>1429.4117647058822</v>
      </c>
      <c r="AO56" s="105">
        <f t="shared" si="16"/>
        <v>9.2818945760122222</v>
      </c>
      <c r="AP56" s="107"/>
      <c r="AQ56" s="109">
        <v>20000</v>
      </c>
      <c r="AR56" s="128">
        <f t="shared" si="17"/>
        <v>129.87012987012986</v>
      </c>
      <c r="AS56" s="113">
        <f t="shared" si="18"/>
        <v>40</v>
      </c>
      <c r="AT56" s="83">
        <f t="shared" si="5"/>
        <v>13.991769547325104</v>
      </c>
      <c r="AU56" s="113">
        <f t="shared" si="19"/>
        <v>28.588235294117645</v>
      </c>
      <c r="AV56" s="83" t="str">
        <f t="shared" si="15"/>
        <v>Plastonium</v>
      </c>
      <c r="AW56" s="62"/>
      <c r="AX56" s="15"/>
      <c r="AY56" s="68"/>
      <c r="AZ56" s="64"/>
      <c r="BA56" s="15"/>
      <c r="BB56" s="33"/>
      <c r="BC56" s="62"/>
      <c r="BD56" s="15"/>
      <c r="BE56" s="68"/>
      <c r="BF56" s="64"/>
      <c r="BG56" s="15"/>
      <c r="BH56" s="68"/>
      <c r="BI56" s="64"/>
      <c r="BJ56" s="15"/>
      <c r="BK56" s="33"/>
      <c r="BL56" s="62"/>
      <c r="BM56" s="15"/>
      <c r="BN56" s="33"/>
    </row>
    <row r="57" spans="1:66" x14ac:dyDescent="0.25">
      <c r="A57" s="19">
        <v>52</v>
      </c>
      <c r="B57" s="70" t="s">
        <v>334</v>
      </c>
      <c r="C57" s="72" t="s">
        <v>347</v>
      </c>
      <c r="D57" s="73" t="s">
        <v>348</v>
      </c>
      <c r="E57" s="72" t="s">
        <v>408</v>
      </c>
      <c r="F57" s="77">
        <v>1</v>
      </c>
      <c r="G57" s="124">
        <v>39373</v>
      </c>
      <c r="H57" s="79" t="s">
        <v>413</v>
      </c>
      <c r="I57" s="72" t="s">
        <v>228</v>
      </c>
      <c r="J57" s="81" t="s">
        <v>78</v>
      </c>
      <c r="K57" s="83">
        <v>252</v>
      </c>
      <c r="L57" s="84"/>
      <c r="M57" s="86">
        <v>600</v>
      </c>
      <c r="N57" s="87"/>
      <c r="O57" s="90"/>
      <c r="P57" s="18"/>
      <c r="Q57" s="18"/>
      <c r="R57" s="7" t="s">
        <v>81</v>
      </c>
      <c r="S57" s="7" t="s">
        <v>81</v>
      </c>
      <c r="T57" s="18"/>
      <c r="U57" s="18"/>
      <c r="V57" s="18"/>
      <c r="W57" s="18"/>
      <c r="X57" s="18"/>
      <c r="Y57" s="18"/>
      <c r="Z57" s="93"/>
      <c r="AA57" s="94"/>
      <c r="AB57" s="96">
        <v>1</v>
      </c>
      <c r="AC57" s="98">
        <v>37</v>
      </c>
      <c r="AD57" s="92"/>
      <c r="AE57" s="18"/>
      <c r="AF57" s="93"/>
      <c r="AG57" s="87"/>
      <c r="AH57" s="96">
        <v>0</v>
      </c>
      <c r="AI57" s="87">
        <v>0</v>
      </c>
      <c r="AJ57" s="96">
        <f t="shared" si="9"/>
        <v>1</v>
      </c>
      <c r="AK57" s="126">
        <f t="shared" si="9"/>
        <v>37</v>
      </c>
      <c r="AL57" s="100">
        <f t="shared" si="10"/>
        <v>97.297297297297291</v>
      </c>
      <c r="AM57" s="102">
        <v>0.9</v>
      </c>
      <c r="AN57" s="83">
        <f t="shared" si="1"/>
        <v>656.75675675675677</v>
      </c>
      <c r="AO57" s="105">
        <f t="shared" si="16"/>
        <v>2.6061776061776061</v>
      </c>
      <c r="AP57" s="107"/>
      <c r="AQ57" s="109">
        <v>20000</v>
      </c>
      <c r="AR57" s="128">
        <f t="shared" si="17"/>
        <v>79.365079365079367</v>
      </c>
      <c r="AS57" s="113">
        <f t="shared" si="18"/>
        <v>33.333333333333336</v>
      </c>
      <c r="AT57" s="83">
        <f t="shared" si="5"/>
        <v>30.452674897119341</v>
      </c>
      <c r="AU57" s="113">
        <f t="shared" si="19"/>
        <v>13.135135135135135</v>
      </c>
      <c r="AV57" s="83" t="str">
        <f t="shared" si="15"/>
        <v>Plastonium</v>
      </c>
      <c r="AW57" s="62"/>
      <c r="AX57" s="15"/>
      <c r="AY57" s="68"/>
      <c r="AZ57" s="64"/>
      <c r="BA57" s="15"/>
      <c r="BB57" s="33"/>
      <c r="BC57" s="62"/>
      <c r="BD57" s="15"/>
      <c r="BE57" s="68"/>
      <c r="BF57" s="64"/>
      <c r="BG57" s="15"/>
      <c r="BH57" s="68"/>
      <c r="BI57" s="64"/>
      <c r="BJ57" s="15"/>
      <c r="BK57" s="33"/>
      <c r="BL57" s="62"/>
      <c r="BM57" s="15"/>
      <c r="BN57" s="33"/>
    </row>
    <row r="58" spans="1:66" ht="15.75" thickBot="1" x14ac:dyDescent="0.3">
      <c r="A58" s="19">
        <v>53</v>
      </c>
      <c r="B58" s="249" t="s">
        <v>334</v>
      </c>
      <c r="C58" s="251" t="s">
        <v>349</v>
      </c>
      <c r="D58" s="253" t="s">
        <v>350</v>
      </c>
      <c r="E58" s="251"/>
      <c r="F58" s="255"/>
      <c r="G58" s="257"/>
      <c r="H58" s="258"/>
      <c r="I58" s="251"/>
      <c r="J58" s="259" t="s">
        <v>78</v>
      </c>
      <c r="K58" s="114">
        <v>255</v>
      </c>
      <c r="L58" s="261"/>
      <c r="M58" s="262">
        <v>600</v>
      </c>
      <c r="N58" s="263"/>
      <c r="O58" s="264"/>
      <c r="P58" s="246"/>
      <c r="Q58" s="246"/>
      <c r="R58" s="59" t="s">
        <v>81</v>
      </c>
      <c r="S58" s="59" t="s">
        <v>81</v>
      </c>
      <c r="T58" s="246"/>
      <c r="U58" s="246"/>
      <c r="V58" s="246"/>
      <c r="W58" s="246"/>
      <c r="X58" s="246"/>
      <c r="Y58" s="246"/>
      <c r="Z58" s="265"/>
      <c r="AA58" s="267"/>
      <c r="AB58" s="268">
        <v>1</v>
      </c>
      <c r="AC58" s="269">
        <v>14</v>
      </c>
      <c r="AD58" s="270"/>
      <c r="AE58" s="246"/>
      <c r="AF58" s="265"/>
      <c r="AG58" s="263"/>
      <c r="AH58" s="268">
        <v>0</v>
      </c>
      <c r="AI58" s="263">
        <v>0</v>
      </c>
      <c r="AJ58" s="268">
        <f t="shared" si="9"/>
        <v>1</v>
      </c>
      <c r="AK58" s="272">
        <f t="shared" si="9"/>
        <v>14</v>
      </c>
      <c r="AL58" s="127">
        <f t="shared" si="10"/>
        <v>257.14285714285717</v>
      </c>
      <c r="AM58" s="273">
        <v>0.9</v>
      </c>
      <c r="AN58" s="114">
        <f t="shared" si="1"/>
        <v>1735.7142857142858</v>
      </c>
      <c r="AO58" s="274">
        <f t="shared" si="16"/>
        <v>6.8067226890756309</v>
      </c>
      <c r="AP58" s="275"/>
      <c r="AQ58" s="276">
        <v>20000</v>
      </c>
      <c r="AR58" s="278">
        <f t="shared" si="17"/>
        <v>78.431372549019613</v>
      </c>
      <c r="AS58" s="279">
        <f t="shared" si="18"/>
        <v>33.333333333333336</v>
      </c>
      <c r="AT58" s="114">
        <f t="shared" si="5"/>
        <v>11.522633744855966</v>
      </c>
      <c r="AU58" s="279">
        <f t="shared" si="19"/>
        <v>34.714285714285715</v>
      </c>
      <c r="AV58" s="114" t="str">
        <f t="shared" ref="AV58" si="20">B58</f>
        <v>Plastonium</v>
      </c>
      <c r="AW58" s="248"/>
      <c r="AX58" s="119"/>
      <c r="AY58" s="247"/>
      <c r="AZ58" s="133"/>
      <c r="BA58" s="119"/>
      <c r="BB58" s="120"/>
      <c r="BC58" s="248"/>
      <c r="BD58" s="119"/>
      <c r="BE58" s="247"/>
      <c r="BF58" s="133"/>
      <c r="BG58" s="119"/>
      <c r="BH58" s="247"/>
      <c r="BI58" s="133"/>
      <c r="BJ58" s="119"/>
      <c r="BK58" s="120"/>
      <c r="BL58" s="248"/>
      <c r="BM58" s="119"/>
      <c r="BN58" s="120"/>
    </row>
    <row r="59" spans="1:66" x14ac:dyDescent="0.25">
      <c r="A59" s="8"/>
      <c r="B59" s="280"/>
      <c r="C59" s="280"/>
      <c r="D59" s="281"/>
      <c r="E59" s="280"/>
      <c r="F59" s="280"/>
      <c r="G59" s="282"/>
      <c r="H59" s="283"/>
      <c r="I59" s="280"/>
      <c r="J59" s="284"/>
      <c r="K59" s="285"/>
      <c r="L59" s="286"/>
      <c r="M59" s="287"/>
      <c r="N59" s="288"/>
      <c r="O59" s="288"/>
      <c r="P59" s="288"/>
      <c r="Q59" s="288"/>
      <c r="R59" s="289"/>
      <c r="S59" s="288"/>
      <c r="T59" s="288"/>
      <c r="U59" s="288"/>
      <c r="V59" s="288"/>
      <c r="W59" s="288"/>
      <c r="X59" s="288"/>
      <c r="Y59" s="288"/>
      <c r="Z59" s="288"/>
      <c r="AA59" s="290"/>
      <c r="AB59" s="288"/>
      <c r="AC59" s="291"/>
      <c r="AD59" s="289"/>
      <c r="AE59" s="288"/>
      <c r="AF59" s="288"/>
      <c r="AG59" s="288"/>
      <c r="AH59" s="288"/>
      <c r="AI59" s="288"/>
      <c r="AJ59" s="288"/>
      <c r="AK59" s="292"/>
      <c r="AL59" s="292"/>
      <c r="AM59" s="293"/>
      <c r="AN59" s="285"/>
      <c r="AO59" s="294"/>
      <c r="AP59" s="295"/>
      <c r="AQ59" s="296"/>
      <c r="AR59" s="297"/>
      <c r="AS59" s="285"/>
      <c r="AT59" s="285"/>
      <c r="AU59" s="285"/>
      <c r="AV59" s="285"/>
      <c r="AW59" s="298"/>
      <c r="AX59" s="298"/>
      <c r="AY59" s="298"/>
      <c r="AZ59" s="298"/>
      <c r="BA59" s="298"/>
      <c r="BB59" s="298"/>
      <c r="BC59" s="298"/>
      <c r="BD59" s="298"/>
      <c r="BE59" s="298"/>
      <c r="BF59" s="298"/>
      <c r="BG59" s="298"/>
      <c r="BH59" s="298"/>
      <c r="BI59" s="298"/>
      <c r="BJ59" s="298"/>
      <c r="BK59" s="298"/>
      <c r="BL59" s="298"/>
      <c r="BM59" s="298"/>
      <c r="BN59" s="298"/>
    </row>
    <row r="60" spans="1:66" x14ac:dyDescent="0.25"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300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99"/>
      <c r="AB60" s="299"/>
      <c r="AC60" s="299"/>
      <c r="AD60" s="299"/>
      <c r="AE60" s="299"/>
      <c r="AF60" s="299"/>
      <c r="AG60" s="299"/>
      <c r="AH60" s="299"/>
      <c r="AI60" s="299"/>
      <c r="AJ60" s="299"/>
      <c r="AK60" s="299"/>
      <c r="AL60" s="299"/>
      <c r="AM60" s="299"/>
      <c r="AN60" s="299"/>
      <c r="AO60" s="299"/>
      <c r="AP60" s="299"/>
      <c r="AQ60" s="299"/>
      <c r="AR60" s="299"/>
      <c r="AS60" s="299"/>
      <c r="AT60" s="299"/>
      <c r="AU60" s="299"/>
      <c r="AV60" s="299"/>
      <c r="AW60" s="301"/>
      <c r="AX60" s="301"/>
      <c r="AY60" s="301"/>
      <c r="AZ60" s="301"/>
      <c r="BA60" s="301"/>
      <c r="BB60" s="301"/>
      <c r="BC60" s="301"/>
      <c r="BD60" s="301"/>
      <c r="BE60" s="301"/>
      <c r="BF60" s="301"/>
      <c r="BG60" s="301"/>
      <c r="BH60" s="301"/>
      <c r="BI60" s="301"/>
      <c r="BJ60" s="301"/>
      <c r="BK60" s="301"/>
      <c r="BL60" s="301"/>
      <c r="BM60" s="301"/>
      <c r="BN60" s="301"/>
    </row>
    <row r="61" spans="1:66" x14ac:dyDescent="0.25">
      <c r="C61" s="2">
        <f>COUNTA(C7:C58)</f>
        <v>52</v>
      </c>
      <c r="D61" s="24"/>
      <c r="N61" s="10"/>
      <c r="O61" s="11"/>
      <c r="P61" s="11">
        <f>COUNTIF(P6:P50,N61)</f>
        <v>0</v>
      </c>
      <c r="Q61" s="11"/>
      <c r="R61" s="11">
        <f>COUNTIF(R6:R50,N61)</f>
        <v>0</v>
      </c>
      <c r="S61" s="11">
        <f>COUNTIF(S6:S50,N61)</f>
        <v>0</v>
      </c>
      <c r="T61" s="11">
        <f>COUNTIF(T6:T50,N61)</f>
        <v>0</v>
      </c>
      <c r="U61" s="11"/>
      <c r="V61" s="11"/>
      <c r="W61" s="11"/>
      <c r="X61" s="11"/>
      <c r="Y61" s="11">
        <f>COUNTIF(Y6:Y50,N61)</f>
        <v>0</v>
      </c>
      <c r="Z61" s="11"/>
    </row>
    <row r="62" spans="1:66" x14ac:dyDescent="0.25">
      <c r="A62" s="2"/>
      <c r="D62" s="24"/>
    </row>
    <row r="63" spans="1:66" x14ac:dyDescent="0.25">
      <c r="A63" s="2"/>
      <c r="D63" s="24"/>
    </row>
    <row r="64" spans="1:66" x14ac:dyDescent="0.25">
      <c r="A64" s="2"/>
      <c r="D64" s="24"/>
    </row>
    <row r="65" spans="1:4" x14ac:dyDescent="0.25">
      <c r="A65" s="2"/>
      <c r="D65" s="24"/>
    </row>
    <row r="66" spans="1:4" x14ac:dyDescent="0.25">
      <c r="A66" s="2"/>
      <c r="D66" s="24"/>
    </row>
    <row r="67" spans="1:4" x14ac:dyDescent="0.25">
      <c r="A67" s="2"/>
      <c r="D67" s="24"/>
    </row>
    <row r="68" spans="1:4" x14ac:dyDescent="0.25">
      <c r="A68" s="2"/>
      <c r="D68" s="24"/>
    </row>
    <row r="69" spans="1:4" x14ac:dyDescent="0.25">
      <c r="A69" s="2"/>
      <c r="D69" s="24"/>
    </row>
    <row r="70" spans="1:4" x14ac:dyDescent="0.25">
      <c r="A70" s="2"/>
      <c r="D70" s="24"/>
    </row>
  </sheetData>
  <mergeCells count="24">
    <mergeCell ref="AW3:BN3"/>
    <mergeCell ref="O2:AC2"/>
    <mergeCell ref="AD2:AI2"/>
    <mergeCell ref="AA3:AC3"/>
    <mergeCell ref="AD3:AF3"/>
    <mergeCell ref="AG3:AI3"/>
    <mergeCell ref="AQ3:AT3"/>
    <mergeCell ref="O3:Z3"/>
    <mergeCell ref="AF4:AF5"/>
    <mergeCell ref="O4:O5"/>
    <mergeCell ref="P4:P5"/>
    <mergeCell ref="Q4:Q5"/>
    <mergeCell ref="R4:R5"/>
    <mergeCell ref="S4:S5"/>
    <mergeCell ref="T4:T5"/>
    <mergeCell ref="Y4:Y5"/>
    <mergeCell ref="Z4:Z5"/>
    <mergeCell ref="U4:U5"/>
    <mergeCell ref="X4:X5"/>
    <mergeCell ref="M3:N3"/>
    <mergeCell ref="W4:W5"/>
    <mergeCell ref="V4:V5"/>
    <mergeCell ref="AD4:AD5"/>
    <mergeCell ref="AE4:AE5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'C:\Users\Javier\AppData\Local\Microsoft\Windows\INetCache\Content.Outlook\UNSKM2RR\[Control de Producción (002).xlsx]Codificación de Item Master'!#REF!</xm:f>
          </x14:formula1>
          <xm:sqref>D7:D70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U46"/>
  <sheetViews>
    <sheetView tabSelected="1" workbookViewId="0">
      <selection activeCell="G16" sqref="G16"/>
    </sheetView>
  </sheetViews>
  <sheetFormatPr baseColWidth="10" defaultRowHeight="15" x14ac:dyDescent="0.25"/>
  <cols>
    <col min="1" max="1" width="3.7109375" customWidth="1"/>
    <col min="2" max="2" width="3" bestFit="1" customWidth="1"/>
    <col min="3" max="3" width="13.85546875" bestFit="1" customWidth="1"/>
    <col min="4" max="4" width="5.7109375" customWidth="1"/>
    <col min="5" max="5" width="2.7109375" bestFit="1" customWidth="1"/>
    <col min="7" max="7" width="5.7109375" customWidth="1"/>
    <col min="8" max="8" width="5.28515625" bestFit="1" customWidth="1"/>
    <col min="10" max="10" width="5.7109375" customWidth="1"/>
    <col min="11" max="11" width="5.28515625" customWidth="1"/>
    <col min="13" max="13" width="5.7109375" customWidth="1"/>
    <col min="14" max="14" width="2.7109375" bestFit="1" customWidth="1"/>
    <col min="16" max="16" width="5.7109375" customWidth="1"/>
    <col min="17" max="17" width="4.85546875" customWidth="1"/>
    <col min="18" max="18" width="25.140625" bestFit="1" customWidth="1"/>
    <col min="19" max="19" width="5.7109375" customWidth="1"/>
    <col min="20" max="20" width="4.42578125" bestFit="1" customWidth="1"/>
    <col min="21" max="21" width="22.140625" bestFit="1" customWidth="1"/>
  </cols>
  <sheetData>
    <row r="1" spans="1:21" s="24" customFormat="1" x14ac:dyDescent="0.25">
      <c r="A1" s="422" t="s">
        <v>371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1" s="24" customFormat="1" x14ac:dyDescent="0.25">
      <c r="A2" s="422"/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  <c r="P2" s="422"/>
      <c r="Q2" s="422"/>
      <c r="R2" s="422"/>
      <c r="S2" s="422"/>
      <c r="T2" s="422"/>
      <c r="U2" s="422"/>
    </row>
    <row r="4" spans="1:21" x14ac:dyDescent="0.25">
      <c r="B4" s="423" t="s">
        <v>243</v>
      </c>
      <c r="C4" s="423"/>
      <c r="E4" s="423" t="s">
        <v>244</v>
      </c>
      <c r="F4" s="423"/>
      <c r="H4" s="423" t="s">
        <v>245</v>
      </c>
      <c r="I4" s="423"/>
      <c r="K4" s="423" t="s">
        <v>280</v>
      </c>
      <c r="L4" s="423"/>
      <c r="N4" s="423" t="s">
        <v>293</v>
      </c>
      <c r="O4" s="423"/>
      <c r="Q4" s="423" t="s">
        <v>294</v>
      </c>
      <c r="R4" s="423"/>
      <c r="T4" s="423" t="s">
        <v>319</v>
      </c>
      <c r="U4" s="423"/>
    </row>
    <row r="5" spans="1:21" x14ac:dyDescent="0.25">
      <c r="B5" s="12" t="s">
        <v>246</v>
      </c>
      <c r="C5" t="s">
        <v>247</v>
      </c>
      <c r="E5" t="s">
        <v>163</v>
      </c>
      <c r="F5" t="s">
        <v>248</v>
      </c>
      <c r="H5" s="12" t="s">
        <v>249</v>
      </c>
      <c r="K5" s="12" t="s">
        <v>282</v>
      </c>
      <c r="L5" t="s">
        <v>281</v>
      </c>
      <c r="N5" t="s">
        <v>288</v>
      </c>
      <c r="O5" t="s">
        <v>289</v>
      </c>
      <c r="Q5">
        <v>100</v>
      </c>
      <c r="R5" t="s">
        <v>295</v>
      </c>
      <c r="T5" t="s">
        <v>321</v>
      </c>
      <c r="U5" t="s">
        <v>279</v>
      </c>
    </row>
    <row r="6" spans="1:21" x14ac:dyDescent="0.25">
      <c r="B6" s="12" t="s">
        <v>250</v>
      </c>
      <c r="C6" t="s">
        <v>251</v>
      </c>
      <c r="E6" t="s">
        <v>252</v>
      </c>
      <c r="F6" t="s">
        <v>253</v>
      </c>
      <c r="H6" s="12" t="s">
        <v>254</v>
      </c>
      <c r="K6" s="12" t="s">
        <v>385</v>
      </c>
      <c r="L6" t="s">
        <v>283</v>
      </c>
      <c r="N6" t="s">
        <v>290</v>
      </c>
      <c r="O6" t="s">
        <v>291</v>
      </c>
      <c r="Q6">
        <v>110</v>
      </c>
      <c r="R6" t="s">
        <v>296</v>
      </c>
      <c r="T6" t="s">
        <v>322</v>
      </c>
      <c r="U6" t="s">
        <v>373</v>
      </c>
    </row>
    <row r="7" spans="1:21" x14ac:dyDescent="0.25">
      <c r="B7" s="12" t="s">
        <v>255</v>
      </c>
      <c r="C7" t="s">
        <v>256</v>
      </c>
      <c r="E7" t="s">
        <v>257</v>
      </c>
      <c r="F7" t="s">
        <v>258</v>
      </c>
      <c r="H7" s="12" t="s">
        <v>259</v>
      </c>
      <c r="K7" s="12" t="s">
        <v>439</v>
      </c>
      <c r="L7" t="s">
        <v>441</v>
      </c>
      <c r="M7" s="13"/>
      <c r="N7" t="s">
        <v>124</v>
      </c>
      <c r="O7" t="s">
        <v>367</v>
      </c>
      <c r="Q7">
        <v>120</v>
      </c>
      <c r="R7" t="s">
        <v>297</v>
      </c>
      <c r="T7" t="s">
        <v>323</v>
      </c>
      <c r="U7" t="s">
        <v>324</v>
      </c>
    </row>
    <row r="8" spans="1:21" x14ac:dyDescent="0.25">
      <c r="B8" s="12" t="s">
        <v>260</v>
      </c>
      <c r="C8" t="s">
        <v>444</v>
      </c>
      <c r="H8" s="12" t="s">
        <v>261</v>
      </c>
      <c r="K8" s="12" t="s">
        <v>436</v>
      </c>
      <c r="L8" t="s">
        <v>437</v>
      </c>
      <c r="N8" t="s">
        <v>292</v>
      </c>
      <c r="O8" t="s">
        <v>360</v>
      </c>
      <c r="Q8">
        <v>130</v>
      </c>
      <c r="R8" t="s">
        <v>298</v>
      </c>
      <c r="T8" t="s">
        <v>325</v>
      </c>
      <c r="U8" t="s">
        <v>326</v>
      </c>
    </row>
    <row r="9" spans="1:21" x14ac:dyDescent="0.25">
      <c r="B9" s="12" t="s">
        <v>262</v>
      </c>
      <c r="C9" t="s">
        <v>263</v>
      </c>
      <c r="H9" s="12" t="s">
        <v>264</v>
      </c>
      <c r="K9" s="12" t="s">
        <v>284</v>
      </c>
      <c r="L9" t="s">
        <v>435</v>
      </c>
      <c r="N9" t="s">
        <v>368</v>
      </c>
      <c r="O9" t="s">
        <v>363</v>
      </c>
      <c r="Q9">
        <v>140</v>
      </c>
      <c r="R9" t="s">
        <v>299</v>
      </c>
      <c r="T9" t="s">
        <v>327</v>
      </c>
      <c r="U9" t="s">
        <v>328</v>
      </c>
    </row>
    <row r="10" spans="1:21" x14ac:dyDescent="0.25">
      <c r="B10" s="12" t="s">
        <v>265</v>
      </c>
      <c r="C10" t="s">
        <v>266</v>
      </c>
      <c r="H10" s="12" t="s">
        <v>267</v>
      </c>
      <c r="K10" s="12" t="s">
        <v>285</v>
      </c>
      <c r="L10" t="s">
        <v>440</v>
      </c>
      <c r="N10" t="s">
        <v>369</v>
      </c>
      <c r="O10" t="s">
        <v>333</v>
      </c>
      <c r="Q10">
        <v>150</v>
      </c>
      <c r="R10" t="s">
        <v>300</v>
      </c>
      <c r="T10" t="s">
        <v>329</v>
      </c>
      <c r="U10" t="s">
        <v>330</v>
      </c>
    </row>
    <row r="11" spans="1:21" x14ac:dyDescent="0.25">
      <c r="B11" s="12"/>
      <c r="H11" s="12" t="s">
        <v>268</v>
      </c>
      <c r="K11" s="12" t="s">
        <v>286</v>
      </c>
      <c r="L11" t="s">
        <v>433</v>
      </c>
      <c r="N11" t="s">
        <v>370</v>
      </c>
      <c r="O11" t="s">
        <v>365</v>
      </c>
      <c r="Q11">
        <v>160</v>
      </c>
      <c r="R11" t="s">
        <v>301</v>
      </c>
      <c r="T11" t="s">
        <v>331</v>
      </c>
      <c r="U11" t="s">
        <v>332</v>
      </c>
    </row>
    <row r="12" spans="1:21" x14ac:dyDescent="0.25">
      <c r="B12" s="12"/>
      <c r="H12" s="12" t="s">
        <v>269</v>
      </c>
      <c r="K12" s="12" t="s">
        <v>287</v>
      </c>
      <c r="L12" t="s">
        <v>434</v>
      </c>
      <c r="N12" t="s">
        <v>391</v>
      </c>
      <c r="O12" t="s">
        <v>392</v>
      </c>
      <c r="Q12">
        <v>170</v>
      </c>
      <c r="R12" t="s">
        <v>302</v>
      </c>
    </row>
    <row r="13" spans="1:21" x14ac:dyDescent="0.25">
      <c r="B13" s="12"/>
      <c r="H13" s="12" t="s">
        <v>270</v>
      </c>
      <c r="K13" s="12" t="s">
        <v>442</v>
      </c>
      <c r="L13" t="s">
        <v>438</v>
      </c>
      <c r="N13" t="s">
        <v>400</v>
      </c>
      <c r="O13" t="s">
        <v>401</v>
      </c>
      <c r="Q13">
        <v>180</v>
      </c>
      <c r="R13" t="s">
        <v>303</v>
      </c>
    </row>
    <row r="14" spans="1:21" x14ac:dyDescent="0.25">
      <c r="B14" s="12"/>
      <c r="H14" s="12" t="s">
        <v>271</v>
      </c>
      <c r="K14" s="12" t="s">
        <v>386</v>
      </c>
      <c r="L14" s="24" t="s">
        <v>387</v>
      </c>
      <c r="Q14">
        <v>190</v>
      </c>
      <c r="R14" t="s">
        <v>304</v>
      </c>
    </row>
    <row r="15" spans="1:21" x14ac:dyDescent="0.25">
      <c r="B15" s="12"/>
      <c r="H15" s="12" t="s">
        <v>272</v>
      </c>
      <c r="K15" s="12" t="s">
        <v>443</v>
      </c>
      <c r="L15" s="16" t="s">
        <v>378</v>
      </c>
      <c r="Q15">
        <v>200</v>
      </c>
      <c r="R15" t="s">
        <v>305</v>
      </c>
    </row>
    <row r="16" spans="1:21" x14ac:dyDescent="0.25">
      <c r="B16" s="12"/>
      <c r="H16" s="12" t="s">
        <v>273</v>
      </c>
      <c r="K16" s="12" t="s">
        <v>394</v>
      </c>
      <c r="L16" s="24" t="s">
        <v>395</v>
      </c>
      <c r="Q16">
        <v>210</v>
      </c>
      <c r="R16" t="s">
        <v>306</v>
      </c>
    </row>
    <row r="17" spans="2:19" x14ac:dyDescent="0.25">
      <c r="B17" s="12"/>
      <c r="H17" s="12" t="s">
        <v>274</v>
      </c>
      <c r="Q17">
        <v>220</v>
      </c>
      <c r="R17" t="s">
        <v>307</v>
      </c>
    </row>
    <row r="18" spans="2:19" x14ac:dyDescent="0.25">
      <c r="B18" s="12"/>
      <c r="H18" s="12" t="s">
        <v>275</v>
      </c>
      <c r="K18" s="12"/>
      <c r="L18" s="24"/>
      <c r="Q18">
        <v>230</v>
      </c>
      <c r="R18" t="s">
        <v>308</v>
      </c>
    </row>
    <row r="19" spans="2:19" x14ac:dyDescent="0.25">
      <c r="B19" s="12"/>
      <c r="H19" s="12" t="s">
        <v>276</v>
      </c>
      <c r="Q19">
        <v>240</v>
      </c>
      <c r="R19" t="s">
        <v>309</v>
      </c>
    </row>
    <row r="20" spans="2:19" x14ac:dyDescent="0.25">
      <c r="B20" s="12"/>
      <c r="H20" s="12"/>
      <c r="Q20">
        <v>250</v>
      </c>
      <c r="R20" t="s">
        <v>310</v>
      </c>
    </row>
    <row r="21" spans="2:19" x14ac:dyDescent="0.25">
      <c r="B21" s="12"/>
      <c r="H21" s="12"/>
      <c r="Q21">
        <v>260</v>
      </c>
      <c r="R21" t="s">
        <v>311</v>
      </c>
    </row>
    <row r="22" spans="2:19" x14ac:dyDescent="0.25">
      <c r="B22" s="12"/>
      <c r="H22" s="12"/>
      <c r="Q22">
        <v>270</v>
      </c>
      <c r="R22" t="s">
        <v>312</v>
      </c>
    </row>
    <row r="23" spans="2:19" x14ac:dyDescent="0.25">
      <c r="B23" s="12"/>
      <c r="H23" s="12"/>
      <c r="Q23">
        <v>280</v>
      </c>
      <c r="R23" t="s">
        <v>313</v>
      </c>
    </row>
    <row r="24" spans="2:19" x14ac:dyDescent="0.25">
      <c r="B24" s="12"/>
      <c r="H24" s="12"/>
      <c r="Q24">
        <v>290</v>
      </c>
      <c r="R24" t="s">
        <v>314</v>
      </c>
    </row>
    <row r="25" spans="2:19" x14ac:dyDescent="0.25">
      <c r="H25" s="12"/>
      <c r="Q25">
        <v>300</v>
      </c>
      <c r="R25" t="s">
        <v>315</v>
      </c>
    </row>
    <row r="26" spans="2:19" x14ac:dyDescent="0.25">
      <c r="H26" s="12"/>
      <c r="Q26">
        <v>310</v>
      </c>
      <c r="R26" t="s">
        <v>316</v>
      </c>
    </row>
    <row r="27" spans="2:19" x14ac:dyDescent="0.25">
      <c r="H27" s="12"/>
      <c r="Q27">
        <v>320</v>
      </c>
      <c r="R27" t="s">
        <v>317</v>
      </c>
    </row>
    <row r="28" spans="2:19" x14ac:dyDescent="0.25">
      <c r="H28" s="12"/>
      <c r="Q28">
        <v>330</v>
      </c>
      <c r="R28" t="s">
        <v>318</v>
      </c>
    </row>
    <row r="29" spans="2:19" x14ac:dyDescent="0.25">
      <c r="H29" s="12"/>
      <c r="Q29">
        <v>340</v>
      </c>
      <c r="R29" t="s">
        <v>372</v>
      </c>
      <c r="S29" t="s">
        <v>382</v>
      </c>
    </row>
    <row r="30" spans="2:19" x14ac:dyDescent="0.25">
      <c r="H30" s="12"/>
      <c r="Q30">
        <v>350</v>
      </c>
      <c r="R30" t="s">
        <v>374</v>
      </c>
    </row>
    <row r="31" spans="2:19" x14ac:dyDescent="0.25">
      <c r="H31" s="12"/>
      <c r="Q31">
        <v>360</v>
      </c>
      <c r="R31" t="s">
        <v>375</v>
      </c>
    </row>
    <row r="32" spans="2:19" x14ac:dyDescent="0.25">
      <c r="H32" s="12"/>
      <c r="Q32">
        <v>370</v>
      </c>
      <c r="R32" t="s">
        <v>376</v>
      </c>
    </row>
    <row r="33" spans="8:18" x14ac:dyDescent="0.25">
      <c r="H33" s="12"/>
      <c r="Q33">
        <v>380</v>
      </c>
      <c r="R33" t="s">
        <v>377</v>
      </c>
    </row>
    <row r="34" spans="8:18" x14ac:dyDescent="0.25">
      <c r="H34" s="12"/>
      <c r="Q34">
        <v>390</v>
      </c>
      <c r="R34" t="s">
        <v>379</v>
      </c>
    </row>
    <row r="35" spans="8:18" x14ac:dyDescent="0.25">
      <c r="H35" s="12"/>
      <c r="Q35">
        <v>400</v>
      </c>
      <c r="R35" t="s">
        <v>380</v>
      </c>
    </row>
    <row r="36" spans="8:18" x14ac:dyDescent="0.25">
      <c r="H36" s="12"/>
      <c r="Q36">
        <v>410</v>
      </c>
      <c r="R36" t="s">
        <v>381</v>
      </c>
    </row>
    <row r="37" spans="8:18" x14ac:dyDescent="0.25">
      <c r="H37" s="12"/>
      <c r="Q37">
        <v>420</v>
      </c>
      <c r="R37" t="s">
        <v>383</v>
      </c>
    </row>
    <row r="38" spans="8:18" x14ac:dyDescent="0.25">
      <c r="H38" s="12"/>
      <c r="Q38">
        <v>430</v>
      </c>
      <c r="R38" t="s">
        <v>384</v>
      </c>
    </row>
    <row r="39" spans="8:18" x14ac:dyDescent="0.25">
      <c r="Q39">
        <v>440</v>
      </c>
      <c r="R39" t="s">
        <v>388</v>
      </c>
    </row>
    <row r="40" spans="8:18" x14ac:dyDescent="0.25">
      <c r="Q40">
        <v>450</v>
      </c>
      <c r="R40" t="s">
        <v>389</v>
      </c>
    </row>
    <row r="41" spans="8:18" x14ac:dyDescent="0.25">
      <c r="Q41">
        <v>460</v>
      </c>
      <c r="R41" t="s">
        <v>390</v>
      </c>
    </row>
    <row r="42" spans="8:18" x14ac:dyDescent="0.25">
      <c r="Q42">
        <v>470</v>
      </c>
      <c r="R42" t="s">
        <v>393</v>
      </c>
    </row>
    <row r="43" spans="8:18" x14ac:dyDescent="0.25">
      <c r="Q43">
        <v>480</v>
      </c>
      <c r="R43" t="s">
        <v>396</v>
      </c>
    </row>
    <row r="44" spans="8:18" x14ac:dyDescent="0.25">
      <c r="Q44">
        <v>490</v>
      </c>
      <c r="R44" t="s">
        <v>397</v>
      </c>
    </row>
    <row r="45" spans="8:18" x14ac:dyDescent="0.25">
      <c r="Q45">
        <v>500</v>
      </c>
      <c r="R45" t="s">
        <v>398</v>
      </c>
    </row>
    <row r="46" spans="8:18" x14ac:dyDescent="0.25">
      <c r="Q46">
        <v>510</v>
      </c>
      <c r="R46" t="s">
        <v>399</v>
      </c>
    </row>
  </sheetData>
  <mergeCells count="8">
    <mergeCell ref="A1:U2"/>
    <mergeCell ref="K4:L4"/>
    <mergeCell ref="N4:O4"/>
    <mergeCell ref="Q4:R4"/>
    <mergeCell ref="T4:U4"/>
    <mergeCell ref="B4:C4"/>
    <mergeCell ref="E4:F4"/>
    <mergeCell ref="H4:I4"/>
  </mergeCells>
  <pageMargins left="0.39370078740157483" right="0.39370078740157483" top="0.39370078740157483" bottom="0.39370078740157483" header="0.31496062992125984" footer="0.31496062992125984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Item Master</vt:lpstr>
      <vt:lpstr>Codificación de Item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Salazar Salas</dc:creator>
  <cp:lastModifiedBy>Windows User</cp:lastModifiedBy>
  <cp:lastPrinted>2015-12-01T21:17:35Z</cp:lastPrinted>
  <dcterms:created xsi:type="dcterms:W3CDTF">2015-11-04T18:05:30Z</dcterms:created>
  <dcterms:modified xsi:type="dcterms:W3CDTF">2018-12-21T17:59:35Z</dcterms:modified>
</cp:coreProperties>
</file>