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21" i="1" s="1"/>
  <c r="AG18" i="1"/>
  <c r="AG22" i="1" s="1"/>
  <c r="AG23" i="1" s="1"/>
  <c r="AE18" i="1"/>
  <c r="AE22" i="1" s="1"/>
  <c r="AE23" i="1" s="1"/>
  <c r="T18" i="1"/>
  <c r="T22" i="1" s="1"/>
  <c r="T23" i="1" s="1"/>
  <c r="R18" i="1"/>
  <c r="R22" i="1" s="1"/>
  <c r="R23" i="1" s="1"/>
  <c r="P18" i="1"/>
  <c r="P22" i="1" s="1"/>
  <c r="P23" i="1" s="1"/>
  <c r="N18" i="1"/>
  <c r="N22" i="1" s="1"/>
  <c r="N23" i="1" s="1"/>
  <c r="L18" i="1"/>
  <c r="L22" i="1" s="1"/>
  <c r="L23" i="1" s="1"/>
  <c r="J18" i="1"/>
  <c r="F18" i="1"/>
  <c r="Q16" i="1"/>
  <c r="AF15" i="1"/>
  <c r="AH14" i="1"/>
  <c r="AH18" i="1" s="1"/>
  <c r="AH22" i="1" s="1"/>
  <c r="AH23" i="1" s="1"/>
  <c r="AD14" i="1"/>
  <c r="AD18" i="1" s="1"/>
  <c r="AD22" i="1" s="1"/>
  <c r="AD23" i="1" s="1"/>
  <c r="AC14" i="1"/>
  <c r="AC18" i="1" s="1"/>
  <c r="AC22" i="1" s="1"/>
  <c r="AC23" i="1" s="1"/>
  <c r="AB14" i="1"/>
  <c r="AB18" i="1" s="1"/>
  <c r="AB22" i="1" s="1"/>
  <c r="AB23" i="1" s="1"/>
  <c r="AA14" i="1"/>
  <c r="AA18" i="1" s="1"/>
  <c r="AA22" i="1" s="1"/>
  <c r="AA23" i="1" s="1"/>
  <c r="Z14" i="1"/>
  <c r="Z18" i="1" s="1"/>
  <c r="Z22" i="1" s="1"/>
  <c r="Z23" i="1" s="1"/>
  <c r="Y14" i="1"/>
  <c r="Y18" i="1" s="1"/>
  <c r="Y22" i="1" s="1"/>
  <c r="Y23" i="1" s="1"/>
  <c r="X14" i="1"/>
  <c r="X18" i="1" s="1"/>
  <c r="X22" i="1" s="1"/>
  <c r="X23" i="1" s="1"/>
  <c r="W14" i="1"/>
  <c r="W18" i="1" s="1"/>
  <c r="W22" i="1" s="1"/>
  <c r="W23" i="1" s="1"/>
  <c r="V14" i="1"/>
  <c r="V18" i="1" s="1"/>
  <c r="V22" i="1" s="1"/>
  <c r="V23" i="1" s="1"/>
  <c r="U14" i="1"/>
  <c r="U18" i="1" s="1"/>
  <c r="U22" i="1" s="1"/>
  <c r="U23" i="1" s="1"/>
  <c r="S14" i="1"/>
  <c r="S18" i="1" s="1"/>
  <c r="S22" i="1" s="1"/>
  <c r="S23" i="1" s="1"/>
  <c r="Q14" i="1"/>
  <c r="Q18" i="1" s="1"/>
  <c r="Q22" i="1" s="1"/>
  <c r="Q23" i="1" s="1"/>
  <c r="O14" i="1"/>
  <c r="O18" i="1" s="1"/>
  <c r="O22" i="1" s="1"/>
  <c r="O23" i="1" s="1"/>
  <c r="M14" i="1"/>
  <c r="M18" i="1" s="1"/>
  <c r="M22" i="1" s="1"/>
  <c r="M23" i="1" s="1"/>
  <c r="K14" i="1"/>
  <c r="K18" i="1" s="1"/>
  <c r="K22" i="1" s="1"/>
  <c r="K23" i="1" s="1"/>
  <c r="I14" i="1"/>
  <c r="I18" i="1" s="1"/>
  <c r="I22" i="1" s="1"/>
  <c r="I23" i="1" s="1"/>
  <c r="G14" i="1"/>
  <c r="AF13" i="1"/>
  <c r="AF18" i="1" l="1"/>
  <c r="AF22" i="1" s="1"/>
  <c r="AF23" i="1" s="1"/>
</calcChain>
</file>

<file path=xl/comments1.xml><?xml version="1.0" encoding="utf-8"?>
<comments xmlns="http://schemas.openxmlformats.org/spreadsheetml/2006/main">
  <authors>
    <author>RACHMAT SM</author>
  </authors>
  <commentList>
    <comment ref="AF21" authorId="0" shapeId="0">
      <text>
        <r>
          <rPr>
            <b/>
            <sz val="8"/>
            <color indexed="81"/>
            <rFont val="Tahoma"/>
            <family val="2"/>
          </rPr>
          <t>RACHMAT SM:</t>
        </r>
        <r>
          <rPr>
            <sz val="8"/>
            <color indexed="81"/>
            <rFont val="Tahoma"/>
            <family val="2"/>
          </rPr>
          <t xml:space="preserve">
+191 kontrak ex. PLN Jateng </t>
        </r>
      </text>
    </comment>
  </commentList>
</comments>
</file>

<file path=xl/sharedStrings.xml><?xml version="1.0" encoding="utf-8"?>
<sst xmlns="http://schemas.openxmlformats.org/spreadsheetml/2006/main" count="82" uniqueCount="58">
  <si>
    <t>DESCRIPTION</t>
  </si>
  <si>
    <t>INSULATOR SET</t>
  </si>
  <si>
    <t>GROUNDING</t>
  </si>
  <si>
    <t xml:space="preserve">FITTING &amp; ACCESSORIES </t>
  </si>
  <si>
    <t>No.</t>
  </si>
  <si>
    <t>Tower Construction No.</t>
  </si>
  <si>
    <t>Tower Type</t>
  </si>
  <si>
    <t>Actual Span</t>
  </si>
  <si>
    <t>Commulated Section Span</t>
  </si>
  <si>
    <t>Crossing Remark</t>
  </si>
  <si>
    <t>Single Suspension (12x120KN)</t>
  </si>
  <si>
    <t>Double Suspension (24x120KN)</t>
  </si>
  <si>
    <t>Single Tension (12x120KN)</t>
  </si>
  <si>
    <t>Double Tension (24x210KN)</t>
  </si>
  <si>
    <t>Double S. Inverted (24x210KN)</t>
  </si>
  <si>
    <t>Jumper Insulator (12xU120BL)</t>
  </si>
  <si>
    <t>TENSION TOWER</t>
  </si>
  <si>
    <t>SUSPENSION TOWER</t>
  </si>
  <si>
    <t>CONDUCTOR  DAMPING  SYSTEM</t>
  </si>
  <si>
    <t>ARMOUR ROD</t>
  </si>
  <si>
    <t>CONDUCTOR  SPACER  SYSTEM</t>
  </si>
  <si>
    <t>SPACER</t>
  </si>
  <si>
    <t>Unit</t>
  </si>
  <si>
    <t>Insultr Type A</t>
  </si>
  <si>
    <t>Insultr Type B</t>
  </si>
  <si>
    <t>Insulator Disk</t>
  </si>
  <si>
    <t>GSW</t>
  </si>
  <si>
    <t>OPGW</t>
  </si>
  <si>
    <t>ACSR</t>
  </si>
  <si>
    <t>Line 400mm</t>
  </si>
  <si>
    <t>Jumper 200mm</t>
  </si>
  <si>
    <t>SUTET</t>
  </si>
  <si>
    <t>SUTT</t>
  </si>
  <si>
    <t>SUTM</t>
  </si>
  <si>
    <t>JALAN</t>
  </si>
  <si>
    <t>MASYARAKAT</t>
  </si>
  <si>
    <t>MANDIRANCAN S/S</t>
  </si>
  <si>
    <t/>
  </si>
  <si>
    <t>DDR6</t>
  </si>
  <si>
    <t>CIKIJING S/S</t>
  </si>
  <si>
    <t>JUMLAH TOTAL</t>
  </si>
  <si>
    <t>MATERIAL KONTRAK Tahap 1</t>
  </si>
  <si>
    <t>MATERIAL PDP</t>
  </si>
  <si>
    <t>KEBUTUHAN</t>
  </si>
  <si>
    <t>KEKURANGAN</t>
  </si>
  <si>
    <t>PT. PLN (PERSERO)</t>
  </si>
  <si>
    <t>PROJECT</t>
  </si>
  <si>
    <t>UNIT PELAKSANA PROYEK JJBT 1</t>
  </si>
  <si>
    <t>CONDUCTOR</t>
  </si>
  <si>
    <t>EARTH WIRE</t>
  </si>
  <si>
    <t>PT. XYZ</t>
  </si>
  <si>
    <t>DRAWING NO :</t>
  </si>
  <si>
    <t>REVISION NO : 1</t>
  </si>
  <si>
    <t>DATE :19 AGUSTUS 2011</t>
  </si>
  <si>
    <t>ACSR 2 Cct 1 X HAWK 240mm2</t>
  </si>
  <si>
    <t>MATERIAL SCHEDULE</t>
  </si>
  <si>
    <t>UNIT INDUK PEMBANGUNAN JBT II</t>
  </si>
  <si>
    <t>SUTT 150kV PADALARANG-CIBABAT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</si>
</sst>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General_)"/>
    <numFmt numFmtId="165" formatCode="\+0;\-0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2" borderId="5" xfId="0" applyFont="1" applyFill="1" applyBorder="1" applyAlignment="1">
      <alignment horizontal="centerContinuous" vertical="center" wrapText="1"/>
    </xf>
    <xf numFmtId="0" fontId="3" fillId="2" borderId="3" xfId="0" applyFont="1" applyFill="1" applyBorder="1" applyAlignment="1">
      <alignment horizontal="centerContinuous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vertical="center"/>
    </xf>
    <xf numFmtId="4" fontId="0" fillId="0" borderId="8" xfId="0" applyNumberFormat="1" applyFont="1" applyBorder="1" applyAlignment="1" applyProtection="1">
      <alignment vertical="center"/>
    </xf>
    <xf numFmtId="0" fontId="0" fillId="0" borderId="8" xfId="0" applyFont="1" applyBorder="1" applyAlignment="1">
      <alignment vertical="center"/>
    </xf>
    <xf numFmtId="4" fontId="0" fillId="0" borderId="17" xfId="0" applyNumberFormat="1" applyFont="1" applyFill="1" applyBorder="1" applyAlignment="1" applyProtection="1">
      <alignment horizontal="center" vertical="center"/>
    </xf>
    <xf numFmtId="0" fontId="0" fillId="0" borderId="17" xfId="0" applyFont="1" applyBorder="1" applyAlignment="1">
      <alignment horizontal="center" vertical="center"/>
    </xf>
    <xf numFmtId="4" fontId="0" fillId="0" borderId="9" xfId="0" applyNumberFormat="1" applyFont="1" applyFill="1" applyBorder="1" applyAlignment="1" applyProtection="1">
      <alignment horizontal="center" vertical="center"/>
    </xf>
    <xf numFmtId="0" fontId="0" fillId="0" borderId="22" xfId="0" applyFont="1" applyBorder="1" applyAlignment="1">
      <alignment horizontal="center" vertical="center"/>
    </xf>
    <xf numFmtId="4" fontId="0" fillId="0" borderId="33" xfId="0" applyNumberFormat="1" applyFont="1" applyBorder="1" applyAlignment="1" applyProtection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3" xfId="0" applyFont="1" applyBorder="1" applyAlignment="1">
      <alignment vertical="center"/>
    </xf>
    <xf numFmtId="166" fontId="2" fillId="4" borderId="38" xfId="1" applyNumberFormat="1" applyFont="1" applyFill="1" applyBorder="1" applyAlignment="1">
      <alignment vertical="center"/>
    </xf>
    <xf numFmtId="166" fontId="2" fillId="4" borderId="36" xfId="1" applyNumberFormat="1" applyFont="1" applyFill="1" applyBorder="1" applyAlignment="1">
      <alignment vertical="center"/>
    </xf>
    <xf numFmtId="166" fontId="2" fillId="4" borderId="39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6" fontId="3" fillId="0" borderId="43" xfId="1" applyNumberFormat="1" applyFont="1" applyBorder="1" applyAlignment="1">
      <alignment horizontal="center" vertical="center"/>
    </xf>
    <xf numFmtId="166" fontId="3" fillId="4" borderId="43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166" fontId="3" fillId="6" borderId="43" xfId="1" applyNumberFormat="1" applyFont="1" applyFill="1" applyBorder="1" applyAlignment="1">
      <alignment horizontal="center" vertical="center"/>
    </xf>
    <xf numFmtId="166" fontId="3" fillId="3" borderId="43" xfId="1" applyNumberFormat="1" applyFont="1" applyFill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6" fontId="2" fillId="0" borderId="50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66" fontId="2" fillId="9" borderId="5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10" fillId="0" borderId="0" xfId="0" applyFont="1" applyFill="1" applyAlignment="1">
      <alignment horizontal="center" vertical="center"/>
    </xf>
    <xf numFmtId="0" fontId="12" fillId="0" borderId="52" xfId="0" applyFont="1" applyFill="1" applyBorder="1" applyAlignment="1">
      <alignment vertical="center"/>
    </xf>
    <xf numFmtId="0" fontId="10" fillId="0" borderId="51" xfId="0" applyFont="1" applyFill="1" applyBorder="1"/>
    <xf numFmtId="0" fontId="10" fillId="0" borderId="55" xfId="0" applyFont="1" applyFill="1" applyBorder="1"/>
    <xf numFmtId="0" fontId="10" fillId="0" borderId="56" xfId="0" applyFont="1" applyFill="1" applyBorder="1"/>
    <xf numFmtId="0" fontId="10" fillId="0" borderId="57" xfId="0" applyFont="1" applyFill="1" applyBorder="1" applyAlignment="1">
      <alignment horizontal="center" vertical="center"/>
    </xf>
    <xf numFmtId="0" fontId="10" fillId="0" borderId="54" xfId="0" applyFont="1" applyFill="1" applyBorder="1"/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10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3" fillId="0" borderId="52" xfId="0" applyFont="1" applyFill="1" applyBorder="1"/>
    <xf numFmtId="0" fontId="10" fillId="0" borderId="56" xfId="0" applyFont="1" applyFill="1" applyBorder="1" applyAlignment="1"/>
    <xf numFmtId="0" fontId="10" fillId="0" borderId="60" xfId="0" applyFont="1" applyFill="1" applyBorder="1" applyAlignment="1"/>
    <xf numFmtId="0" fontId="11" fillId="0" borderId="52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56" xfId="0" applyFont="1" applyFill="1" applyBorder="1" applyAlignment="1">
      <alignment horizontal="center"/>
    </xf>
    <xf numFmtId="0" fontId="10" fillId="0" borderId="60" xfId="0" applyFont="1" applyFill="1" applyBorder="1" applyAlignment="1">
      <alignment horizontal="center"/>
    </xf>
    <xf numFmtId="0" fontId="10" fillId="0" borderId="58" xfId="0" applyFont="1" applyFill="1" applyBorder="1" applyAlignment="1">
      <alignment horizontal="center"/>
    </xf>
    <xf numFmtId="0" fontId="10" fillId="0" borderId="59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" fillId="5" borderId="40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53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66" fontId="2" fillId="4" borderId="35" xfId="1" applyNumberFormat="1" applyFont="1" applyFill="1" applyBorder="1" applyAlignment="1">
      <alignment horizontal="center" vertical="center"/>
    </xf>
    <xf numFmtId="166" fontId="2" fillId="4" borderId="36" xfId="1" applyNumberFormat="1" applyFont="1" applyFill="1" applyBorder="1" applyAlignment="1">
      <alignment horizontal="center" vertical="center"/>
    </xf>
    <xf numFmtId="166" fontId="2" fillId="4" borderId="37" xfId="1" applyNumberFormat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4" fontId="0" fillId="0" borderId="17" xfId="0" quotePrefix="1" applyNumberFormat="1" applyFont="1" applyBorder="1" applyAlignment="1" applyProtection="1">
      <alignment horizontal="center" vertical="center"/>
      <protection locked="0"/>
    </xf>
    <xf numFmtId="164" fontId="0" fillId="0" borderId="33" xfId="0" quotePrefix="1" applyNumberFormat="1" applyFont="1" applyBorder="1" applyAlignment="1" applyProtection="1">
      <alignment horizontal="center" vertical="center"/>
      <protection locked="0"/>
    </xf>
    <xf numFmtId="164" fontId="0" fillId="0" borderId="22" xfId="0" quotePrefix="1" applyNumberFormat="1" applyFont="1" applyBorder="1" applyAlignment="1" applyProtection="1">
      <alignment horizontal="center" vertical="center"/>
      <protection locked="0"/>
    </xf>
    <xf numFmtId="0" fontId="0" fillId="0" borderId="17" xfId="0" quotePrefix="1" applyFont="1" applyBorder="1" applyAlignment="1">
      <alignment horizontal="center" vertical="center"/>
    </xf>
    <xf numFmtId="0" fontId="0" fillId="0" borderId="22" xfId="0" quotePrefix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0" fontId="0" fillId="0" borderId="24" xfId="0" quotePrefix="1" applyFont="1" applyBorder="1" applyAlignment="1">
      <alignment horizontal="center" vertical="center"/>
    </xf>
    <xf numFmtId="4" fontId="0" fillId="0" borderId="17" xfId="0" applyNumberFormat="1" applyFont="1" applyFill="1" applyBorder="1" applyAlignment="1" applyProtection="1">
      <alignment horizontal="center" vertical="center"/>
    </xf>
    <xf numFmtId="4" fontId="0" fillId="0" borderId="22" xfId="0" applyNumberFormat="1" applyFont="1" applyFill="1" applyBorder="1" applyAlignment="1" applyProtection="1">
      <alignment horizontal="center" vertical="center"/>
    </xf>
    <xf numFmtId="0" fontId="6" fillId="0" borderId="27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/>
    </xf>
    <xf numFmtId="0" fontId="6" fillId="0" borderId="29" xfId="0" applyFont="1" applyFill="1" applyBorder="1" applyAlignment="1" applyProtection="1">
      <alignment horizontal="center" vertical="center"/>
    </xf>
    <xf numFmtId="0" fontId="6" fillId="0" borderId="30" xfId="0" applyFont="1" applyFill="1" applyBorder="1" applyAlignment="1" applyProtection="1">
      <alignment horizontal="center" vertical="center"/>
    </xf>
    <xf numFmtId="0" fontId="6" fillId="0" borderId="31" xfId="0" applyFont="1" applyFill="1" applyBorder="1" applyAlignment="1" applyProtection="1">
      <alignment horizontal="center" vertical="center"/>
    </xf>
    <xf numFmtId="0" fontId="6" fillId="0" borderId="32" xfId="0" applyFont="1" applyFill="1" applyBorder="1" applyAlignment="1" applyProtection="1">
      <alignment horizontal="center" vertical="center"/>
    </xf>
    <xf numFmtId="165" fontId="5" fillId="0" borderId="17" xfId="0" applyNumberFormat="1" applyFont="1" applyFill="1" applyBorder="1" applyAlignment="1" applyProtection="1">
      <alignment horizontal="center" vertical="center"/>
    </xf>
    <xf numFmtId="165" fontId="5" fillId="0" borderId="33" xfId="0" applyNumberFormat="1" applyFont="1" applyFill="1" applyBorder="1" applyAlignment="1" applyProtection="1">
      <alignment horizontal="center" vertical="center"/>
    </xf>
    <xf numFmtId="4" fontId="0" fillId="0" borderId="17" xfId="0" applyNumberFormat="1" applyFont="1" applyBorder="1" applyAlignment="1">
      <alignment horizontal="center" vertical="center"/>
    </xf>
    <xf numFmtId="4" fontId="0" fillId="0" borderId="33" xfId="0" applyNumberFormat="1" applyFont="1" applyBorder="1" applyAlignment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23" xfId="0" applyFont="1" applyFill="1" applyBorder="1" applyAlignment="1" applyProtection="1">
      <alignment horizontal="center" vertical="center"/>
    </xf>
    <xf numFmtId="165" fontId="5" fillId="0" borderId="23" xfId="0" applyNumberFormat="1" applyFont="1" applyFill="1" applyBorder="1" applyAlignment="1" applyProtection="1">
      <alignment horizontal="center" vertical="center"/>
    </xf>
    <xf numFmtId="4" fontId="0" fillId="0" borderId="22" xfId="0" applyNumberFormat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4" fontId="0" fillId="0" borderId="9" xfId="0" applyNumberFormat="1" applyFont="1" applyBorder="1" applyAlignment="1" applyProtection="1">
      <alignment horizontal="center" vertical="center"/>
    </xf>
    <xf numFmtId="4" fontId="0" fillId="0" borderId="22" xfId="0" applyNumberFormat="1" applyFont="1" applyBorder="1" applyAlignment="1" applyProtection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1" fillId="0" borderId="5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9" fillId="0" borderId="62" xfId="0" applyFont="1" applyFill="1" applyBorder="1" applyAlignment="1">
      <alignment horizontal="center"/>
    </xf>
    <xf numFmtId="0" fontId="9" fillId="0" borderId="63" xfId="0" applyFont="1" applyFill="1" applyBorder="1" applyAlignment="1">
      <alignment horizontal="center"/>
    </xf>
    <xf numFmtId="0" fontId="9" fillId="0" borderId="64" xfId="0" applyFont="1" applyFill="1" applyBorder="1" applyAlignment="1">
      <alignment horizontal="center"/>
    </xf>
    <xf numFmtId="0" fontId="2" fillId="0" borderId="66" xfId="0" applyFont="1" applyBorder="1" applyAlignment="1">
      <alignment horizontal="center" vertical="center"/>
    </xf>
    <xf numFmtId="0" fontId="0" fillId="0" borderId="11" xfId="0" applyFill="1" applyBorder="1"/>
    <xf numFmtId="0" fontId="2" fillId="0" borderId="67" xfId="0" applyFont="1" applyBorder="1" applyAlignment="1">
      <alignment horizontal="center" vertical="center"/>
    </xf>
    <xf numFmtId="0" fontId="11" fillId="0" borderId="65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52" xfId="0" applyFont="1" applyFill="1" applyBorder="1" applyAlignment="1">
      <alignment horizontal="center"/>
    </xf>
    <xf numFmtId="0" fontId="12" fillId="0" borderId="68" xfId="0" applyFont="1" applyFill="1" applyBorder="1" applyAlignment="1">
      <alignment horizontal="center"/>
    </xf>
    <xf numFmtId="0" fontId="12" fillId="0" borderId="6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1143000" cy="15716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97180"/>
          <a:ext cx="1143000" cy="1571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8"/>
  <sheetViews>
    <sheetView tabSelected="1" topLeftCell="B1" zoomScale="70" zoomScaleNormal="70" workbookViewId="0">
      <selection activeCell="AA2" sqref="AA2"/>
    </sheetView>
  </sheetViews>
  <sheetFormatPr defaultRowHeight="14.4" x14ac:dyDescent="0.3"/>
  <cols>
    <col min="1" max="1" width="0" hidden="1" customWidth="1"/>
  </cols>
  <sheetData>
    <row r="1" spans="1:34" ht="23.4" thickBot="1" x14ac:dyDescent="0.45">
      <c r="B1" s="141" t="s">
        <v>55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3"/>
    </row>
    <row r="2" spans="1:34" ht="15.6" x14ac:dyDescent="0.3">
      <c r="A2" s="9" t="s">
        <v>31</v>
      </c>
      <c r="B2" s="73"/>
      <c r="C2" s="139"/>
      <c r="D2" s="140"/>
      <c r="E2" s="140"/>
      <c r="F2" s="53" t="s">
        <v>45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75"/>
      <c r="Y2" s="151" t="s">
        <v>46</v>
      </c>
      <c r="Z2" s="152"/>
      <c r="AA2" s="149" t="s">
        <v>57</v>
      </c>
      <c r="AB2" s="149"/>
      <c r="AC2" s="149"/>
      <c r="AD2" s="149"/>
      <c r="AE2" s="149"/>
      <c r="AF2" s="149"/>
      <c r="AG2" s="149"/>
    </row>
    <row r="3" spans="1:34" ht="15.6" x14ac:dyDescent="0.3">
      <c r="A3" s="9" t="s">
        <v>32</v>
      </c>
      <c r="B3" s="73"/>
      <c r="C3" s="74"/>
      <c r="D3" s="38"/>
      <c r="E3" s="38"/>
      <c r="F3" s="53" t="s">
        <v>56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75"/>
      <c r="Y3" s="39"/>
      <c r="AA3" s="45"/>
      <c r="AB3" s="45"/>
      <c r="AC3" s="45"/>
      <c r="AD3" s="45"/>
    </row>
    <row r="4" spans="1:34" ht="15.6" customHeight="1" x14ac:dyDescent="0.3">
      <c r="A4" s="9" t="s">
        <v>33</v>
      </c>
      <c r="B4" s="73"/>
      <c r="C4" s="74"/>
      <c r="D4" s="38"/>
      <c r="E4" s="38"/>
      <c r="F4" s="136" t="s">
        <v>47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8"/>
      <c r="Y4" s="150" t="s">
        <v>48</v>
      </c>
      <c r="Z4" s="59"/>
      <c r="AA4" s="59" t="s">
        <v>54</v>
      </c>
      <c r="AB4" s="59"/>
      <c r="AC4" s="59"/>
      <c r="AD4" s="59"/>
      <c r="AE4" s="59"/>
      <c r="AF4" s="59"/>
      <c r="AG4" s="49"/>
    </row>
    <row r="5" spans="1:34" x14ac:dyDescent="0.3">
      <c r="A5" s="9" t="s">
        <v>34</v>
      </c>
      <c r="B5" s="73"/>
      <c r="C5" s="74"/>
      <c r="D5" s="38"/>
      <c r="E5" s="38"/>
      <c r="F5" s="136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8"/>
      <c r="Y5" s="150" t="s">
        <v>49</v>
      </c>
      <c r="Z5" s="59"/>
      <c r="AA5" s="46" t="s">
        <v>26</v>
      </c>
      <c r="AB5" s="46" t="s">
        <v>26</v>
      </c>
      <c r="AC5" s="48"/>
      <c r="AD5" s="48"/>
    </row>
    <row r="6" spans="1:34" ht="15.6" customHeight="1" x14ac:dyDescent="0.3">
      <c r="A6" s="9" t="s">
        <v>35</v>
      </c>
      <c r="B6" s="73"/>
      <c r="C6" s="74"/>
      <c r="D6" s="38"/>
      <c r="E6" s="38"/>
      <c r="F6" s="136" t="s">
        <v>50</v>
      </c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50"/>
      <c r="Z6" s="47"/>
      <c r="AA6" s="47"/>
      <c r="AB6" s="48"/>
      <c r="AC6" s="48"/>
    </row>
    <row r="7" spans="1:34" x14ac:dyDescent="0.3">
      <c r="B7" s="42"/>
      <c r="C7" s="43"/>
      <c r="D7" s="43"/>
      <c r="E7" s="43"/>
      <c r="F7" s="136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60" t="s">
        <v>51</v>
      </c>
      <c r="Z7" s="60"/>
      <c r="AD7" s="55" t="s">
        <v>52</v>
      </c>
      <c r="AE7" s="56"/>
      <c r="AF7" s="51" t="s">
        <v>53</v>
      </c>
      <c r="AG7" s="52"/>
    </row>
    <row r="8" spans="1:34" ht="15" thickBot="1" x14ac:dyDescent="0.35">
      <c r="B8" s="57"/>
      <c r="C8" s="58"/>
      <c r="D8" s="58"/>
      <c r="E8" s="58"/>
      <c r="F8" s="147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60"/>
      <c r="Z8" s="60"/>
      <c r="AD8" s="44"/>
      <c r="AE8" s="41"/>
      <c r="AF8" s="40"/>
      <c r="AG8" s="41"/>
    </row>
    <row r="9" spans="1:34" ht="15.6" x14ac:dyDescent="0.3">
      <c r="B9" s="125" t="s">
        <v>0</v>
      </c>
      <c r="C9" s="126"/>
      <c r="D9" s="126"/>
      <c r="E9" s="126"/>
      <c r="F9" s="128"/>
      <c r="G9" s="144"/>
      <c r="H9" s="145"/>
      <c r="I9" s="146" t="s">
        <v>1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44"/>
      <c r="U9" s="146" t="s">
        <v>2</v>
      </c>
      <c r="V9" s="128"/>
      <c r="W9" s="128"/>
      <c r="X9" s="144"/>
      <c r="Y9" s="127" t="s">
        <v>3</v>
      </c>
      <c r="Z9" s="126"/>
      <c r="AA9" s="126"/>
      <c r="AB9" s="126"/>
      <c r="AC9" s="126"/>
      <c r="AD9" s="126"/>
      <c r="AE9" s="126"/>
      <c r="AF9" s="126"/>
      <c r="AG9" s="126"/>
      <c r="AH9" s="129"/>
    </row>
    <row r="10" spans="1:34" ht="52.8" x14ac:dyDescent="0.3">
      <c r="B10" s="130" t="s">
        <v>4</v>
      </c>
      <c r="C10" s="132" t="s">
        <v>5</v>
      </c>
      <c r="D10" s="134" t="s">
        <v>6</v>
      </c>
      <c r="E10" s="134"/>
      <c r="F10" s="134" t="s">
        <v>7</v>
      </c>
      <c r="G10" s="134" t="s">
        <v>8</v>
      </c>
      <c r="H10" s="134" t="s">
        <v>9</v>
      </c>
      <c r="I10" s="1" t="s">
        <v>10</v>
      </c>
      <c r="J10" s="2"/>
      <c r="K10" s="1" t="s">
        <v>11</v>
      </c>
      <c r="L10" s="2"/>
      <c r="M10" s="1" t="s">
        <v>12</v>
      </c>
      <c r="N10" s="2"/>
      <c r="O10" s="1" t="s">
        <v>13</v>
      </c>
      <c r="P10" s="2"/>
      <c r="Q10" s="1" t="s">
        <v>14</v>
      </c>
      <c r="R10" s="2"/>
      <c r="S10" s="1" t="s">
        <v>15</v>
      </c>
      <c r="T10" s="2"/>
      <c r="U10" s="112" t="s">
        <v>16</v>
      </c>
      <c r="V10" s="113"/>
      <c r="W10" s="112" t="s">
        <v>17</v>
      </c>
      <c r="X10" s="113"/>
      <c r="Y10" s="112" t="s">
        <v>18</v>
      </c>
      <c r="Z10" s="114"/>
      <c r="AA10" s="113"/>
      <c r="AB10" s="112" t="s">
        <v>19</v>
      </c>
      <c r="AC10" s="114"/>
      <c r="AD10" s="113"/>
      <c r="AE10" s="1" t="s">
        <v>20</v>
      </c>
      <c r="AF10" s="112" t="s">
        <v>21</v>
      </c>
      <c r="AG10" s="114"/>
      <c r="AH10" s="115"/>
    </row>
    <row r="11" spans="1:34" ht="28.8" x14ac:dyDescent="0.3">
      <c r="B11" s="131"/>
      <c r="C11" s="133"/>
      <c r="D11" s="135"/>
      <c r="E11" s="135"/>
      <c r="F11" s="135"/>
      <c r="G11" s="135"/>
      <c r="H11" s="135"/>
      <c r="I11" s="3" t="s">
        <v>22</v>
      </c>
      <c r="J11" s="4" t="s">
        <v>23</v>
      </c>
      <c r="K11" s="3" t="s">
        <v>22</v>
      </c>
      <c r="L11" s="4" t="s">
        <v>23</v>
      </c>
      <c r="M11" s="3" t="s">
        <v>22</v>
      </c>
      <c r="N11" s="4" t="s">
        <v>23</v>
      </c>
      <c r="O11" s="3" t="s">
        <v>22</v>
      </c>
      <c r="P11" s="4" t="s">
        <v>24</v>
      </c>
      <c r="Q11" s="3" t="s">
        <v>22</v>
      </c>
      <c r="R11" s="5" t="s">
        <v>25</v>
      </c>
      <c r="S11" s="3" t="s">
        <v>22</v>
      </c>
      <c r="T11" s="5" t="s">
        <v>25</v>
      </c>
      <c r="U11" s="6" t="s">
        <v>26</v>
      </c>
      <c r="V11" s="6" t="s">
        <v>27</v>
      </c>
      <c r="W11" s="6" t="s">
        <v>26</v>
      </c>
      <c r="X11" s="6" t="s">
        <v>27</v>
      </c>
      <c r="Y11" s="6" t="s">
        <v>28</v>
      </c>
      <c r="Z11" s="6" t="s">
        <v>26</v>
      </c>
      <c r="AA11" s="6" t="s">
        <v>27</v>
      </c>
      <c r="AB11" s="6" t="s">
        <v>28</v>
      </c>
      <c r="AC11" s="6" t="s">
        <v>26</v>
      </c>
      <c r="AD11" s="6" t="s">
        <v>27</v>
      </c>
      <c r="AE11" s="7" t="s">
        <v>29</v>
      </c>
      <c r="AF11" s="7" t="s">
        <v>29</v>
      </c>
      <c r="AG11" s="7" t="s">
        <v>30</v>
      </c>
      <c r="AH11" s="8" t="s">
        <v>30</v>
      </c>
    </row>
    <row r="12" spans="1:34" x14ac:dyDescent="0.3">
      <c r="B12" s="116"/>
      <c r="C12" s="118" t="s">
        <v>36</v>
      </c>
      <c r="D12" s="119"/>
      <c r="E12" s="120"/>
      <c r="F12" s="10" t="s">
        <v>37</v>
      </c>
      <c r="G12" s="124"/>
      <c r="H12" s="10" t="s">
        <v>37</v>
      </c>
      <c r="I12" s="83"/>
      <c r="J12" s="83"/>
      <c r="K12" s="83"/>
      <c r="L12" s="83" t="s">
        <v>37</v>
      </c>
      <c r="M12" s="83"/>
      <c r="N12" s="83"/>
      <c r="O12" s="83"/>
      <c r="P12" s="83"/>
      <c r="Q12" s="85"/>
      <c r="R12" s="83">
        <v>144</v>
      </c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11"/>
      <c r="AG12" s="83"/>
      <c r="AH12" s="108"/>
    </row>
    <row r="13" spans="1:34" x14ac:dyDescent="0.3">
      <c r="B13" s="117"/>
      <c r="C13" s="121"/>
      <c r="D13" s="122"/>
      <c r="E13" s="123"/>
      <c r="F13" s="109">
        <v>60</v>
      </c>
      <c r="G13" s="107"/>
      <c r="H13" s="109"/>
      <c r="I13" s="84"/>
      <c r="J13" s="84"/>
      <c r="K13" s="84"/>
      <c r="L13" s="84"/>
      <c r="M13" s="84"/>
      <c r="N13" s="84"/>
      <c r="O13" s="84"/>
      <c r="P13" s="84"/>
      <c r="Q13" s="87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111" t="str">
        <f>IF($F$11=2,ROUND(F13/50,0)*$F$10*3,"")</f>
        <v/>
      </c>
      <c r="AG13" s="84"/>
      <c r="AH13" s="91"/>
    </row>
    <row r="14" spans="1:34" x14ac:dyDescent="0.3">
      <c r="B14" s="104">
        <v>1</v>
      </c>
      <c r="C14" s="105">
        <v>1</v>
      </c>
      <c r="D14" s="105" t="s">
        <v>38</v>
      </c>
      <c r="E14" s="106">
        <v>6</v>
      </c>
      <c r="F14" s="110"/>
      <c r="G14" s="102">
        <f>+F13</f>
        <v>60</v>
      </c>
      <c r="H14" s="110"/>
      <c r="I14" s="85" t="str">
        <f>IF(LEFT(D14,1)="a",IF(OR(H13="jalan",H13="masyarakat",H13="sutt",H13="sutm",H13="sutet",H15="jalan",H15="masyarakat",H15="sutt",H15="sutm",H15="sutet")=FALSE,3*$F$10,""), "")</f>
        <v/>
      </c>
      <c r="J14" s="85"/>
      <c r="K14" s="85" t="str">
        <f>IF(LEFT(D14,1)="a",IF(OR(H13="jalan",H13="masyarakat",H13="sutt",H13="sutm",H13="sutet",H15="jalan",H15="masyarakat",H15="sutt",H15="sutm",H15="sutet")=TRUE,3*$F$10,""), "")</f>
        <v/>
      </c>
      <c r="L14" s="76"/>
      <c r="M14" s="85" t="str">
        <f>IF(LEFT(D14,1)&lt;&gt;"a",(IF(LEFT(D14,3)="ddr", "",IF(OR(H13="jalan",H13="masyarakat",H13="sutt",H13="sutm",H13="sutet",H15="jalan",H15="masyarakat",H15="sutt",H15="sutm",H15="sutet")=FALSE,6*$F$10,""))),"")</f>
        <v/>
      </c>
      <c r="N14" s="85"/>
      <c r="O14" s="85" t="e">
        <f>IF(LEFT(D14,1)&lt;&gt;"a",(IF(LEFT(D14,3)="ddr",3*$F$10,IF(OR(H13="jalan",H13="masyarakat",H13="sutt",H13="sutm",H13="sutet",H15="jalan",H15="masyarakat",H15="sutt",H15="sutm",H15="sutet")=TRUE,6*$F$10,""))),"")</f>
        <v>#VALUE!</v>
      </c>
      <c r="P14" s="76">
        <v>288</v>
      </c>
      <c r="Q14" s="85" t="e">
        <f>3*$F$10</f>
        <v>#VALUE!</v>
      </c>
      <c r="R14" s="85"/>
      <c r="S14" s="85" t="e">
        <f>IF(LEFT(D14,1)="c", 3*$F$10/2, IF(LEFT(D14,1)="d",  6*$F$10/2,IF(LEFT(D14,1)="e",  6*$F$10/2,"")))</f>
        <v>#VALUE!</v>
      </c>
      <c r="T14" s="76">
        <v>72</v>
      </c>
      <c r="U14" s="76">
        <f>IF(LEFT(D14,1)&lt;&gt;"a", 2,"")</f>
        <v>2</v>
      </c>
      <c r="V14" s="76">
        <f>IF(LEFT(D14,1)&lt;&gt;"a", 2,"")</f>
        <v>2</v>
      </c>
      <c r="W14" s="76" t="str">
        <f>IF(LEFT(D14,1)="a", 1,"")</f>
        <v/>
      </c>
      <c r="X14" s="76" t="str">
        <f>IF(LEFT(D14,1)="a", 1,"")</f>
        <v/>
      </c>
      <c r="Y14" s="88" t="e">
        <f>IF(OR(F13&gt;450,F15&gt;450)=TRUE,9*$F$10*$F$11,6*$F$10*$F$11)</f>
        <v>#VALUE!</v>
      </c>
      <c r="Z14" s="88">
        <f>IF(OR(F13&gt;450,F15&gt;450)=TRUE,3,2)</f>
        <v>2</v>
      </c>
      <c r="AA14" s="88">
        <f>IF(OR(F13&gt;450,F15&gt;450)=TRUE,3,2)</f>
        <v>2</v>
      </c>
      <c r="AB14" s="88" t="str">
        <f>IF(LEFT(D14,1)="a", 3*$F$10*$F$11,"")</f>
        <v/>
      </c>
      <c r="AC14" s="88" t="str">
        <f>IF(LEFT(D14,1)="a", 1,"")</f>
        <v/>
      </c>
      <c r="AD14" s="88" t="str">
        <f>IF(LEFT(D14,1)="a", 1,"")</f>
        <v/>
      </c>
      <c r="AE14" s="76">
        <v>6</v>
      </c>
      <c r="AF14" s="111"/>
      <c r="AG14" s="88">
        <v>3</v>
      </c>
      <c r="AH14" s="90" t="e">
        <f>IF(LEFT(D14,1)&lt;&gt;"a", $F$10*3*2,"")</f>
        <v>#VALUE!</v>
      </c>
    </row>
    <row r="15" spans="1:34" x14ac:dyDescent="0.3">
      <c r="B15" s="104"/>
      <c r="C15" s="105"/>
      <c r="D15" s="105"/>
      <c r="E15" s="106"/>
      <c r="F15" s="92">
        <v>273.43</v>
      </c>
      <c r="G15" s="107"/>
      <c r="H15" s="12"/>
      <c r="I15" s="87"/>
      <c r="J15" s="87"/>
      <c r="K15" s="87"/>
      <c r="L15" s="84"/>
      <c r="M15" s="87"/>
      <c r="N15" s="87"/>
      <c r="O15" s="87"/>
      <c r="P15" s="84"/>
      <c r="Q15" s="87"/>
      <c r="R15" s="87"/>
      <c r="S15" s="87"/>
      <c r="T15" s="84"/>
      <c r="U15" s="84"/>
      <c r="V15" s="84"/>
      <c r="W15" s="84"/>
      <c r="X15" s="84"/>
      <c r="Y15" s="89"/>
      <c r="Z15" s="89"/>
      <c r="AA15" s="89"/>
      <c r="AB15" s="89"/>
      <c r="AC15" s="89"/>
      <c r="AD15" s="89"/>
      <c r="AE15" s="84"/>
      <c r="AF15" s="13" t="str">
        <f>IF($F$11=2,ROUND(F15/50,0)*$F$10*3,"")</f>
        <v/>
      </c>
      <c r="AG15" s="89"/>
      <c r="AH15" s="91"/>
    </row>
    <row r="16" spans="1:34" x14ac:dyDescent="0.3">
      <c r="B16" s="94" t="s">
        <v>39</v>
      </c>
      <c r="C16" s="95"/>
      <c r="D16" s="96"/>
      <c r="E16" s="100">
        <v>0</v>
      </c>
      <c r="F16" s="93"/>
      <c r="G16" s="102"/>
      <c r="H16" s="14"/>
      <c r="I16" s="85"/>
      <c r="J16" s="85"/>
      <c r="K16" s="85"/>
      <c r="L16" s="76"/>
      <c r="M16" s="85"/>
      <c r="N16" s="85"/>
      <c r="O16" s="85"/>
      <c r="P16" s="76"/>
      <c r="Q16" s="85" t="e">
        <f>3*$F$10</f>
        <v>#VALUE!</v>
      </c>
      <c r="R16" s="85">
        <v>144</v>
      </c>
      <c r="S16" s="85" t="s">
        <v>37</v>
      </c>
      <c r="T16" s="76" t="s">
        <v>37</v>
      </c>
      <c r="U16" s="76"/>
      <c r="V16" s="76"/>
      <c r="W16" s="76"/>
      <c r="X16" s="76"/>
      <c r="Y16" s="83"/>
      <c r="Z16" s="83"/>
      <c r="AA16" s="83"/>
      <c r="AB16" s="76"/>
      <c r="AC16" s="76"/>
      <c r="AD16" s="76"/>
      <c r="AE16" s="76"/>
      <c r="AF16" s="15"/>
      <c r="AG16" s="76"/>
      <c r="AH16" s="78"/>
    </row>
    <row r="17" spans="2:34" ht="15" thickBot="1" x14ac:dyDescent="0.35">
      <c r="B17" s="97"/>
      <c r="C17" s="98"/>
      <c r="D17" s="99"/>
      <c r="E17" s="101"/>
      <c r="F17" s="16" t="s">
        <v>37</v>
      </c>
      <c r="G17" s="103"/>
      <c r="H17" s="17"/>
      <c r="I17" s="87"/>
      <c r="J17" s="86"/>
      <c r="K17" s="87"/>
      <c r="L17" s="77"/>
      <c r="M17" s="87"/>
      <c r="N17" s="86"/>
      <c r="O17" s="87"/>
      <c r="P17" s="77"/>
      <c r="Q17" s="86"/>
      <c r="R17" s="86"/>
      <c r="S17" s="86"/>
      <c r="T17" s="77"/>
      <c r="U17" s="77"/>
      <c r="V17" s="77"/>
      <c r="W17" s="77"/>
      <c r="X17" s="77"/>
      <c r="Y17" s="84"/>
      <c r="Z17" s="84"/>
      <c r="AA17" s="84"/>
      <c r="AB17" s="77"/>
      <c r="AC17" s="77"/>
      <c r="AD17" s="77"/>
      <c r="AE17" s="77"/>
      <c r="AF17" s="18"/>
      <c r="AG17" s="77"/>
      <c r="AH17" s="79"/>
    </row>
    <row r="18" spans="2:34" ht="16.8" thickTop="1" thickBot="1" x14ac:dyDescent="0.35">
      <c r="B18" s="80" t="s">
        <v>40</v>
      </c>
      <c r="C18" s="81"/>
      <c r="D18" s="81"/>
      <c r="E18" s="82"/>
      <c r="F18" s="19">
        <f>SUM(F12:F17)</f>
        <v>333.43</v>
      </c>
      <c r="G18" s="19"/>
      <c r="H18" s="20"/>
      <c r="I18" s="19">
        <f t="shared" ref="I18:AH18" si="0">SUM(I12:I17)</f>
        <v>0</v>
      </c>
      <c r="J18" s="19">
        <f t="shared" si="0"/>
        <v>0</v>
      </c>
      <c r="K18" s="19">
        <f t="shared" si="0"/>
        <v>0</v>
      </c>
      <c r="L18" s="19">
        <f t="shared" si="0"/>
        <v>0</v>
      </c>
      <c r="M18" s="19">
        <f t="shared" si="0"/>
        <v>0</v>
      </c>
      <c r="N18" s="19">
        <f t="shared" si="0"/>
        <v>0</v>
      </c>
      <c r="O18" s="19" t="e">
        <f t="shared" si="0"/>
        <v>#VALUE!</v>
      </c>
      <c r="P18" s="19">
        <f t="shared" si="0"/>
        <v>288</v>
      </c>
      <c r="Q18" s="19" t="e">
        <f t="shared" si="0"/>
        <v>#VALUE!</v>
      </c>
      <c r="R18" s="19">
        <f t="shared" si="0"/>
        <v>288</v>
      </c>
      <c r="S18" s="19" t="e">
        <f t="shared" si="0"/>
        <v>#VALUE!</v>
      </c>
      <c r="T18" s="19">
        <f t="shared" si="0"/>
        <v>72</v>
      </c>
      <c r="U18" s="19">
        <f t="shared" si="0"/>
        <v>2</v>
      </c>
      <c r="V18" s="19">
        <f t="shared" si="0"/>
        <v>2</v>
      </c>
      <c r="W18" s="19">
        <f t="shared" si="0"/>
        <v>0</v>
      </c>
      <c r="X18" s="19">
        <f t="shared" si="0"/>
        <v>0</v>
      </c>
      <c r="Y18" s="19" t="e">
        <f t="shared" si="0"/>
        <v>#VALUE!</v>
      </c>
      <c r="Z18" s="19">
        <f t="shared" si="0"/>
        <v>2</v>
      </c>
      <c r="AA18" s="19">
        <f t="shared" si="0"/>
        <v>2</v>
      </c>
      <c r="AB18" s="19">
        <f t="shared" si="0"/>
        <v>0</v>
      </c>
      <c r="AC18" s="19">
        <f t="shared" si="0"/>
        <v>0</v>
      </c>
      <c r="AD18" s="19">
        <f t="shared" si="0"/>
        <v>0</v>
      </c>
      <c r="AE18" s="19">
        <f t="shared" si="0"/>
        <v>6</v>
      </c>
      <c r="AF18" s="19">
        <f t="shared" si="0"/>
        <v>0</v>
      </c>
      <c r="AG18" s="19">
        <f t="shared" si="0"/>
        <v>3</v>
      </c>
      <c r="AH18" s="21" t="e">
        <f t="shared" si="0"/>
        <v>#VALUE!</v>
      </c>
    </row>
    <row r="19" spans="2:34" ht="15" thickTop="1" x14ac:dyDescent="0.3">
      <c r="B19" s="22"/>
      <c r="C19" s="22"/>
      <c r="D19" s="22"/>
      <c r="E19" s="22"/>
      <c r="G19" s="22"/>
      <c r="H19" s="23"/>
    </row>
    <row r="20" spans="2:34" ht="15.6" x14ac:dyDescent="0.3">
      <c r="B20" s="61" t="s">
        <v>41</v>
      </c>
      <c r="C20" s="62"/>
      <c r="D20" s="62"/>
      <c r="E20" s="62"/>
      <c r="F20" s="62"/>
      <c r="G20" s="63"/>
      <c r="H20" s="24"/>
      <c r="I20" s="25">
        <v>0</v>
      </c>
      <c r="J20" s="25"/>
      <c r="K20" s="25">
        <v>336</v>
      </c>
      <c r="L20" s="25"/>
      <c r="M20" s="25"/>
      <c r="N20" s="25"/>
      <c r="O20" s="25">
        <f>444-79</f>
        <v>365</v>
      </c>
      <c r="P20" s="25"/>
      <c r="Q20" s="25">
        <v>12</v>
      </c>
      <c r="R20" s="25"/>
      <c r="S20" s="25">
        <v>57</v>
      </c>
      <c r="T20" s="25"/>
      <c r="U20" s="25">
        <v>76</v>
      </c>
      <c r="V20" s="25">
        <v>76</v>
      </c>
      <c r="W20" s="25">
        <v>56</v>
      </c>
      <c r="X20" s="25">
        <v>56</v>
      </c>
      <c r="Y20" s="25">
        <v>1200</v>
      </c>
      <c r="Z20" s="25">
        <v>198</v>
      </c>
      <c r="AA20" s="25">
        <v>198</v>
      </c>
      <c r="AB20" s="25">
        <v>1200</v>
      </c>
      <c r="AC20" s="25">
        <v>198</v>
      </c>
      <c r="AD20" s="25">
        <v>198</v>
      </c>
      <c r="AE20" s="25"/>
      <c r="AF20" s="26">
        <v>3240</v>
      </c>
      <c r="AG20" s="25"/>
      <c r="AH20" s="25">
        <v>306</v>
      </c>
    </row>
    <row r="21" spans="2:34" ht="15.6" x14ac:dyDescent="0.3">
      <c r="B21" s="64" t="s">
        <v>42</v>
      </c>
      <c r="C21" s="65"/>
      <c r="D21" s="65"/>
      <c r="E21" s="65"/>
      <c r="F21" s="65"/>
      <c r="G21" s="66"/>
      <c r="H21" s="27"/>
      <c r="I21" s="28">
        <v>0</v>
      </c>
      <c r="J21" s="28"/>
      <c r="K21" s="28">
        <v>444</v>
      </c>
      <c r="L21" s="28"/>
      <c r="M21" s="28"/>
      <c r="N21" s="28"/>
      <c r="O21" s="28">
        <f>+O20</f>
        <v>365</v>
      </c>
      <c r="P21" s="28"/>
      <c r="Q21" s="28">
        <v>12</v>
      </c>
      <c r="R21" s="28"/>
      <c r="S21" s="28">
        <v>66</v>
      </c>
      <c r="T21" s="28"/>
      <c r="U21" s="28">
        <v>112</v>
      </c>
      <c r="V21" s="28">
        <v>112</v>
      </c>
      <c r="W21" s="28">
        <v>74</v>
      </c>
      <c r="X21" s="28">
        <v>74</v>
      </c>
      <c r="Y21" s="28">
        <v>1296</v>
      </c>
      <c r="Z21" s="28">
        <v>214</v>
      </c>
      <c r="AA21" s="28">
        <v>214</v>
      </c>
      <c r="AB21" s="28">
        <v>1296</v>
      </c>
      <c r="AC21" s="28">
        <v>214</v>
      </c>
      <c r="AD21" s="28">
        <v>214</v>
      </c>
      <c r="AE21" s="28"/>
      <c r="AF21" s="29">
        <v>3240</v>
      </c>
      <c r="AG21" s="28"/>
      <c r="AH21" s="28">
        <v>306</v>
      </c>
    </row>
    <row r="22" spans="2:34" ht="15.6" x14ac:dyDescent="0.3">
      <c r="B22" s="67" t="s">
        <v>43</v>
      </c>
      <c r="C22" s="68"/>
      <c r="D22" s="68"/>
      <c r="E22" s="68"/>
      <c r="F22" s="68"/>
      <c r="G22" s="69"/>
      <c r="H22" s="24"/>
      <c r="I22" s="30">
        <f>+I18</f>
        <v>0</v>
      </c>
      <c r="J22" s="31"/>
      <c r="K22" s="30">
        <f t="shared" ref="K22:AH22" si="1">+K18</f>
        <v>0</v>
      </c>
      <c r="L22" s="30">
        <f t="shared" si="1"/>
        <v>0</v>
      </c>
      <c r="M22" s="30">
        <f t="shared" si="1"/>
        <v>0</v>
      </c>
      <c r="N22" s="30">
        <f t="shared" si="1"/>
        <v>0</v>
      </c>
      <c r="O22" s="30" t="e">
        <f t="shared" si="1"/>
        <v>#VALUE!</v>
      </c>
      <c r="P22" s="30">
        <f t="shared" si="1"/>
        <v>288</v>
      </c>
      <c r="Q22" s="30" t="e">
        <f t="shared" si="1"/>
        <v>#VALUE!</v>
      </c>
      <c r="R22" s="30">
        <f t="shared" si="1"/>
        <v>288</v>
      </c>
      <c r="S22" s="30" t="e">
        <f t="shared" si="1"/>
        <v>#VALUE!</v>
      </c>
      <c r="T22" s="30">
        <f t="shared" si="1"/>
        <v>72</v>
      </c>
      <c r="U22" s="30">
        <f t="shared" si="1"/>
        <v>2</v>
      </c>
      <c r="V22" s="30">
        <f t="shared" si="1"/>
        <v>2</v>
      </c>
      <c r="W22" s="30">
        <f t="shared" si="1"/>
        <v>0</v>
      </c>
      <c r="X22" s="30">
        <f t="shared" si="1"/>
        <v>0</v>
      </c>
      <c r="Y22" s="30" t="e">
        <f t="shared" si="1"/>
        <v>#VALUE!</v>
      </c>
      <c r="Z22" s="30">
        <f t="shared" si="1"/>
        <v>2</v>
      </c>
      <c r="AA22" s="30">
        <f t="shared" si="1"/>
        <v>2</v>
      </c>
      <c r="AB22" s="30">
        <f t="shared" si="1"/>
        <v>0</v>
      </c>
      <c r="AC22" s="30">
        <f t="shared" si="1"/>
        <v>0</v>
      </c>
      <c r="AD22" s="30">
        <f t="shared" si="1"/>
        <v>0</v>
      </c>
      <c r="AE22" s="30">
        <f t="shared" si="1"/>
        <v>6</v>
      </c>
      <c r="AF22" s="30">
        <f t="shared" si="1"/>
        <v>0</v>
      </c>
      <c r="AG22" s="30">
        <f t="shared" si="1"/>
        <v>3</v>
      </c>
      <c r="AH22" s="30" t="e">
        <f t="shared" si="1"/>
        <v>#VALUE!</v>
      </c>
    </row>
    <row r="23" spans="2:34" ht="15.6" x14ac:dyDescent="0.3">
      <c r="B23" s="70" t="s">
        <v>44</v>
      </c>
      <c r="C23" s="71"/>
      <c r="D23" s="71"/>
      <c r="E23" s="71"/>
      <c r="F23" s="71"/>
      <c r="G23" s="72"/>
      <c r="H23" s="32"/>
      <c r="I23" s="33">
        <f>+I22-I20</f>
        <v>0</v>
      </c>
      <c r="J23" s="34"/>
      <c r="K23" s="33">
        <f>+K22-K21</f>
        <v>-444</v>
      </c>
      <c r="L23" s="33">
        <f t="shared" ref="L23:AH23" si="2">+L22-L20</f>
        <v>0</v>
      </c>
      <c r="M23" s="33">
        <f t="shared" si="2"/>
        <v>0</v>
      </c>
      <c r="N23" s="33">
        <f t="shared" si="2"/>
        <v>0</v>
      </c>
      <c r="O23" s="33" t="e">
        <f t="shared" si="2"/>
        <v>#VALUE!</v>
      </c>
      <c r="P23" s="33">
        <f t="shared" si="2"/>
        <v>288</v>
      </c>
      <c r="Q23" s="33" t="e">
        <f t="shared" si="2"/>
        <v>#VALUE!</v>
      </c>
      <c r="R23" s="33">
        <f t="shared" si="2"/>
        <v>288</v>
      </c>
      <c r="S23" s="33" t="e">
        <f t="shared" si="2"/>
        <v>#VALUE!</v>
      </c>
      <c r="T23" s="33">
        <f t="shared" si="2"/>
        <v>72</v>
      </c>
      <c r="U23" s="33">
        <f t="shared" si="2"/>
        <v>-74</v>
      </c>
      <c r="V23" s="33">
        <f t="shared" si="2"/>
        <v>-74</v>
      </c>
      <c r="W23" s="33">
        <f>+W22-W21</f>
        <v>-74</v>
      </c>
      <c r="X23" s="33">
        <f>+X22-X21</f>
        <v>-74</v>
      </c>
      <c r="Y23" s="33" t="e">
        <f t="shared" si="2"/>
        <v>#VALUE!</v>
      </c>
      <c r="Z23" s="33">
        <f t="shared" si="2"/>
        <v>-196</v>
      </c>
      <c r="AA23" s="33">
        <f t="shared" si="2"/>
        <v>-196</v>
      </c>
      <c r="AB23" s="33">
        <f t="shared" si="2"/>
        <v>-1200</v>
      </c>
      <c r="AC23" s="33">
        <f t="shared" si="2"/>
        <v>-198</v>
      </c>
      <c r="AD23" s="33">
        <f t="shared" si="2"/>
        <v>-198</v>
      </c>
      <c r="AE23" s="33">
        <f t="shared" si="2"/>
        <v>6</v>
      </c>
      <c r="AF23" s="35">
        <f>+AF22-AF21</f>
        <v>-3240</v>
      </c>
      <c r="AG23" s="35">
        <f t="shared" si="2"/>
        <v>3</v>
      </c>
      <c r="AH23" s="35" t="e">
        <f t="shared" si="2"/>
        <v>#VALUE!</v>
      </c>
    </row>
    <row r="24" spans="2:34" x14ac:dyDescent="0.3">
      <c r="B24" s="22"/>
      <c r="C24" s="22"/>
      <c r="D24" s="22"/>
      <c r="E24" s="22"/>
      <c r="G24" s="22"/>
      <c r="H24" s="23"/>
    </row>
    <row r="25" spans="2:34" x14ac:dyDescent="0.3">
      <c r="B25" s="22"/>
      <c r="C25" s="22"/>
      <c r="D25" s="22"/>
      <c r="E25" s="22"/>
      <c r="G25" s="22"/>
      <c r="H25" s="23"/>
    </row>
    <row r="26" spans="2:34" x14ac:dyDescent="0.3">
      <c r="B26" s="22"/>
      <c r="C26" s="22"/>
      <c r="D26" s="22"/>
      <c r="E26" s="22"/>
      <c r="G26" s="22"/>
      <c r="H26" s="23"/>
    </row>
    <row r="27" spans="2:34" x14ac:dyDescent="0.3">
      <c r="B27" s="22"/>
      <c r="C27" s="22"/>
      <c r="D27" s="22"/>
      <c r="E27" s="22"/>
      <c r="G27" s="22"/>
      <c r="H27" s="23"/>
      <c r="M27" s="36"/>
      <c r="N27" s="37"/>
      <c r="O27" s="37"/>
    </row>
    <row r="28" spans="2:34" x14ac:dyDescent="0.3">
      <c r="B28" s="22"/>
      <c r="C28" s="22"/>
      <c r="D28" s="22"/>
      <c r="E28" s="22"/>
      <c r="G28" s="22"/>
      <c r="H28" s="23"/>
    </row>
  </sheetData>
  <mergeCells count="124">
    <mergeCell ref="U9:X9"/>
    <mergeCell ref="Y9:AH9"/>
    <mergeCell ref="B10:B11"/>
    <mergeCell ref="C10:C11"/>
    <mergeCell ref="D10:E11"/>
    <mergeCell ref="F10:F11"/>
    <mergeCell ref="G10:G11"/>
    <mergeCell ref="H10:H11"/>
    <mergeCell ref="F2:X2"/>
    <mergeCell ref="F3:X3"/>
    <mergeCell ref="F4:X5"/>
    <mergeCell ref="F6:X8"/>
    <mergeCell ref="Y2:Z2"/>
    <mergeCell ref="Y4:Z4"/>
    <mergeCell ref="Y5:Z5"/>
    <mergeCell ref="AA4:AF4"/>
    <mergeCell ref="U10:V10"/>
    <mergeCell ref="W10:X10"/>
    <mergeCell ref="Y10:AA10"/>
    <mergeCell ref="AB10:AD10"/>
    <mergeCell ref="AF10:AH10"/>
    <mergeCell ref="B12:B13"/>
    <mergeCell ref="C12:E13"/>
    <mergeCell ref="G12:G13"/>
    <mergeCell ref="I12:I13"/>
    <mergeCell ref="J12:J13"/>
    <mergeCell ref="AC12:AC13"/>
    <mergeCell ref="AD12:AD13"/>
    <mergeCell ref="AE12:AE13"/>
    <mergeCell ref="AG12:AG13"/>
    <mergeCell ref="AH12:AH13"/>
    <mergeCell ref="F13:F14"/>
    <mergeCell ref="H13:H14"/>
    <mergeCell ref="AF13:AF14"/>
    <mergeCell ref="J14:J15"/>
    <mergeCell ref="K14:K15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K12:K13"/>
    <mergeCell ref="L12:L13"/>
    <mergeCell ref="AD14:AD15"/>
    <mergeCell ref="AE14:AE15"/>
    <mergeCell ref="AG14:AG15"/>
    <mergeCell ref="AH14:AH15"/>
    <mergeCell ref="F15:F16"/>
    <mergeCell ref="B16:D17"/>
    <mergeCell ref="E16:E17"/>
    <mergeCell ref="G16:G17"/>
    <mergeCell ref="I16:I17"/>
    <mergeCell ref="J16:J17"/>
    <mergeCell ref="X14:X15"/>
    <mergeCell ref="Y14:Y15"/>
    <mergeCell ref="Z14:Z15"/>
    <mergeCell ref="AA14:AA15"/>
    <mergeCell ref="AB14:AB15"/>
    <mergeCell ref="AC14:AC15"/>
    <mergeCell ref="R14:R15"/>
    <mergeCell ref="S14:S15"/>
    <mergeCell ref="T14:T15"/>
    <mergeCell ref="U14:U15"/>
    <mergeCell ref="V14:V15"/>
    <mergeCell ref="W14:W15"/>
    <mergeCell ref="L14:L15"/>
    <mergeCell ref="M14:M15"/>
    <mergeCell ref="AC16:AC17"/>
    <mergeCell ref="AD16:AD17"/>
    <mergeCell ref="AE16:AE17"/>
    <mergeCell ref="AG16:AG17"/>
    <mergeCell ref="AH16:AH17"/>
    <mergeCell ref="B18:E18"/>
    <mergeCell ref="W16:W17"/>
    <mergeCell ref="X16:X17"/>
    <mergeCell ref="Y16:Y17"/>
    <mergeCell ref="Z16:Z17"/>
    <mergeCell ref="AA16:AA17"/>
    <mergeCell ref="AB16:AB17"/>
    <mergeCell ref="Q16:Q17"/>
    <mergeCell ref="R16:R17"/>
    <mergeCell ref="S16:S17"/>
    <mergeCell ref="T16:T17"/>
    <mergeCell ref="U16:U17"/>
    <mergeCell ref="V16:V17"/>
    <mergeCell ref="K16:K17"/>
    <mergeCell ref="L16:L17"/>
    <mergeCell ref="M16:M17"/>
    <mergeCell ref="N16:N17"/>
    <mergeCell ref="O16:O17"/>
    <mergeCell ref="P16:P17"/>
    <mergeCell ref="B21:G21"/>
    <mergeCell ref="B22:G22"/>
    <mergeCell ref="B23:G23"/>
    <mergeCell ref="B2:C6"/>
    <mergeCell ref="N14:N15"/>
    <mergeCell ref="O14:O15"/>
    <mergeCell ref="B14:B15"/>
    <mergeCell ref="C14:C15"/>
    <mergeCell ref="D14:D15"/>
    <mergeCell ref="E14:E15"/>
    <mergeCell ref="G14:G15"/>
    <mergeCell ref="I14:I15"/>
    <mergeCell ref="M12:M13"/>
    <mergeCell ref="N12:N13"/>
    <mergeCell ref="O12:O13"/>
    <mergeCell ref="B9:G9"/>
    <mergeCell ref="I9:T9"/>
    <mergeCell ref="B1:AH1"/>
    <mergeCell ref="AD7:AE7"/>
    <mergeCell ref="B8:E8"/>
    <mergeCell ref="Y7:Z7"/>
    <mergeCell ref="Y8:Z8"/>
    <mergeCell ref="B20:G20"/>
    <mergeCell ref="P14:P15"/>
    <mergeCell ref="Q14:Q15"/>
    <mergeCell ref="P12:P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2016-08-13T09:39:50Z</dcterms:created>
  <dcterms:modified xsi:type="dcterms:W3CDTF">2016-08-13T11:01:21Z</dcterms:modified>
</cp:coreProperties>
</file>