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ln\templates\output\"/>
    </mc:Choice>
  </mc:AlternateContent>
  <bookViews>
    <workbookView xWindow="0" yWindow="0" windowWidth="13896" windowHeight="5340"/>
  </bookViews>
  <sheets>
    <sheet name="TOWER 150 Kv" sheetId="1" r:id="rId1"/>
  </sheets>
  <definedNames>
    <definedName name="_xlnm.Print_Area" localSheetId="0">'TOWER 150 Kv'!$B$4:$X$88</definedName>
  </definedNames>
  <calcPr calcId="162913"/>
  <fileRecoveryPr repairLoad="1"/>
</workbook>
</file>

<file path=xl/calcChain.xml><?xml version="1.0" encoding="utf-8"?>
<calcChain xmlns="http://schemas.openxmlformats.org/spreadsheetml/2006/main">
  <c r="X86" i="1" l="1"/>
  <c r="R86" i="1"/>
  <c r="N86" i="1"/>
  <c r="L86" i="1"/>
  <c r="O86" i="1" s="1"/>
  <c r="P86" i="1" s="1"/>
  <c r="Q86" i="1" s="1"/>
  <c r="S86" i="1" s="1"/>
  <c r="T86" i="1" s="1"/>
  <c r="X84" i="1"/>
  <c r="V84" i="1"/>
  <c r="R84" i="1"/>
  <c r="N84" i="1"/>
  <c r="L84" i="1"/>
  <c r="O84" i="1" s="1"/>
  <c r="P84" i="1" s="1"/>
  <c r="Q84" i="1" s="1"/>
  <c r="S84" i="1" s="1"/>
  <c r="T84" i="1" s="1"/>
  <c r="X82" i="1"/>
  <c r="V82" i="1"/>
  <c r="W82" i="1"/>
  <c r="R82" i="1"/>
  <c r="N82" i="1"/>
  <c r="L82" i="1"/>
  <c r="O82" i="1"/>
  <c r="X80" i="1"/>
  <c r="V80" i="1"/>
  <c r="W80" i="1" s="1"/>
  <c r="R80" i="1"/>
  <c r="N80" i="1"/>
  <c r="L80" i="1"/>
  <c r="O80" i="1" s="1"/>
  <c r="P80" i="1" s="1"/>
  <c r="Q80" i="1" s="1"/>
  <c r="S80" i="1" s="1"/>
  <c r="T80" i="1" s="1"/>
  <c r="X78" i="1"/>
  <c r="V78" i="1"/>
  <c r="W78" i="1"/>
  <c r="R78" i="1"/>
  <c r="N78" i="1"/>
  <c r="L78" i="1"/>
  <c r="O78" i="1" s="1"/>
  <c r="P78" i="1" s="1"/>
  <c r="Q78" i="1" s="1"/>
  <c r="S78" i="1" s="1"/>
  <c r="T78" i="1" s="1"/>
  <c r="X76" i="1"/>
  <c r="V76" i="1"/>
  <c r="W76" i="1" s="1"/>
  <c r="R76" i="1"/>
  <c r="N76" i="1"/>
  <c r="L76" i="1"/>
  <c r="O76" i="1" s="1"/>
  <c r="P76" i="1" s="1"/>
  <c r="Q76" i="1" s="1"/>
  <c r="S76" i="1" s="1"/>
  <c r="T76" i="1" s="1"/>
  <c r="X74" i="1"/>
  <c r="V74" i="1"/>
  <c r="W74" i="1"/>
  <c r="R74" i="1"/>
  <c r="N74" i="1"/>
  <c r="P74" i="1" s="1"/>
  <c r="Q74" i="1" s="1"/>
  <c r="S74" i="1" s="1"/>
  <c r="T74" i="1" s="1"/>
  <c r="L74" i="1"/>
  <c r="O74" i="1"/>
  <c r="X72" i="1"/>
  <c r="V72" i="1"/>
  <c r="W72" i="1" s="1"/>
  <c r="R72" i="1"/>
  <c r="N72" i="1"/>
  <c r="L72" i="1"/>
  <c r="O72" i="1" s="1"/>
  <c r="P72" i="1" s="1"/>
  <c r="Q72" i="1" s="1"/>
  <c r="S72" i="1" s="1"/>
  <c r="T72" i="1" s="1"/>
  <c r="X70" i="1"/>
  <c r="V70" i="1"/>
  <c r="W70" i="1"/>
  <c r="R70" i="1"/>
  <c r="N70" i="1"/>
  <c r="L70" i="1"/>
  <c r="O70" i="1"/>
  <c r="X68" i="1"/>
  <c r="V68" i="1"/>
  <c r="W68" i="1" s="1"/>
  <c r="R68" i="1"/>
  <c r="N68" i="1"/>
  <c r="L68" i="1"/>
  <c r="O68" i="1" s="1"/>
  <c r="P68" i="1" s="1"/>
  <c r="Q68" i="1" s="1"/>
  <c r="S68" i="1" s="1"/>
  <c r="T68" i="1" s="1"/>
  <c r="X66" i="1"/>
  <c r="V66" i="1"/>
  <c r="W66" i="1"/>
  <c r="R66" i="1"/>
  <c r="N66" i="1"/>
  <c r="L66" i="1"/>
  <c r="O66" i="1"/>
  <c r="P66" i="1" s="1"/>
  <c r="Q66" i="1" s="1"/>
  <c r="S66" i="1" s="1"/>
  <c r="T66" i="1" s="1"/>
  <c r="X64" i="1"/>
  <c r="V64" i="1"/>
  <c r="W64" i="1" s="1"/>
  <c r="R64" i="1"/>
  <c r="N64" i="1"/>
  <c r="L64" i="1"/>
  <c r="O64" i="1" s="1"/>
  <c r="P64" i="1" s="1"/>
  <c r="Q64" i="1" s="1"/>
  <c r="S64" i="1" s="1"/>
  <c r="T64" i="1" s="1"/>
  <c r="X62" i="1"/>
  <c r="V62" i="1"/>
  <c r="W62" i="1"/>
  <c r="R62" i="1"/>
  <c r="N62" i="1"/>
  <c r="L62" i="1"/>
  <c r="O62" i="1"/>
  <c r="X60" i="1"/>
  <c r="V60" i="1"/>
  <c r="W60" i="1" s="1"/>
  <c r="R60" i="1"/>
  <c r="N60" i="1"/>
  <c r="L60" i="1"/>
  <c r="O60" i="1" s="1"/>
  <c r="P60" i="1" s="1"/>
  <c r="Q60" i="1" s="1"/>
  <c r="S60" i="1" s="1"/>
  <c r="T60" i="1" s="1"/>
  <c r="X58" i="1"/>
  <c r="V58" i="1"/>
  <c r="W58" i="1"/>
  <c r="R58" i="1"/>
  <c r="N58" i="1"/>
  <c r="P58" i="1" s="1"/>
  <c r="Q58" i="1" s="1"/>
  <c r="S58" i="1" s="1"/>
  <c r="T58" i="1" s="1"/>
  <c r="L58" i="1"/>
  <c r="O58" i="1"/>
  <c r="X56" i="1"/>
  <c r="V56" i="1"/>
  <c r="W56" i="1" s="1"/>
  <c r="R56" i="1"/>
  <c r="N56" i="1"/>
  <c r="L56" i="1"/>
  <c r="O56" i="1" s="1"/>
  <c r="P56" i="1" s="1"/>
  <c r="Q56" i="1" s="1"/>
  <c r="S56" i="1" s="1"/>
  <c r="T56" i="1" s="1"/>
  <c r="X54" i="1"/>
  <c r="V54" i="1"/>
  <c r="W54" i="1"/>
  <c r="R54" i="1"/>
  <c r="N54" i="1"/>
  <c r="L54" i="1"/>
  <c r="O54" i="1"/>
  <c r="X52" i="1"/>
  <c r="V52" i="1"/>
  <c r="W52" i="1" s="1"/>
  <c r="R52" i="1"/>
  <c r="N52" i="1"/>
  <c r="L52" i="1"/>
  <c r="O52" i="1" s="1"/>
  <c r="P52" i="1" s="1"/>
  <c r="Q52" i="1" s="1"/>
  <c r="S52" i="1" s="1"/>
  <c r="T52" i="1" s="1"/>
  <c r="X50" i="1"/>
  <c r="V50" i="1"/>
  <c r="W50" i="1"/>
  <c r="R50" i="1"/>
  <c r="N50" i="1"/>
  <c r="L50" i="1"/>
  <c r="O50" i="1"/>
  <c r="P50" i="1" s="1"/>
  <c r="Q50" i="1" s="1"/>
  <c r="S50" i="1" s="1"/>
  <c r="T50" i="1" s="1"/>
  <c r="X48" i="1"/>
  <c r="V48" i="1"/>
  <c r="W48" i="1" s="1"/>
  <c r="R48" i="1"/>
  <c r="N48" i="1"/>
  <c r="L48" i="1"/>
  <c r="O48" i="1" s="1"/>
  <c r="P48" i="1" s="1"/>
  <c r="Q48" i="1" s="1"/>
  <c r="S48" i="1" s="1"/>
  <c r="T48" i="1" s="1"/>
  <c r="X46" i="1"/>
  <c r="V46" i="1"/>
  <c r="W46" i="1"/>
  <c r="R46" i="1"/>
  <c r="N46" i="1"/>
  <c r="L46" i="1"/>
  <c r="O46" i="1" s="1"/>
  <c r="P46" i="1" s="1"/>
  <c r="Q46" i="1" s="1"/>
  <c r="S46" i="1" s="1"/>
  <c r="T46" i="1" s="1"/>
  <c r="X44" i="1"/>
  <c r="V44" i="1"/>
  <c r="W44" i="1" s="1"/>
  <c r="R44" i="1"/>
  <c r="N44" i="1"/>
  <c r="L44" i="1"/>
  <c r="O44" i="1" s="1"/>
  <c r="P44" i="1" s="1"/>
  <c r="Q44" i="1" s="1"/>
  <c r="S44" i="1" s="1"/>
  <c r="T44" i="1" s="1"/>
  <c r="X42" i="1"/>
  <c r="V42" i="1"/>
  <c r="W42" i="1"/>
  <c r="R42" i="1"/>
  <c r="N42" i="1"/>
  <c r="P42" i="1" s="1"/>
  <c r="Q42" i="1" s="1"/>
  <c r="S42" i="1" s="1"/>
  <c r="T42" i="1" s="1"/>
  <c r="L42" i="1"/>
  <c r="O42" i="1"/>
  <c r="X40" i="1"/>
  <c r="V40" i="1"/>
  <c r="W40" i="1" s="1"/>
  <c r="R40" i="1"/>
  <c r="N40" i="1"/>
  <c r="L40" i="1"/>
  <c r="O40" i="1" s="1"/>
  <c r="P40" i="1" s="1"/>
  <c r="Q40" i="1" s="1"/>
  <c r="S40" i="1" s="1"/>
  <c r="T40" i="1" s="1"/>
  <c r="X38" i="1"/>
  <c r="V38" i="1"/>
  <c r="W38" i="1"/>
  <c r="R38" i="1"/>
  <c r="N38" i="1"/>
  <c r="L38" i="1"/>
  <c r="O38" i="1"/>
  <c r="X36" i="1"/>
  <c r="V36" i="1"/>
  <c r="W36" i="1" s="1"/>
  <c r="R36" i="1"/>
  <c r="N36" i="1"/>
  <c r="L36" i="1"/>
  <c r="O36" i="1" s="1"/>
  <c r="P36" i="1" s="1"/>
  <c r="Q36" i="1" s="1"/>
  <c r="S36" i="1" s="1"/>
  <c r="T36" i="1" s="1"/>
  <c r="X34" i="1"/>
  <c r="V34" i="1"/>
  <c r="W34" i="1"/>
  <c r="R34" i="1"/>
  <c r="N34" i="1"/>
  <c r="L34" i="1"/>
  <c r="O34" i="1"/>
  <c r="P34" i="1" s="1"/>
  <c r="Q34" i="1" s="1"/>
  <c r="S34" i="1" s="1"/>
  <c r="T34" i="1" s="1"/>
  <c r="X32" i="1"/>
  <c r="V32" i="1"/>
  <c r="W32" i="1" s="1"/>
  <c r="R32" i="1"/>
  <c r="N32" i="1"/>
  <c r="L32" i="1"/>
  <c r="O32" i="1" s="1"/>
  <c r="P32" i="1" s="1"/>
  <c r="Q32" i="1" s="1"/>
  <c r="S32" i="1" s="1"/>
  <c r="T32" i="1" s="1"/>
  <c r="X30" i="1"/>
  <c r="V30" i="1"/>
  <c r="W30" i="1"/>
  <c r="R30" i="1"/>
  <c r="N30" i="1"/>
  <c r="L30" i="1"/>
  <c r="O30" i="1" s="1"/>
  <c r="P30" i="1" s="1"/>
  <c r="Q30" i="1" s="1"/>
  <c r="S30" i="1" s="1"/>
  <c r="T30" i="1" s="1"/>
  <c r="X28" i="1"/>
  <c r="V28" i="1"/>
  <c r="R28" i="1"/>
  <c r="N28" i="1"/>
  <c r="L28" i="1"/>
  <c r="O28" i="1"/>
  <c r="P28" i="1" s="1"/>
  <c r="Q28" i="1" s="1"/>
  <c r="S28" i="1" s="1"/>
  <c r="T28" i="1" s="1"/>
  <c r="X26" i="1"/>
  <c r="V26" i="1"/>
  <c r="R26" i="1"/>
  <c r="N26" i="1"/>
  <c r="L26" i="1"/>
  <c r="O26" i="1"/>
  <c r="X24" i="1"/>
  <c r="V24" i="1"/>
  <c r="R24" i="1"/>
  <c r="N24" i="1"/>
  <c r="L24" i="1"/>
  <c r="O24" i="1"/>
  <c r="X22" i="1"/>
  <c r="V22" i="1"/>
  <c r="R22" i="1"/>
  <c r="N22" i="1"/>
  <c r="L22" i="1"/>
  <c r="O22" i="1" s="1"/>
  <c r="X20" i="1"/>
  <c r="V20" i="1"/>
  <c r="R20" i="1"/>
  <c r="N20" i="1"/>
  <c r="L20" i="1"/>
  <c r="O20" i="1"/>
  <c r="X18" i="1"/>
  <c r="V18" i="1"/>
  <c r="W18" i="1" s="1"/>
  <c r="R18" i="1"/>
  <c r="N18" i="1"/>
  <c r="L18" i="1"/>
  <c r="O18" i="1" s="1"/>
  <c r="P18" i="1" s="1"/>
  <c r="Q18" i="1" s="1"/>
  <c r="S18" i="1" s="1"/>
  <c r="T18" i="1" s="1"/>
  <c r="X16" i="1"/>
  <c r="V16" i="1"/>
  <c r="W16" i="1" s="1"/>
  <c r="R16" i="1"/>
  <c r="N16" i="1"/>
  <c r="P16" i="1" s="1"/>
  <c r="Q16" i="1" s="1"/>
  <c r="S16" i="1" s="1"/>
  <c r="T16" i="1" s="1"/>
  <c r="L16" i="1"/>
  <c r="O16" i="1"/>
  <c r="I16" i="1"/>
  <c r="I18" i="1"/>
  <c r="I20" i="1" s="1"/>
  <c r="I22" i="1" s="1"/>
  <c r="I24" i="1" s="1"/>
  <c r="I26" i="1" s="1"/>
  <c r="I28" i="1" s="1"/>
  <c r="I30" i="1" s="1"/>
  <c r="I32" i="1" s="1"/>
  <c r="I34" i="1" s="1"/>
  <c r="I36" i="1" s="1"/>
  <c r="I38" i="1" s="1"/>
  <c r="I40" i="1" s="1"/>
  <c r="I42" i="1" s="1"/>
  <c r="I44" i="1" s="1"/>
  <c r="I46" i="1" s="1"/>
  <c r="I48" i="1" s="1"/>
  <c r="I50" i="1" s="1"/>
  <c r="I52" i="1" s="1"/>
  <c r="I54" i="1" s="1"/>
  <c r="I56" i="1" s="1"/>
  <c r="I58" i="1" s="1"/>
  <c r="I60" i="1" s="1"/>
  <c r="I62" i="1" s="1"/>
  <c r="I64" i="1" s="1"/>
  <c r="I66" i="1" s="1"/>
  <c r="I68" i="1" s="1"/>
  <c r="I70" i="1" s="1"/>
  <c r="I72" i="1" s="1"/>
  <c r="I74" i="1" s="1"/>
  <c r="I76" i="1" s="1"/>
  <c r="I78" i="1" s="1"/>
  <c r="I80" i="1" s="1"/>
  <c r="I82" i="1" s="1"/>
  <c r="I84" i="1" s="1"/>
  <c r="I86" i="1" s="1"/>
  <c r="X14" i="1"/>
  <c r="V14" i="1"/>
  <c r="W14" i="1" s="1"/>
  <c r="R14" i="1"/>
  <c r="N14" i="1"/>
  <c r="L14" i="1"/>
  <c r="O14" i="1" s="1"/>
  <c r="P14" i="1" s="1"/>
  <c r="Q14" i="1" s="1"/>
  <c r="S14" i="1" s="1"/>
  <c r="T14" i="1" s="1"/>
  <c r="P38" i="1"/>
  <c r="Q38" i="1" s="1"/>
  <c r="S38" i="1" s="1"/>
  <c r="T38" i="1" s="1"/>
  <c r="P54" i="1"/>
  <c r="Q54" i="1" s="1"/>
  <c r="S54" i="1" s="1"/>
  <c r="T54" i="1" s="1"/>
  <c r="P62" i="1"/>
  <c r="Q62" i="1" s="1"/>
  <c r="S62" i="1" s="1"/>
  <c r="T62" i="1" s="1"/>
  <c r="P70" i="1"/>
  <c r="Q70" i="1" s="1"/>
  <c r="S70" i="1" s="1"/>
  <c r="T70" i="1" s="1"/>
  <c r="P82" i="1"/>
  <c r="Q82" i="1" s="1"/>
  <c r="S82" i="1" s="1"/>
  <c r="T82" i="1" s="1"/>
  <c r="P20" i="1"/>
  <c r="Q20" i="1" s="1"/>
  <c r="S20" i="1" s="1"/>
  <c r="T20" i="1" s="1"/>
  <c r="P24" i="1"/>
  <c r="Q24" i="1" s="1"/>
  <c r="S24" i="1" s="1"/>
  <c r="T24" i="1" s="1"/>
  <c r="P26" i="1"/>
  <c r="Q26" i="1" s="1"/>
  <c r="S26" i="1" s="1"/>
  <c r="T26" i="1" s="1"/>
  <c r="P22" i="1" l="1"/>
  <c r="Q22" i="1" s="1"/>
  <c r="S22" i="1" s="1"/>
  <c r="T22" i="1" s="1"/>
  <c r="T88" i="1"/>
  <c r="T90" i="1" s="1"/>
</calcChain>
</file>

<file path=xl/sharedStrings.xml><?xml version="1.0" encoding="utf-8"?>
<sst xmlns="http://schemas.openxmlformats.org/spreadsheetml/2006/main" count="219" uniqueCount="123">
  <si>
    <t>TOWER EXISTING</t>
  </si>
  <si>
    <t>ANGLES</t>
  </si>
  <si>
    <t>Act. Span       ( L )</t>
  </si>
  <si>
    <t>Cum. Distance</t>
  </si>
  <si>
    <t xml:space="preserve">Berat kawat ( W ) </t>
  </si>
  <si>
    <t>Tarikan kawat</t>
  </si>
  <si>
    <t>Tarikan kawat x 0.2 ( T )</t>
  </si>
  <si>
    <t>Kosfisien</t>
  </si>
  <si>
    <r>
      <t>W L</t>
    </r>
    <r>
      <rPr>
        <b/>
        <vertAlign val="superscript"/>
        <sz val="10"/>
        <rFont val="Arial"/>
        <family val="2"/>
      </rPr>
      <t>2</t>
    </r>
  </si>
  <si>
    <t>8 T</t>
  </si>
  <si>
    <r>
      <t>Sagging    WL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/8t</t>
    </r>
  </si>
  <si>
    <t>Perpanjangan kawat</t>
  </si>
  <si>
    <t>Panjang kawat</t>
  </si>
  <si>
    <t>SPANS</t>
  </si>
  <si>
    <t>NO</t>
  </si>
  <si>
    <t>TYPE</t>
  </si>
  <si>
    <t>EXT</t>
  </si>
  <si>
    <t>Class</t>
  </si>
  <si>
    <t>WEIGHT</t>
  </si>
  <si>
    <t>WIND</t>
  </si>
  <si>
    <t>RATIO</t>
  </si>
  <si>
    <t>m</t>
  </si>
  <si>
    <t>/ m</t>
  </si>
  <si>
    <t>(WT)</t>
  </si>
  <si>
    <t>(WN)</t>
  </si>
  <si>
    <t>WT/WN</t>
  </si>
  <si>
    <t>T212</t>
  </si>
  <si>
    <t>DD-3</t>
  </si>
  <si>
    <t>33º32'29"</t>
  </si>
  <si>
    <t>R</t>
  </si>
  <si>
    <t>Existing 500kv</t>
  </si>
  <si>
    <t>T1</t>
  </si>
  <si>
    <t>BB6</t>
  </si>
  <si>
    <t>+12</t>
  </si>
  <si>
    <t>0º00'00"</t>
  </si>
  <si>
    <t>T2</t>
  </si>
  <si>
    <t>AA6</t>
  </si>
  <si>
    <t>+15</t>
  </si>
  <si>
    <t>T3</t>
  </si>
  <si>
    <t>DDR6</t>
  </si>
  <si>
    <t>+0</t>
  </si>
  <si>
    <t>93º20'18"</t>
  </si>
  <si>
    <t>L</t>
  </si>
  <si>
    <t>LLG1</t>
  </si>
  <si>
    <t>Gantry</t>
  </si>
  <si>
    <t>LLG2</t>
  </si>
  <si>
    <t>LLG3</t>
  </si>
  <si>
    <t>T5</t>
  </si>
  <si>
    <t>89º32'37"</t>
  </si>
  <si>
    <t>T6</t>
  </si>
  <si>
    <t>T7</t>
  </si>
  <si>
    <t>+9</t>
  </si>
  <si>
    <t>2º58'45"</t>
  </si>
  <si>
    <t>T8</t>
  </si>
  <si>
    <t>-</t>
  </si>
  <si>
    <t>9º19'40"</t>
  </si>
  <si>
    <t>T9</t>
  </si>
  <si>
    <t>1º58'45"</t>
  </si>
  <si>
    <t>T10</t>
  </si>
  <si>
    <t>6º04'36"</t>
  </si>
  <si>
    <t>T11</t>
  </si>
  <si>
    <t>CC6</t>
  </si>
  <si>
    <t>26º14'14"</t>
  </si>
  <si>
    <t>T12</t>
  </si>
  <si>
    <t>+6</t>
  </si>
  <si>
    <t>14º41'39"</t>
  </si>
  <si>
    <t>T13</t>
  </si>
  <si>
    <t>9º53'48"</t>
  </si>
  <si>
    <t>T14</t>
  </si>
  <si>
    <t>8º01'25"</t>
  </si>
  <si>
    <t>T15</t>
  </si>
  <si>
    <t>T16</t>
  </si>
  <si>
    <t>20º28'34"</t>
  </si>
  <si>
    <t>T17</t>
  </si>
  <si>
    <t>35º07'01"</t>
  </si>
  <si>
    <t>T18</t>
  </si>
  <si>
    <t>29º01'44"</t>
  </si>
  <si>
    <t>T19</t>
  </si>
  <si>
    <t>4º13'26"</t>
  </si>
  <si>
    <t>T20</t>
  </si>
  <si>
    <t>3º19'38"</t>
  </si>
  <si>
    <t>T21</t>
  </si>
  <si>
    <t>T22</t>
  </si>
  <si>
    <t>4º46'30"</t>
  </si>
  <si>
    <t>T23</t>
  </si>
  <si>
    <t>10º55'58"</t>
  </si>
  <si>
    <t>T24</t>
  </si>
  <si>
    <t>-3</t>
  </si>
  <si>
    <t>8º10'30"</t>
  </si>
  <si>
    <t>T25</t>
  </si>
  <si>
    <t>EE6</t>
  </si>
  <si>
    <t>64º46'04"</t>
  </si>
  <si>
    <t>T26</t>
  </si>
  <si>
    <t>DD6</t>
  </si>
  <si>
    <t>+3</t>
  </si>
  <si>
    <t>59º26'55"</t>
  </si>
  <si>
    <t>T27</t>
  </si>
  <si>
    <t>10º30'34"</t>
  </si>
  <si>
    <t>T28</t>
  </si>
  <si>
    <t>56º47'17"</t>
  </si>
  <si>
    <t>T29</t>
  </si>
  <si>
    <t>15º38'56"</t>
  </si>
  <si>
    <t>T30</t>
  </si>
  <si>
    <t>T31</t>
  </si>
  <si>
    <t>T32</t>
  </si>
  <si>
    <t>50º11'26"</t>
  </si>
  <si>
    <t>T33</t>
  </si>
  <si>
    <t>G</t>
  </si>
  <si>
    <t>Gantry GI Serpong 150KV</t>
  </si>
  <si>
    <t>PT. PLN (PERSERO)</t>
  </si>
  <si>
    <t>PROJECT</t>
  </si>
  <si>
    <t>PEMBANGUNAN TRANSMISI 150kV PADALARANG-CIBABAT</t>
  </si>
  <si>
    <t>UNIT PELAKSANA PROYEK JJBT 1</t>
  </si>
  <si>
    <t>CONDUCTOR</t>
  </si>
  <si>
    <t>ACSR 2 Cct 1 X HAWK 240mm2</t>
  </si>
  <si>
    <t>EARTH WIRE</t>
  </si>
  <si>
    <t>GSW</t>
  </si>
  <si>
    <t>PT. XYZ</t>
  </si>
  <si>
    <t>DRAWING NO :</t>
  </si>
  <si>
    <t>REVISION NO : 1</t>
  </si>
  <si>
    <t>DATE :19 AGUSTUS 2011</t>
  </si>
  <si>
    <t>SAGGING SCHEDULE</t>
  </si>
  <si>
    <t>UNIT INDUK PEMBANGUNAN JBT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</si>
</sst>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_);_(* \(#,##0.000\);_(* &quot;-&quot;??_);_(@_)"/>
    <numFmt numFmtId="165" formatCode="0.000"/>
  </numFmts>
  <fonts count="12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6" fillId="0" borderId="0"/>
  </cellStyleXfs>
  <cellXfs count="179">
    <xf numFmtId="0" fontId="0" fillId="0" borderId="0" xfId="0"/>
    <xf numFmtId="0" fontId="1" fillId="0" borderId="0" xfId="3"/>
    <xf numFmtId="0" fontId="1" fillId="0" borderId="0" xfId="3" applyNumberFormat="1" applyAlignment="1">
      <alignment horizontal="center"/>
    </xf>
    <xf numFmtId="0" fontId="4" fillId="0" borderId="1" xfId="3" applyFont="1" applyBorder="1" applyAlignment="1">
      <alignment horizontal="center" vertical="center" wrapText="1"/>
    </xf>
    <xf numFmtId="0" fontId="1" fillId="0" borderId="2" xfId="3" applyBorder="1"/>
    <xf numFmtId="0" fontId="4" fillId="0" borderId="3" xfId="3" applyFont="1" applyBorder="1" applyAlignment="1">
      <alignment horizontal="center" vertical="center" wrapText="1"/>
    </xf>
    <xf numFmtId="0" fontId="1" fillId="0" borderId="4" xfId="3" applyBorder="1" applyAlignment="1">
      <alignment horizontal="center" vertical="center"/>
    </xf>
    <xf numFmtId="0" fontId="4" fillId="0" borderId="5" xfId="3" applyFont="1" applyBorder="1" applyAlignment="1">
      <alignment horizontal="center" vertical="center" wrapText="1"/>
    </xf>
    <xf numFmtId="0" fontId="4" fillId="0" borderId="5" xfId="3" applyFont="1" applyBorder="1" applyAlignment="1">
      <alignment horizontal="center" vertical="center"/>
    </xf>
    <xf numFmtId="0" fontId="4" fillId="0" borderId="5" xfId="3" applyNumberFormat="1" applyFont="1" applyBorder="1" applyAlignment="1">
      <alignment horizontal="center" vertical="center"/>
    </xf>
    <xf numFmtId="0" fontId="1" fillId="0" borderId="6" xfId="3" applyBorder="1" applyAlignment="1">
      <alignment horizontal="center" vertical="center"/>
    </xf>
    <xf numFmtId="0" fontId="1" fillId="0" borderId="3" xfId="3" applyFont="1" applyFill="1" applyBorder="1" applyAlignment="1"/>
    <xf numFmtId="2" fontId="1" fillId="0" borderId="3" xfId="3" applyNumberFormat="1" applyFont="1" applyFill="1" applyBorder="1" applyAlignment="1">
      <alignment horizontal="center"/>
    </xf>
    <xf numFmtId="2" fontId="1" fillId="0" borderId="7" xfId="3" applyNumberFormat="1" applyFont="1" applyFill="1" applyBorder="1" applyAlignment="1">
      <alignment horizontal="center"/>
    </xf>
    <xf numFmtId="164" fontId="1" fillId="0" borderId="8" xfId="3" applyNumberFormat="1" applyFont="1" applyFill="1" applyBorder="1" applyAlignment="1">
      <alignment vertical="center"/>
    </xf>
    <xf numFmtId="0" fontId="1" fillId="0" borderId="9" xfId="3" applyFont="1" applyBorder="1" applyAlignment="1">
      <alignment vertical="center"/>
    </xf>
    <xf numFmtId="0" fontId="1" fillId="0" borderId="10" xfId="3" applyFont="1" applyBorder="1"/>
    <xf numFmtId="164" fontId="1" fillId="0" borderId="10" xfId="3" applyNumberFormat="1" applyFont="1" applyFill="1" applyBorder="1" applyAlignment="1">
      <alignment vertical="center"/>
    </xf>
    <xf numFmtId="0" fontId="1" fillId="0" borderId="11" xfId="3" applyFont="1" applyFill="1" applyBorder="1"/>
    <xf numFmtId="0" fontId="1" fillId="0" borderId="10" xfId="3" applyFont="1" applyFill="1" applyBorder="1"/>
    <xf numFmtId="0" fontId="1" fillId="0" borderId="10" xfId="3" applyNumberFormat="1" applyFont="1" applyFill="1" applyBorder="1" applyAlignment="1">
      <alignment horizontal="center"/>
    </xf>
    <xf numFmtId="0" fontId="1" fillId="0" borderId="12" xfId="3" applyFont="1" applyFill="1" applyBorder="1"/>
    <xf numFmtId="2" fontId="4" fillId="0" borderId="13" xfId="3" applyNumberFormat="1" applyFont="1" applyFill="1" applyBorder="1" applyAlignment="1">
      <alignment horizontal="center"/>
    </xf>
    <xf numFmtId="0" fontId="1" fillId="0" borderId="13" xfId="3" applyFont="1" applyFill="1" applyBorder="1"/>
    <xf numFmtId="165" fontId="1" fillId="0" borderId="14" xfId="3" applyNumberFormat="1" applyFont="1" applyFill="1" applyBorder="1" applyAlignment="1">
      <alignment vertical="center"/>
    </xf>
    <xf numFmtId="0" fontId="1" fillId="0" borderId="15" xfId="3" applyFont="1" applyBorder="1"/>
    <xf numFmtId="43" fontId="4" fillId="0" borderId="0" xfId="1" applyFont="1"/>
    <xf numFmtId="0" fontId="1" fillId="2" borderId="3" xfId="3" applyFill="1" applyBorder="1" applyAlignment="1">
      <alignment horizontal="center" vertical="center"/>
    </xf>
    <xf numFmtId="0" fontId="1" fillId="2" borderId="5" xfId="3" applyFill="1" applyBorder="1" applyAlignment="1">
      <alignment horizontal="center" vertical="center"/>
    </xf>
    <xf numFmtId="0" fontId="4" fillId="2" borderId="5" xfId="3" applyFont="1" applyFill="1" applyBorder="1" applyAlignment="1">
      <alignment horizontal="center" vertical="center"/>
    </xf>
    <xf numFmtId="0" fontId="4" fillId="0" borderId="36" xfId="3" applyFont="1" applyBorder="1" applyAlignment="1">
      <alignment horizontal="center" vertical="center"/>
    </xf>
    <xf numFmtId="0" fontId="4" fillId="0" borderId="33" xfId="3" applyFont="1" applyBorder="1" applyAlignment="1">
      <alignment horizontal="center" vertical="center"/>
    </xf>
    <xf numFmtId="0" fontId="4" fillId="0" borderId="37" xfId="3" applyFont="1" applyBorder="1" applyAlignment="1">
      <alignment horizontal="center" vertical="center"/>
    </xf>
    <xf numFmtId="0" fontId="4" fillId="0" borderId="38" xfId="3" applyFont="1" applyBorder="1" applyAlignment="1">
      <alignment horizontal="center" vertical="center"/>
    </xf>
    <xf numFmtId="0" fontId="4" fillId="0" borderId="39" xfId="3" applyFont="1" applyBorder="1" applyAlignment="1">
      <alignment horizontal="center" vertical="center"/>
    </xf>
    <xf numFmtId="0" fontId="4" fillId="0" borderId="40" xfId="3" applyFont="1" applyBorder="1" applyAlignment="1">
      <alignment horizontal="center" vertical="center"/>
    </xf>
    <xf numFmtId="0" fontId="4" fillId="0" borderId="41" xfId="3" applyFont="1" applyBorder="1" applyAlignment="1">
      <alignment horizontal="center" vertical="center"/>
    </xf>
    <xf numFmtId="0" fontId="4" fillId="0" borderId="42" xfId="3" applyFont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3" borderId="1" xfId="3" applyFont="1" applyFill="1" applyBorder="1" applyAlignment="1">
      <alignment horizontal="center" vertical="center" wrapText="1"/>
    </xf>
    <xf numFmtId="0" fontId="4" fillId="3" borderId="3" xfId="3" applyFont="1" applyFill="1" applyBorder="1" applyAlignment="1">
      <alignment horizontal="center" vertical="center" wrapText="1"/>
    </xf>
    <xf numFmtId="0" fontId="4" fillId="3" borderId="5" xfId="3" applyFont="1" applyFill="1" applyBorder="1" applyAlignment="1">
      <alignment horizontal="center" vertical="center" wrapText="1"/>
    </xf>
    <xf numFmtId="0" fontId="1" fillId="0" borderId="31" xfId="3" applyFont="1" applyBorder="1" applyAlignment="1">
      <alignment horizontal="center"/>
    </xf>
    <xf numFmtId="0" fontId="1" fillId="0" borderId="20" xfId="3" applyFont="1" applyBorder="1" applyAlignment="1">
      <alignment horizontal="center"/>
    </xf>
    <xf numFmtId="0" fontId="1" fillId="0" borderId="3" xfId="3" applyFont="1" applyBorder="1" applyAlignment="1">
      <alignment horizontal="center"/>
    </xf>
    <xf numFmtId="0" fontId="1" fillId="0" borderId="7" xfId="3" applyFont="1" applyBorder="1" applyAlignment="1">
      <alignment horizontal="center"/>
    </xf>
    <xf numFmtId="2" fontId="1" fillId="0" borderId="3" xfId="3" applyNumberFormat="1" applyFont="1" applyFill="1" applyBorder="1" applyAlignment="1">
      <alignment horizontal="center"/>
    </xf>
    <xf numFmtId="2" fontId="1" fillId="0" borderId="7" xfId="3" applyNumberFormat="1" applyFont="1" applyFill="1" applyBorder="1" applyAlignment="1">
      <alignment horizontal="center"/>
    </xf>
    <xf numFmtId="0" fontId="4" fillId="0" borderId="19" xfId="3" applyFont="1" applyBorder="1" applyAlignment="1">
      <alignment horizontal="center" vertical="center"/>
    </xf>
    <xf numFmtId="0" fontId="4" fillId="0" borderId="35" xfId="3" applyFont="1" applyBorder="1" applyAlignment="1">
      <alignment horizontal="center" vertical="center"/>
    </xf>
    <xf numFmtId="0" fontId="4" fillId="0" borderId="8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0" fontId="1" fillId="0" borderId="8" xfId="3" applyBorder="1" applyAlignment="1">
      <alignment horizontal="center" vertical="center"/>
    </xf>
    <xf numFmtId="0" fontId="1" fillId="0" borderId="5" xfId="3" applyBorder="1" applyAlignment="1">
      <alignment horizontal="center" vertical="center"/>
    </xf>
    <xf numFmtId="0" fontId="4" fillId="2" borderId="5" xfId="3" applyFont="1" applyFill="1" applyBorder="1" applyAlignment="1">
      <alignment horizontal="center" vertical="center" wrapText="1"/>
    </xf>
    <xf numFmtId="0" fontId="4" fillId="4" borderId="1" xfId="3" applyFont="1" applyFill="1" applyBorder="1" applyAlignment="1">
      <alignment horizontal="center" vertical="center"/>
    </xf>
    <xf numFmtId="0" fontId="4" fillId="4" borderId="3" xfId="3" applyFont="1" applyFill="1" applyBorder="1" applyAlignment="1">
      <alignment horizontal="center" vertical="center"/>
    </xf>
    <xf numFmtId="0" fontId="4" fillId="4" borderId="5" xfId="3" applyFont="1" applyFill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4" fillId="0" borderId="3" xfId="3" applyFont="1" applyBorder="1" applyAlignment="1">
      <alignment horizontal="center" vertical="center"/>
    </xf>
    <xf numFmtId="0" fontId="1" fillId="0" borderId="29" xfId="3" applyBorder="1" applyAlignment="1">
      <alignment horizontal="center" vertical="center"/>
    </xf>
    <xf numFmtId="0" fontId="1" fillId="0" borderId="30" xfId="3" applyBorder="1" applyAlignment="1">
      <alignment horizontal="center" vertical="center"/>
    </xf>
    <xf numFmtId="0" fontId="4" fillId="0" borderId="1" xfId="3" applyNumberFormat="1" applyFont="1" applyBorder="1" applyAlignment="1">
      <alignment horizontal="center" vertical="center" wrapText="1"/>
    </xf>
    <xf numFmtId="0" fontId="4" fillId="0" borderId="3" xfId="3" applyNumberFormat="1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center" wrapText="1"/>
    </xf>
    <xf numFmtId="0" fontId="1" fillId="0" borderId="3" xfId="3" applyFont="1" applyFill="1" applyBorder="1" applyAlignment="1">
      <alignment horizontal="center"/>
    </xf>
    <xf numFmtId="0" fontId="1" fillId="0" borderId="7" xfId="3" applyFont="1" applyFill="1" applyBorder="1" applyAlignment="1">
      <alignment horizontal="center"/>
    </xf>
    <xf numFmtId="0" fontId="1" fillId="0" borderId="4" xfId="3" applyFont="1" applyFill="1" applyBorder="1" applyAlignment="1">
      <alignment horizontal="center"/>
    </xf>
    <xf numFmtId="0" fontId="1" fillId="0" borderId="17" xfId="3" applyFont="1" applyFill="1" applyBorder="1" applyAlignment="1">
      <alignment horizontal="center"/>
    </xf>
    <xf numFmtId="0" fontId="1" fillId="0" borderId="3" xfId="3" applyNumberFormat="1" applyFont="1" applyFill="1" applyBorder="1" applyAlignment="1">
      <alignment horizontal="center"/>
    </xf>
    <xf numFmtId="0" fontId="1" fillId="0" borderId="7" xfId="3" applyNumberFormat="1" applyFont="1" applyFill="1" applyBorder="1" applyAlignment="1">
      <alignment horizontal="center"/>
    </xf>
    <xf numFmtId="0" fontId="4" fillId="0" borderId="32" xfId="3" applyFont="1" applyFill="1" applyBorder="1" applyAlignment="1">
      <alignment horizontal="center" vertical="center"/>
    </xf>
    <xf numFmtId="0" fontId="4" fillId="0" borderId="33" xfId="3" applyFont="1" applyFill="1" applyBorder="1" applyAlignment="1">
      <alignment horizontal="center" vertical="center"/>
    </xf>
    <xf numFmtId="0" fontId="4" fillId="0" borderId="34" xfId="3" applyFont="1" applyFill="1" applyBorder="1" applyAlignment="1">
      <alignment horizontal="center" vertical="center"/>
    </xf>
    <xf numFmtId="0" fontId="1" fillId="0" borderId="28" xfId="3" applyFont="1" applyBorder="1" applyAlignment="1">
      <alignment horizontal="center"/>
    </xf>
    <xf numFmtId="0" fontId="1" fillId="0" borderId="18" xfId="3" applyFont="1" applyBorder="1" applyAlignment="1">
      <alignment horizontal="center"/>
    </xf>
    <xf numFmtId="164" fontId="1" fillId="0" borderId="25" xfId="2" applyNumberFormat="1" applyFont="1" applyFill="1" applyBorder="1" applyAlignment="1">
      <alignment horizontal="center"/>
    </xf>
    <xf numFmtId="2" fontId="1" fillId="0" borderId="8" xfId="3" applyNumberFormat="1" applyFill="1" applyBorder="1" applyAlignment="1">
      <alignment horizontal="center" vertical="center"/>
    </xf>
    <xf numFmtId="2" fontId="1" fillId="0" borderId="7" xfId="3" applyNumberFormat="1" applyFill="1" applyBorder="1" applyAlignment="1">
      <alignment horizontal="center" vertical="center"/>
    </xf>
    <xf numFmtId="1" fontId="1" fillId="0" borderId="8" xfId="3" applyNumberFormat="1" applyFill="1" applyBorder="1" applyAlignment="1">
      <alignment horizontal="center" vertical="center"/>
    </xf>
    <xf numFmtId="1" fontId="1" fillId="0" borderId="7" xfId="3" applyNumberFormat="1" applyFill="1" applyBorder="1" applyAlignment="1">
      <alignment horizontal="center" vertical="center"/>
    </xf>
    <xf numFmtId="0" fontId="1" fillId="0" borderId="19" xfId="3" applyFont="1" applyBorder="1" applyAlignment="1">
      <alignment horizontal="center" vertical="center"/>
    </xf>
    <xf numFmtId="0" fontId="1" fillId="0" borderId="20" xfId="3" applyFont="1" applyBorder="1" applyAlignment="1">
      <alignment horizontal="center" vertical="center"/>
    </xf>
    <xf numFmtId="0" fontId="1" fillId="0" borderId="8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8" xfId="3" applyFont="1" applyBorder="1" applyAlignment="1">
      <alignment horizontal="center"/>
    </xf>
    <xf numFmtId="2" fontId="1" fillId="0" borderId="8" xfId="3" applyNumberFormat="1" applyFont="1" applyFill="1" applyBorder="1" applyAlignment="1">
      <alignment horizontal="center" vertical="center"/>
    </xf>
    <xf numFmtId="2" fontId="1" fillId="0" borderId="7" xfId="3" applyNumberFormat="1" applyFont="1" applyFill="1" applyBorder="1" applyAlignment="1">
      <alignment horizontal="center" vertical="center"/>
    </xf>
    <xf numFmtId="165" fontId="1" fillId="0" borderId="8" xfId="3" applyNumberFormat="1" applyFont="1" applyFill="1" applyBorder="1" applyAlignment="1">
      <alignment horizontal="center" vertical="center"/>
    </xf>
    <xf numFmtId="165" fontId="1" fillId="0" borderId="7" xfId="3" applyNumberFormat="1" applyFont="1" applyFill="1" applyBorder="1" applyAlignment="1">
      <alignment horizontal="center" vertical="center"/>
    </xf>
    <xf numFmtId="0" fontId="1" fillId="0" borderId="8" xfId="3" applyFont="1" applyBorder="1" applyAlignment="1">
      <alignment horizontal="center" vertical="center"/>
    </xf>
    <xf numFmtId="0" fontId="1" fillId="0" borderId="7" xfId="3" applyFont="1" applyBorder="1" applyAlignment="1">
      <alignment horizontal="center" vertical="center"/>
    </xf>
    <xf numFmtId="0" fontId="1" fillId="0" borderId="8" xfId="3" quotePrefix="1" applyFont="1" applyBorder="1" applyAlignment="1">
      <alignment horizontal="center" vertical="center"/>
    </xf>
    <xf numFmtId="43" fontId="1" fillId="0" borderId="8" xfId="1" applyNumberFormat="1" applyFont="1" applyFill="1" applyBorder="1" applyAlignment="1">
      <alignment horizontal="center" vertical="center"/>
    </xf>
    <xf numFmtId="43" fontId="1" fillId="0" borderId="7" xfId="1" applyNumberFormat="1" applyFont="1" applyFill="1" applyBorder="1" applyAlignment="1">
      <alignment horizontal="center" vertical="center"/>
    </xf>
    <xf numFmtId="0" fontId="1" fillId="0" borderId="27" xfId="3" applyBorder="1" applyAlignment="1">
      <alignment horizontal="center"/>
    </xf>
    <xf numFmtId="0" fontId="1" fillId="0" borderId="21" xfId="3" applyBorder="1" applyAlignment="1">
      <alignment horizontal="center"/>
    </xf>
    <xf numFmtId="0" fontId="1" fillId="0" borderId="22" xfId="3" applyBorder="1" applyAlignment="1">
      <alignment horizontal="center"/>
    </xf>
    <xf numFmtId="0" fontId="1" fillId="0" borderId="26" xfId="3" applyFont="1" applyBorder="1" applyAlignment="1">
      <alignment horizontal="center" vertical="center"/>
    </xf>
    <xf numFmtId="0" fontId="1" fillId="0" borderId="23" xfId="3" applyFont="1" applyBorder="1" applyAlignment="1">
      <alignment horizontal="center" vertical="center"/>
    </xf>
    <xf numFmtId="0" fontId="1" fillId="0" borderId="24" xfId="3" applyFont="1" applyBorder="1" applyAlignment="1">
      <alignment horizontal="center" vertical="center"/>
    </xf>
    <xf numFmtId="164" fontId="1" fillId="0" borderId="25" xfId="2" applyNumberFormat="1" applyFont="1" applyFill="1" applyBorder="1" applyAlignment="1">
      <alignment horizontal="center" vertical="center"/>
    </xf>
    <xf numFmtId="164" fontId="1" fillId="0" borderId="8" xfId="2" applyNumberFormat="1" applyFont="1" applyFill="1" applyBorder="1" applyAlignment="1">
      <alignment horizontal="center" vertical="center"/>
    </xf>
    <xf numFmtId="164" fontId="1" fillId="0" borderId="7" xfId="2" applyNumberFormat="1" applyFont="1" applyFill="1" applyBorder="1" applyAlignment="1">
      <alignment horizontal="center" vertical="center"/>
    </xf>
    <xf numFmtId="2" fontId="1" fillId="0" borderId="16" xfId="3" applyNumberFormat="1" applyFont="1" applyFill="1" applyBorder="1" applyAlignment="1">
      <alignment horizontal="center" vertical="center"/>
    </xf>
    <xf numFmtId="2" fontId="1" fillId="0" borderId="17" xfId="3" applyNumberFormat="1" applyFont="1" applyFill="1" applyBorder="1" applyAlignment="1">
      <alignment horizontal="center" vertical="center"/>
    </xf>
    <xf numFmtId="0" fontId="1" fillId="0" borderId="18" xfId="3" applyFont="1" applyBorder="1" applyAlignment="1">
      <alignment horizontal="center" vertical="center"/>
    </xf>
    <xf numFmtId="2" fontId="1" fillId="0" borderId="8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2" fontId="1" fillId="0" borderId="8" xfId="3" applyNumberFormat="1" applyFont="1" applyFill="1" applyBorder="1" applyAlignment="1">
      <alignment horizontal="center"/>
    </xf>
    <xf numFmtId="0" fontId="1" fillId="0" borderId="8" xfId="3" quotePrefix="1" applyFont="1" applyFill="1" applyBorder="1" applyAlignment="1">
      <alignment horizontal="center" vertical="center"/>
    </xf>
    <xf numFmtId="0" fontId="1" fillId="0" borderId="21" xfId="3" applyFont="1" applyFill="1" applyBorder="1" applyAlignment="1">
      <alignment horizontal="center" vertical="center"/>
    </xf>
    <xf numFmtId="0" fontId="1" fillId="0" borderId="22" xfId="3" applyFont="1" applyFill="1" applyBorder="1" applyAlignment="1">
      <alignment horizontal="center" vertical="center"/>
    </xf>
    <xf numFmtId="0" fontId="1" fillId="0" borderId="23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2" fillId="0" borderId="0" xfId="3" applyFont="1" applyAlignment="1"/>
    <xf numFmtId="0" fontId="3" fillId="0" borderId="0" xfId="3" applyFont="1" applyAlignment="1"/>
    <xf numFmtId="0" fontId="8" fillId="0" borderId="4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9" fillId="0" borderId="45" xfId="0" applyFont="1" applyFill="1" applyBorder="1"/>
    <xf numFmtId="0" fontId="9" fillId="0" borderId="43" xfId="0" applyFont="1" applyFill="1" applyBorder="1"/>
    <xf numFmtId="0" fontId="10" fillId="0" borderId="0" xfId="0" applyFont="1" applyFill="1" applyBorder="1"/>
    <xf numFmtId="0" fontId="8" fillId="0" borderId="0" xfId="0" applyFont="1" applyFill="1" applyBorder="1"/>
    <xf numFmtId="0" fontId="11" fillId="0" borderId="0" xfId="0" applyFont="1" applyFill="1" applyBorder="1"/>
    <xf numFmtId="0" fontId="8" fillId="0" borderId="46" xfId="0" applyFont="1" applyFill="1" applyBorder="1"/>
    <xf numFmtId="0" fontId="8" fillId="0" borderId="4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8" fillId="0" borderId="46" xfId="0" applyFont="1" applyFill="1" applyBorder="1" applyAlignment="1"/>
    <xf numFmtId="0" fontId="8" fillId="0" borderId="48" xfId="0" applyFont="1" applyFill="1" applyBorder="1" applyAlignment="1"/>
    <xf numFmtId="0" fontId="8" fillId="0" borderId="49" xfId="0" applyFont="1" applyFill="1" applyBorder="1" applyAlignment="1">
      <alignment horizontal="center"/>
    </xf>
    <xf numFmtId="0" fontId="8" fillId="0" borderId="50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wrapText="1"/>
    </xf>
    <xf numFmtId="0" fontId="8" fillId="0" borderId="25" xfId="0" applyFont="1" applyFill="1" applyBorder="1" applyAlignment="1">
      <alignment horizontal="center"/>
    </xf>
    <xf numFmtId="0" fontId="8" fillId="0" borderId="46" xfId="0" applyFont="1" applyFill="1" applyBorder="1" applyAlignment="1">
      <alignment horizontal="center"/>
    </xf>
    <xf numFmtId="0" fontId="8" fillId="0" borderId="48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0" fontId="7" fillId="0" borderId="53" xfId="0" applyFont="1" applyFill="1" applyBorder="1" applyAlignment="1">
      <alignment horizontal="center"/>
    </xf>
    <xf numFmtId="0" fontId="10" fillId="0" borderId="54" xfId="0" applyFont="1" applyFill="1" applyBorder="1" applyAlignment="1">
      <alignment horizontal="center"/>
    </xf>
    <xf numFmtId="0" fontId="10" fillId="0" borderId="55" xfId="0" applyFont="1" applyFill="1" applyBorder="1" applyAlignment="1">
      <alignment horizontal="center"/>
    </xf>
    <xf numFmtId="0" fontId="10" fillId="0" borderId="55" xfId="0" applyFont="1" applyFill="1" applyBorder="1" applyAlignment="1"/>
    <xf numFmtId="0" fontId="0" fillId="0" borderId="55" xfId="0" applyBorder="1"/>
    <xf numFmtId="0" fontId="1" fillId="0" borderId="56" xfId="3" applyBorder="1"/>
    <xf numFmtId="0" fontId="10" fillId="0" borderId="57" xfId="0" applyFont="1" applyFill="1" applyBorder="1" applyAlignment="1">
      <alignment vertical="center"/>
    </xf>
    <xf numFmtId="0" fontId="0" fillId="0" borderId="0" xfId="0" applyBorder="1"/>
    <xf numFmtId="0" fontId="1" fillId="0" borderId="58" xfId="3" applyBorder="1"/>
    <xf numFmtId="0" fontId="10" fillId="0" borderId="57" xfId="0" applyFont="1" applyFill="1" applyBorder="1" applyAlignment="1">
      <alignment horizontal="center"/>
    </xf>
    <xf numFmtId="0" fontId="2" fillId="0" borderId="58" xfId="3" applyFont="1" applyBorder="1" applyAlignment="1"/>
    <xf numFmtId="0" fontId="3" fillId="0" borderId="58" xfId="3" applyFont="1" applyBorder="1" applyAlignment="1"/>
    <xf numFmtId="0" fontId="11" fillId="0" borderId="57" xfId="0" applyFont="1" applyFill="1" applyBorder="1"/>
    <xf numFmtId="0" fontId="8" fillId="0" borderId="59" xfId="0" applyFont="1" applyFill="1" applyBorder="1" applyAlignment="1">
      <alignment horizontal="center"/>
    </xf>
    <xf numFmtId="0" fontId="8" fillId="0" borderId="60" xfId="0" applyFont="1" applyFill="1" applyBorder="1" applyAlignment="1">
      <alignment horizontal="center"/>
    </xf>
    <xf numFmtId="0" fontId="8" fillId="0" borderId="61" xfId="0" applyFont="1" applyFill="1" applyBorder="1" applyAlignment="1">
      <alignment horizontal="center"/>
    </xf>
    <xf numFmtId="0" fontId="0" fillId="0" borderId="11" xfId="0" applyBorder="1"/>
    <xf numFmtId="0" fontId="8" fillId="0" borderId="62" xfId="0" applyFont="1" applyFill="1" applyBorder="1"/>
    <xf numFmtId="0" fontId="8" fillId="0" borderId="63" xfId="0" applyFont="1" applyFill="1" applyBorder="1"/>
    <xf numFmtId="0" fontId="8" fillId="0" borderId="11" xfId="0" applyFont="1" applyFill="1" applyBorder="1"/>
    <xf numFmtId="0" fontId="1" fillId="0" borderId="64" xfId="3" applyBorder="1"/>
    <xf numFmtId="0" fontId="9" fillId="0" borderId="54" xfId="0" applyFont="1" applyFill="1" applyBorder="1" applyAlignment="1">
      <alignment horizontal="center"/>
    </xf>
    <xf numFmtId="0" fontId="9" fillId="0" borderId="55" xfId="0" applyFont="1" applyFill="1" applyBorder="1" applyAlignment="1">
      <alignment horizontal="center"/>
    </xf>
    <xf numFmtId="0" fontId="9" fillId="0" borderId="56" xfId="0" applyFont="1" applyFill="1" applyBorder="1" applyAlignment="1">
      <alignment horizontal="center"/>
    </xf>
    <xf numFmtId="0" fontId="9" fillId="0" borderId="57" xfId="0" applyFont="1" applyFill="1" applyBorder="1" applyAlignment="1">
      <alignment horizontal="center"/>
    </xf>
    <xf numFmtId="0" fontId="9" fillId="0" borderId="58" xfId="0" applyFont="1" applyFill="1" applyBorder="1" applyAlignment="1">
      <alignment horizontal="center"/>
    </xf>
    <xf numFmtId="0" fontId="9" fillId="0" borderId="65" xfId="0" applyFont="1" applyFill="1" applyBorder="1"/>
    <xf numFmtId="0" fontId="9" fillId="0" borderId="11" xfId="0" applyFont="1" applyFill="1" applyBorder="1"/>
    <xf numFmtId="0" fontId="1" fillId="0" borderId="11" xfId="3" applyBorder="1"/>
    <xf numFmtId="0" fontId="9" fillId="0" borderId="54" xfId="0" applyFont="1" applyFill="1" applyBorder="1" applyAlignment="1">
      <alignment horizontal="center" vertical="center"/>
    </xf>
    <xf numFmtId="0" fontId="9" fillId="0" borderId="55" xfId="0" applyFont="1" applyFill="1" applyBorder="1" applyAlignment="1">
      <alignment horizontal="center" vertical="center"/>
    </xf>
    <xf numFmtId="0" fontId="9" fillId="0" borderId="56" xfId="0" applyFont="1" applyFill="1" applyBorder="1" applyAlignment="1">
      <alignment horizontal="center" vertical="center"/>
    </xf>
    <xf numFmtId="0" fontId="9" fillId="0" borderId="65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4" xfId="0" applyFont="1" applyFill="1" applyBorder="1" applyAlignment="1">
      <alignment horizontal="center" vertical="center"/>
    </xf>
  </cellXfs>
  <cellStyles count="5">
    <cellStyle name="Comma" xfId="1" builtinId="3"/>
    <cellStyle name="Comma 2" xfId="2"/>
    <cellStyle name="Normal" xfId="0" builtinId="0"/>
    <cellStyle name="Normal 2" xfId="3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0</xdr:rowOff>
    </xdr:from>
    <xdr:ext cx="1143000" cy="15716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247650"/>
          <a:ext cx="1143000" cy="1571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90"/>
  <sheetViews>
    <sheetView tabSelected="1" zoomScale="80" zoomScaleNormal="80" workbookViewId="0">
      <selection activeCell="O14" sqref="O14:O15"/>
    </sheetView>
  </sheetViews>
  <sheetFormatPr defaultColWidth="9.109375" defaultRowHeight="13.2" x14ac:dyDescent="0.25"/>
  <cols>
    <col min="1" max="1" width="9.109375" style="1"/>
    <col min="2" max="2" width="6.33203125" style="1" customWidth="1"/>
    <col min="3" max="3" width="8.44140625" style="1" customWidth="1"/>
    <col min="4" max="4" width="7.33203125" style="1" customWidth="1"/>
    <col min="5" max="5" width="5.109375" style="1" hidden="1" customWidth="1"/>
    <col min="6" max="6" width="11.6640625" style="1" hidden="1" customWidth="1"/>
    <col min="7" max="7" width="4.109375" style="1" hidden="1" customWidth="1"/>
    <col min="8" max="8" width="10.6640625" style="1" customWidth="1"/>
    <col min="9" max="12" width="11.6640625" style="1" customWidth="1"/>
    <col min="13" max="13" width="11" style="1" customWidth="1"/>
    <col min="14" max="15" width="11.6640625" style="1" customWidth="1"/>
    <col min="16" max="16" width="12.88671875" style="2" customWidth="1"/>
    <col min="17" max="18" width="12.88671875" style="1" customWidth="1"/>
    <col min="19" max="19" width="14.44140625" style="1" customWidth="1"/>
    <col min="20" max="20" width="12.88671875" style="1" customWidth="1"/>
    <col min="21" max="21" width="8.44140625" style="1" customWidth="1"/>
    <col min="22" max="22" width="8.6640625" style="1" customWidth="1"/>
    <col min="23" max="23" width="8.44140625" style="1" customWidth="1"/>
    <col min="24" max="24" width="7.5546875" style="1" hidden="1" customWidth="1"/>
    <col min="25" max="16384" width="9.109375" style="1"/>
  </cols>
  <sheetData>
    <row r="1" spans="2:24" ht="19.5" customHeight="1" thickBot="1" x14ac:dyDescent="0.45">
      <c r="B1" s="142" t="s">
        <v>121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4"/>
    </row>
    <row r="2" spans="2:24" ht="19.5" customHeight="1" x14ac:dyDescent="0.3">
      <c r="B2" s="119"/>
      <c r="C2" s="140"/>
      <c r="D2" s="141"/>
      <c r="E2" s="141"/>
      <c r="F2" s="165" t="s">
        <v>109</v>
      </c>
      <c r="G2" s="166"/>
      <c r="H2" s="166"/>
      <c r="I2" s="166"/>
      <c r="J2" s="166"/>
      <c r="K2" s="166"/>
      <c r="L2" s="166"/>
      <c r="M2" s="167"/>
      <c r="N2" s="145" t="s">
        <v>110</v>
      </c>
      <c r="O2" s="146"/>
      <c r="P2" s="147" t="s">
        <v>111</v>
      </c>
      <c r="Q2" s="147"/>
      <c r="R2" s="147"/>
      <c r="S2" s="147"/>
      <c r="T2" s="147"/>
      <c r="U2" s="147"/>
      <c r="V2" s="148"/>
      <c r="W2" s="149"/>
    </row>
    <row r="3" spans="2:24" ht="19.5" customHeight="1" x14ac:dyDescent="0.3">
      <c r="B3" s="119"/>
      <c r="C3" s="120"/>
      <c r="D3" s="121"/>
      <c r="E3" s="121"/>
      <c r="F3" s="168" t="s">
        <v>122</v>
      </c>
      <c r="G3" s="129"/>
      <c r="H3" s="129"/>
      <c r="I3" s="129"/>
      <c r="J3" s="129"/>
      <c r="K3" s="129"/>
      <c r="L3" s="129"/>
      <c r="M3" s="169"/>
      <c r="N3" s="150"/>
      <c r="O3" s="136"/>
      <c r="P3" s="136"/>
      <c r="Q3" s="136"/>
      <c r="R3" s="136"/>
      <c r="S3" s="151"/>
      <c r="T3" s="151"/>
      <c r="U3" s="151"/>
      <c r="V3" s="151"/>
      <c r="W3" s="152"/>
    </row>
    <row r="4" spans="2:24" ht="22.8" x14ac:dyDescent="0.4">
      <c r="B4" s="119"/>
      <c r="C4" s="120"/>
      <c r="D4" s="121"/>
      <c r="E4" s="121"/>
      <c r="F4" s="168" t="s">
        <v>112</v>
      </c>
      <c r="G4" s="129"/>
      <c r="H4" s="129"/>
      <c r="I4" s="129"/>
      <c r="J4" s="129"/>
      <c r="K4" s="129"/>
      <c r="L4" s="129"/>
      <c r="M4" s="169"/>
      <c r="N4" s="153" t="s">
        <v>113</v>
      </c>
      <c r="O4" s="135"/>
      <c r="P4" s="135" t="s">
        <v>114</v>
      </c>
      <c r="Q4" s="135"/>
      <c r="R4" s="135"/>
      <c r="S4" s="135"/>
      <c r="T4" s="135"/>
      <c r="U4" s="134"/>
      <c r="V4" s="151"/>
      <c r="W4" s="154"/>
      <c r="X4" s="117"/>
    </row>
    <row r="5" spans="2:24" ht="16.2" thickBot="1" x14ac:dyDescent="0.35">
      <c r="B5" s="119"/>
      <c r="C5" s="120"/>
      <c r="D5" s="121"/>
      <c r="E5" s="121"/>
      <c r="F5" s="170"/>
      <c r="G5" s="171"/>
      <c r="H5" s="171"/>
      <c r="I5" s="171"/>
      <c r="J5" s="171"/>
      <c r="K5" s="172"/>
      <c r="L5" s="172"/>
      <c r="M5" s="164"/>
      <c r="N5" s="153" t="s">
        <v>115</v>
      </c>
      <c r="O5" s="135"/>
      <c r="P5" s="124" t="s">
        <v>116</v>
      </c>
      <c r="Q5" s="124" t="s">
        <v>116</v>
      </c>
      <c r="R5" s="125"/>
      <c r="S5" s="151"/>
      <c r="T5" s="151"/>
      <c r="U5" s="151"/>
      <c r="V5" s="151"/>
      <c r="W5" s="155"/>
      <c r="X5" s="118"/>
    </row>
    <row r="6" spans="2:24" ht="15.6" x14ac:dyDescent="0.3">
      <c r="B6" s="119"/>
      <c r="C6" s="120"/>
      <c r="D6" s="121"/>
      <c r="E6" s="121"/>
      <c r="F6" s="173" t="s">
        <v>117</v>
      </c>
      <c r="G6" s="174"/>
      <c r="H6" s="174"/>
      <c r="I6" s="174"/>
      <c r="J6" s="174"/>
      <c r="K6" s="174"/>
      <c r="L6" s="174"/>
      <c r="M6" s="175"/>
      <c r="N6" s="156"/>
      <c r="O6" s="126"/>
      <c r="P6" s="126"/>
      <c r="Q6" s="125"/>
      <c r="R6" s="125"/>
      <c r="S6" s="151"/>
      <c r="T6" s="151"/>
      <c r="U6" s="151"/>
      <c r="V6" s="151"/>
      <c r="W6" s="155"/>
      <c r="X6" s="118"/>
    </row>
    <row r="7" spans="2:24" ht="16.2" thickBot="1" x14ac:dyDescent="0.35">
      <c r="B7" s="127"/>
      <c r="C7" s="128"/>
      <c r="D7" s="128"/>
      <c r="E7" s="128"/>
      <c r="F7" s="176"/>
      <c r="G7" s="177"/>
      <c r="H7" s="177"/>
      <c r="I7" s="177"/>
      <c r="J7" s="177"/>
      <c r="K7" s="177"/>
      <c r="L7" s="177"/>
      <c r="M7" s="178"/>
      <c r="N7" s="157" t="s">
        <v>118</v>
      </c>
      <c r="O7" s="137"/>
      <c r="P7" s="151"/>
      <c r="Q7" s="151"/>
      <c r="R7" s="151"/>
      <c r="S7" s="138" t="s">
        <v>119</v>
      </c>
      <c r="T7" s="139"/>
      <c r="U7" s="130" t="s">
        <v>120</v>
      </c>
      <c r="V7" s="131"/>
      <c r="W7" s="155"/>
      <c r="X7" s="118"/>
    </row>
    <row r="8" spans="2:24" ht="9" customHeight="1" thickBot="1" x14ac:dyDescent="0.35">
      <c r="B8" s="132"/>
      <c r="C8" s="133"/>
      <c r="D8" s="133"/>
      <c r="E8" s="133"/>
      <c r="F8" s="122"/>
      <c r="G8" s="123"/>
      <c r="H8" s="123"/>
      <c r="I8" s="123"/>
      <c r="J8" s="123"/>
      <c r="N8" s="158"/>
      <c r="O8" s="159"/>
      <c r="P8" s="160"/>
      <c r="Q8" s="160"/>
      <c r="R8" s="160"/>
      <c r="S8" s="161"/>
      <c r="T8" s="162"/>
      <c r="U8" s="163"/>
      <c r="V8" s="162"/>
      <c r="W8" s="164"/>
    </row>
    <row r="9" spans="2:24" ht="15.75" customHeight="1" thickTop="1" x14ac:dyDescent="0.25">
      <c r="B9" s="30" t="s">
        <v>0</v>
      </c>
      <c r="C9" s="31"/>
      <c r="D9" s="31"/>
      <c r="E9" s="31"/>
      <c r="F9" s="32" t="s">
        <v>1</v>
      </c>
      <c r="G9" s="33"/>
      <c r="H9" s="38" t="s">
        <v>2</v>
      </c>
      <c r="I9" s="38" t="s">
        <v>3</v>
      </c>
      <c r="J9" s="38" t="s">
        <v>4</v>
      </c>
      <c r="K9" s="40" t="s">
        <v>5</v>
      </c>
      <c r="L9" s="38" t="s">
        <v>6</v>
      </c>
      <c r="M9" s="56" t="s">
        <v>7</v>
      </c>
      <c r="N9" s="59" t="s">
        <v>8</v>
      </c>
      <c r="O9" s="59" t="s">
        <v>9</v>
      </c>
      <c r="P9" s="63" t="s">
        <v>10</v>
      </c>
      <c r="Q9" s="3"/>
      <c r="R9" s="3"/>
      <c r="S9" s="65" t="s">
        <v>11</v>
      </c>
      <c r="T9" s="65" t="s">
        <v>12</v>
      </c>
      <c r="U9" s="73" t="s">
        <v>13</v>
      </c>
      <c r="V9" s="74"/>
      <c r="W9" s="75"/>
      <c r="X9" s="4"/>
    </row>
    <row r="10" spans="2:24" x14ac:dyDescent="0.25">
      <c r="B10" s="49" t="s">
        <v>14</v>
      </c>
      <c r="C10" s="51" t="s">
        <v>15</v>
      </c>
      <c r="D10" s="51" t="s">
        <v>16</v>
      </c>
      <c r="E10" s="53" t="s">
        <v>17</v>
      </c>
      <c r="F10" s="34"/>
      <c r="G10" s="35"/>
      <c r="H10" s="39"/>
      <c r="I10" s="39"/>
      <c r="J10" s="39"/>
      <c r="K10" s="41"/>
      <c r="L10" s="39"/>
      <c r="M10" s="57"/>
      <c r="N10" s="60"/>
      <c r="O10" s="60"/>
      <c r="P10" s="64"/>
      <c r="Q10" s="5"/>
      <c r="R10" s="5"/>
      <c r="S10" s="66"/>
      <c r="T10" s="66"/>
      <c r="U10" s="27" t="s">
        <v>18</v>
      </c>
      <c r="V10" s="27" t="s">
        <v>19</v>
      </c>
      <c r="W10" s="6" t="s">
        <v>20</v>
      </c>
      <c r="X10" s="61" t="s">
        <v>14</v>
      </c>
    </row>
    <row r="11" spans="2:24" ht="15.75" customHeight="1" thickBot="1" x14ac:dyDescent="0.3">
      <c r="B11" s="50"/>
      <c r="C11" s="52"/>
      <c r="D11" s="52"/>
      <c r="E11" s="54"/>
      <c r="F11" s="36"/>
      <c r="G11" s="37"/>
      <c r="H11" s="7" t="s">
        <v>21</v>
      </c>
      <c r="I11" s="7" t="s">
        <v>21</v>
      </c>
      <c r="J11" s="29" t="s">
        <v>22</v>
      </c>
      <c r="K11" s="42"/>
      <c r="L11" s="55"/>
      <c r="M11" s="58"/>
      <c r="N11" s="52"/>
      <c r="O11" s="52"/>
      <c r="P11" s="9" t="s">
        <v>21</v>
      </c>
      <c r="Q11" s="8"/>
      <c r="R11" s="8"/>
      <c r="S11" s="8" t="s">
        <v>21</v>
      </c>
      <c r="T11" s="8" t="s">
        <v>21</v>
      </c>
      <c r="U11" s="28" t="s">
        <v>23</v>
      </c>
      <c r="V11" s="28" t="s">
        <v>24</v>
      </c>
      <c r="W11" s="10" t="s">
        <v>25</v>
      </c>
      <c r="X11" s="62"/>
    </row>
    <row r="12" spans="2:24" ht="8.1" customHeight="1" thickTop="1" x14ac:dyDescent="0.25">
      <c r="B12" s="43"/>
      <c r="C12" s="45"/>
      <c r="D12" s="45"/>
      <c r="E12" s="45"/>
      <c r="F12" s="45"/>
      <c r="G12" s="45"/>
      <c r="H12" s="11"/>
      <c r="I12" s="47"/>
      <c r="J12" s="47"/>
      <c r="K12" s="47"/>
      <c r="L12" s="47"/>
      <c r="M12" s="47"/>
      <c r="N12" s="47"/>
      <c r="O12" s="47"/>
      <c r="P12" s="71"/>
      <c r="Q12" s="12"/>
      <c r="R12" s="12"/>
      <c r="S12" s="47"/>
      <c r="T12" s="47"/>
      <c r="U12" s="67"/>
      <c r="V12" s="67"/>
      <c r="W12" s="69"/>
      <c r="X12" s="76"/>
    </row>
    <row r="13" spans="2:24" ht="8.1" customHeight="1" x14ac:dyDescent="0.25">
      <c r="B13" s="44"/>
      <c r="C13" s="46"/>
      <c r="D13" s="46"/>
      <c r="E13" s="46"/>
      <c r="F13" s="46"/>
      <c r="G13" s="46"/>
      <c r="H13" s="78">
        <v>441.8</v>
      </c>
      <c r="I13" s="48"/>
      <c r="J13" s="48"/>
      <c r="K13" s="48"/>
      <c r="L13" s="48"/>
      <c r="M13" s="48"/>
      <c r="N13" s="48"/>
      <c r="O13" s="48"/>
      <c r="P13" s="72"/>
      <c r="Q13" s="13"/>
      <c r="R13" s="13"/>
      <c r="S13" s="48"/>
      <c r="T13" s="48"/>
      <c r="U13" s="68"/>
      <c r="V13" s="68"/>
      <c r="W13" s="70"/>
      <c r="X13" s="77"/>
    </row>
    <row r="14" spans="2:24" ht="11.25" customHeight="1" x14ac:dyDescent="0.25">
      <c r="B14" s="83" t="s">
        <v>26</v>
      </c>
      <c r="C14" s="97" t="s">
        <v>27</v>
      </c>
      <c r="D14" s="98"/>
      <c r="E14" s="99"/>
      <c r="F14" s="85" t="s">
        <v>28</v>
      </c>
      <c r="G14" s="85" t="s">
        <v>29</v>
      </c>
      <c r="H14" s="78"/>
      <c r="I14" s="79">
        <v>0</v>
      </c>
      <c r="J14" s="79">
        <v>1578</v>
      </c>
      <c r="K14" s="79">
        <v>13910</v>
      </c>
      <c r="L14" s="79">
        <f>0.2*K14</f>
        <v>2782</v>
      </c>
      <c r="M14" s="79">
        <v>8</v>
      </c>
      <c r="N14" s="81">
        <f>J14*H13*H13</f>
        <v>308005464.72000003</v>
      </c>
      <c r="O14" s="79">
        <f>M14*L14</f>
        <v>22256</v>
      </c>
      <c r="P14" s="109">
        <f>N14/O14/1000</f>
        <v>13.83921031272466</v>
      </c>
      <c r="Q14" s="95">
        <f>H13*8*P14*P14</f>
        <v>676921.51400693203</v>
      </c>
      <c r="R14" s="95">
        <f>3*H13</f>
        <v>1325.4</v>
      </c>
      <c r="S14" s="79">
        <f>Q14/R14/100</f>
        <v>5.1072997887953218</v>
      </c>
      <c r="T14" s="79">
        <f>S14+H13</f>
        <v>446.90729978879534</v>
      </c>
      <c r="U14" s="111">
        <v>404.11</v>
      </c>
      <c r="V14" s="90">
        <f>+(H13+H15)/2</f>
        <v>318.399</v>
      </c>
      <c r="W14" s="106">
        <f>+U14/V14</f>
        <v>1.2691936846535323</v>
      </c>
      <c r="X14" s="108" t="str">
        <f>+B14</f>
        <v>T212</v>
      </c>
    </row>
    <row r="15" spans="2:24" ht="10.5" customHeight="1" x14ac:dyDescent="0.25">
      <c r="B15" s="84"/>
      <c r="C15" s="100" t="s">
        <v>30</v>
      </c>
      <c r="D15" s="101"/>
      <c r="E15" s="102"/>
      <c r="F15" s="86"/>
      <c r="G15" s="86"/>
      <c r="H15" s="103">
        <v>194.99799999999999</v>
      </c>
      <c r="I15" s="80"/>
      <c r="J15" s="80"/>
      <c r="K15" s="80"/>
      <c r="L15" s="80"/>
      <c r="M15" s="80"/>
      <c r="N15" s="82"/>
      <c r="O15" s="80"/>
      <c r="P15" s="110"/>
      <c r="Q15" s="96"/>
      <c r="R15" s="96"/>
      <c r="S15" s="80"/>
      <c r="T15" s="80"/>
      <c r="U15" s="48"/>
      <c r="V15" s="91"/>
      <c r="W15" s="107"/>
      <c r="X15" s="108"/>
    </row>
    <row r="16" spans="2:24" ht="8.1" customHeight="1" x14ac:dyDescent="0.25">
      <c r="B16" s="83" t="s">
        <v>31</v>
      </c>
      <c r="C16" s="92" t="s">
        <v>32</v>
      </c>
      <c r="D16" s="94" t="s">
        <v>33</v>
      </c>
      <c r="E16" s="92">
        <v>3</v>
      </c>
      <c r="F16" s="85" t="s">
        <v>34</v>
      </c>
      <c r="G16" s="85"/>
      <c r="H16" s="103"/>
      <c r="I16" s="104">
        <f>+I14+H15</f>
        <v>194.99799999999999</v>
      </c>
      <c r="J16" s="79">
        <v>1578</v>
      </c>
      <c r="K16" s="79">
        <v>13910</v>
      </c>
      <c r="L16" s="79">
        <f>0.2*K16</f>
        <v>2782</v>
      </c>
      <c r="M16" s="79">
        <v>8</v>
      </c>
      <c r="N16" s="81">
        <f>J16*H15*H15</f>
        <v>60002219.166311994</v>
      </c>
      <c r="O16" s="79">
        <f>M16*L16</f>
        <v>22256</v>
      </c>
      <c r="P16" s="109">
        <f>N16/O16/1000</f>
        <v>2.6960019395359449</v>
      </c>
      <c r="Q16" s="95">
        <f>H15*8*P16*P16</f>
        <v>11338.628979627931</v>
      </c>
      <c r="R16" s="95">
        <f>3*H15</f>
        <v>584.99399999999991</v>
      </c>
      <c r="S16" s="79">
        <f>Q16/R16/100</f>
        <v>0.19382470554617537</v>
      </c>
      <c r="T16" s="79">
        <f>S16+H15</f>
        <v>195.19182470554617</v>
      </c>
      <c r="U16" s="88">
        <v>231.67</v>
      </c>
      <c r="V16" s="90">
        <f>+(H15+H17)/2</f>
        <v>272.91399999999999</v>
      </c>
      <c r="W16" s="106">
        <f>+U16/V16</f>
        <v>0.8488754699282558</v>
      </c>
      <c r="X16" s="108" t="str">
        <f>+B16</f>
        <v>T1</v>
      </c>
    </row>
    <row r="17" spans="2:24" ht="8.1" customHeight="1" x14ac:dyDescent="0.25">
      <c r="B17" s="84"/>
      <c r="C17" s="93"/>
      <c r="D17" s="93"/>
      <c r="E17" s="93"/>
      <c r="F17" s="86"/>
      <c r="G17" s="86"/>
      <c r="H17" s="103">
        <v>350.83</v>
      </c>
      <c r="I17" s="105"/>
      <c r="J17" s="80"/>
      <c r="K17" s="80"/>
      <c r="L17" s="80"/>
      <c r="M17" s="80"/>
      <c r="N17" s="82"/>
      <c r="O17" s="80"/>
      <c r="P17" s="110"/>
      <c r="Q17" s="96"/>
      <c r="R17" s="96"/>
      <c r="S17" s="80"/>
      <c r="T17" s="80"/>
      <c r="U17" s="89"/>
      <c r="V17" s="91"/>
      <c r="W17" s="107"/>
      <c r="X17" s="108"/>
    </row>
    <row r="18" spans="2:24" ht="8.1" customHeight="1" x14ac:dyDescent="0.25">
      <c r="B18" s="83" t="s">
        <v>35</v>
      </c>
      <c r="C18" s="92" t="s">
        <v>36</v>
      </c>
      <c r="D18" s="94" t="s">
        <v>37</v>
      </c>
      <c r="E18" s="92">
        <v>2</v>
      </c>
      <c r="F18" s="85" t="s">
        <v>34</v>
      </c>
      <c r="G18" s="87"/>
      <c r="H18" s="103"/>
      <c r="I18" s="104">
        <f>+I16+H17</f>
        <v>545.82799999999997</v>
      </c>
      <c r="J18" s="79">
        <v>1578</v>
      </c>
      <c r="K18" s="79">
        <v>13910</v>
      </c>
      <c r="L18" s="79">
        <f>0.2*K18</f>
        <v>2782</v>
      </c>
      <c r="M18" s="79">
        <v>8</v>
      </c>
      <c r="N18" s="81">
        <f>J18*H17*H17</f>
        <v>194222905.08419999</v>
      </c>
      <c r="O18" s="79">
        <f>M18*L18</f>
        <v>22256</v>
      </c>
      <c r="P18" s="109">
        <f>N18/O18/1000</f>
        <v>8.7267660444015096</v>
      </c>
      <c r="Q18" s="95">
        <f>H17*8*P18*P18</f>
        <v>213743.72646115595</v>
      </c>
      <c r="R18" s="95">
        <f>3*H17</f>
        <v>1052.49</v>
      </c>
      <c r="S18" s="79">
        <f>Q18/R18/100</f>
        <v>2.0308385491658445</v>
      </c>
      <c r="T18" s="79">
        <f>S18+H17</f>
        <v>352.86083854916581</v>
      </c>
      <c r="U18" s="88">
        <v>361.23</v>
      </c>
      <c r="V18" s="90">
        <f>+(H17+H19)/2</f>
        <v>336.60299999999995</v>
      </c>
      <c r="W18" s="106">
        <f>+U18/V18</f>
        <v>1.0731633407901893</v>
      </c>
      <c r="X18" s="108" t="str">
        <f>+B18</f>
        <v>T2</v>
      </c>
    </row>
    <row r="19" spans="2:24" ht="8.1" customHeight="1" x14ac:dyDescent="0.25">
      <c r="B19" s="84"/>
      <c r="C19" s="93"/>
      <c r="D19" s="93"/>
      <c r="E19" s="93"/>
      <c r="F19" s="86"/>
      <c r="G19" s="46"/>
      <c r="H19" s="103">
        <v>322.37599999999998</v>
      </c>
      <c r="I19" s="105"/>
      <c r="J19" s="80"/>
      <c r="K19" s="80"/>
      <c r="L19" s="80"/>
      <c r="M19" s="80"/>
      <c r="N19" s="82"/>
      <c r="O19" s="80"/>
      <c r="P19" s="110"/>
      <c r="Q19" s="96"/>
      <c r="R19" s="96"/>
      <c r="S19" s="80"/>
      <c r="T19" s="80"/>
      <c r="U19" s="89"/>
      <c r="V19" s="91"/>
      <c r="W19" s="107"/>
      <c r="X19" s="108"/>
    </row>
    <row r="20" spans="2:24" ht="8.1" customHeight="1" x14ac:dyDescent="0.25">
      <c r="B20" s="83" t="s">
        <v>38</v>
      </c>
      <c r="C20" s="92" t="s">
        <v>39</v>
      </c>
      <c r="D20" s="94" t="s">
        <v>40</v>
      </c>
      <c r="E20" s="92">
        <v>3</v>
      </c>
      <c r="F20" s="85" t="s">
        <v>41</v>
      </c>
      <c r="G20" s="87" t="s">
        <v>42</v>
      </c>
      <c r="H20" s="103"/>
      <c r="I20" s="104">
        <f>+I18+H19</f>
        <v>868.20399999999995</v>
      </c>
      <c r="J20" s="79">
        <v>1578</v>
      </c>
      <c r="K20" s="79">
        <v>13910</v>
      </c>
      <c r="L20" s="79">
        <f>0.2*K20</f>
        <v>2782</v>
      </c>
      <c r="M20" s="79">
        <v>8</v>
      </c>
      <c r="N20" s="81">
        <f>J20*H19*H19</f>
        <v>163995678.32332799</v>
      </c>
      <c r="O20" s="79">
        <f>M20*L20</f>
        <v>22256</v>
      </c>
      <c r="P20" s="109">
        <f>N20/O20/1000</f>
        <v>7.3686052445780001</v>
      </c>
      <c r="Q20" s="95">
        <f>H19*8*P20*P20</f>
        <v>140030.70361358541</v>
      </c>
      <c r="R20" s="95">
        <f>3*H19</f>
        <v>967.12799999999993</v>
      </c>
      <c r="S20" s="79">
        <f>Q20/R20/100</f>
        <v>1.4479024866779313</v>
      </c>
      <c r="T20" s="79">
        <f>S20+H19</f>
        <v>323.82390248667792</v>
      </c>
      <c r="U20" s="88"/>
      <c r="V20" s="90">
        <f>+(H19+H21)/2</f>
        <v>204.60299999999998</v>
      </c>
      <c r="W20" s="106"/>
      <c r="X20" s="108" t="str">
        <f>+B20</f>
        <v>T3</v>
      </c>
    </row>
    <row r="21" spans="2:24" ht="8.1" customHeight="1" x14ac:dyDescent="0.25">
      <c r="B21" s="84"/>
      <c r="C21" s="93"/>
      <c r="D21" s="93"/>
      <c r="E21" s="93"/>
      <c r="F21" s="86"/>
      <c r="G21" s="46"/>
      <c r="H21" s="103">
        <v>86.83</v>
      </c>
      <c r="I21" s="105"/>
      <c r="J21" s="80"/>
      <c r="K21" s="80"/>
      <c r="L21" s="80"/>
      <c r="M21" s="80"/>
      <c r="N21" s="82"/>
      <c r="O21" s="80"/>
      <c r="P21" s="110"/>
      <c r="Q21" s="96"/>
      <c r="R21" s="96"/>
      <c r="S21" s="80"/>
      <c r="T21" s="80"/>
      <c r="U21" s="89"/>
      <c r="V21" s="91"/>
      <c r="W21" s="107"/>
      <c r="X21" s="108"/>
    </row>
    <row r="22" spans="2:24" ht="8.1" customHeight="1" x14ac:dyDescent="0.25">
      <c r="B22" s="83" t="s">
        <v>43</v>
      </c>
      <c r="C22" s="92" t="s">
        <v>44</v>
      </c>
      <c r="D22" s="92"/>
      <c r="E22" s="92"/>
      <c r="F22" s="85" t="s">
        <v>34</v>
      </c>
      <c r="G22" s="92"/>
      <c r="H22" s="103"/>
      <c r="I22" s="104">
        <f>+I20+H21</f>
        <v>955.03399999999999</v>
      </c>
      <c r="J22" s="79">
        <v>1578</v>
      </c>
      <c r="K22" s="79">
        <v>13910</v>
      </c>
      <c r="L22" s="79">
        <f>0.2*K22</f>
        <v>2782</v>
      </c>
      <c r="M22" s="79">
        <v>8</v>
      </c>
      <c r="N22" s="81">
        <f>J22*H21*H21</f>
        <v>11897250.3642</v>
      </c>
      <c r="O22" s="79">
        <f>M22*L22</f>
        <v>22256</v>
      </c>
      <c r="P22" s="109">
        <f>N22/O22/1000</f>
        <v>0.53456372952012943</v>
      </c>
      <c r="Q22" s="95">
        <f>H21*8*P22*P22</f>
        <v>198.49920172120608</v>
      </c>
      <c r="R22" s="95">
        <f>3*H21</f>
        <v>260.49</v>
      </c>
      <c r="S22" s="79">
        <f>Q22/R22/100</f>
        <v>7.6202234911592025E-3</v>
      </c>
      <c r="T22" s="79">
        <f>S22+H21</f>
        <v>86.837620223491157</v>
      </c>
      <c r="U22" s="88"/>
      <c r="V22" s="90">
        <f>+(H21+H23)/2</f>
        <v>56.914999999999999</v>
      </c>
      <c r="W22" s="106"/>
      <c r="X22" s="108" t="str">
        <f>+B22</f>
        <v>LLG1</v>
      </c>
    </row>
    <row r="23" spans="2:24" ht="8.1" customHeight="1" x14ac:dyDescent="0.25">
      <c r="B23" s="84"/>
      <c r="C23" s="93"/>
      <c r="D23" s="93"/>
      <c r="E23" s="93"/>
      <c r="F23" s="86"/>
      <c r="G23" s="93"/>
      <c r="H23" s="103">
        <v>27</v>
      </c>
      <c r="I23" s="105"/>
      <c r="J23" s="80"/>
      <c r="K23" s="80"/>
      <c r="L23" s="80"/>
      <c r="M23" s="80"/>
      <c r="N23" s="82"/>
      <c r="O23" s="80"/>
      <c r="P23" s="110"/>
      <c r="Q23" s="96"/>
      <c r="R23" s="96"/>
      <c r="S23" s="80"/>
      <c r="T23" s="80"/>
      <c r="U23" s="89"/>
      <c r="V23" s="91"/>
      <c r="W23" s="107"/>
      <c r="X23" s="108"/>
    </row>
    <row r="24" spans="2:24" ht="8.1" customHeight="1" x14ac:dyDescent="0.25">
      <c r="B24" s="83" t="s">
        <v>45</v>
      </c>
      <c r="C24" s="92" t="s">
        <v>44</v>
      </c>
      <c r="D24" s="92"/>
      <c r="E24" s="92">
        <v>3</v>
      </c>
      <c r="F24" s="85" t="s">
        <v>34</v>
      </c>
      <c r="G24" s="92"/>
      <c r="H24" s="103"/>
      <c r="I24" s="104">
        <f>+I22+H23</f>
        <v>982.03399999999999</v>
      </c>
      <c r="J24" s="79">
        <v>1578</v>
      </c>
      <c r="K24" s="79">
        <v>13910</v>
      </c>
      <c r="L24" s="79">
        <f>0.2*K24</f>
        <v>2782</v>
      </c>
      <c r="M24" s="79">
        <v>8</v>
      </c>
      <c r="N24" s="81">
        <f>J24*H23*H23</f>
        <v>1150362</v>
      </c>
      <c r="O24" s="79">
        <f>M24*L24</f>
        <v>22256</v>
      </c>
      <c r="P24" s="109">
        <f>N24/O24/1000</f>
        <v>5.1687724658519049E-2</v>
      </c>
      <c r="Q24" s="95">
        <f>H23*8*P24*P24</f>
        <v>0.57707011016097365</v>
      </c>
      <c r="R24" s="95">
        <f>3*H23</f>
        <v>81</v>
      </c>
      <c r="S24" s="79">
        <f>Q24/R24/100</f>
        <v>7.1243223476663412E-5</v>
      </c>
      <c r="T24" s="79">
        <f>S24+H23</f>
        <v>27.000071243223477</v>
      </c>
      <c r="U24" s="88"/>
      <c r="V24" s="90">
        <f>+(H23+H25)/2</f>
        <v>27</v>
      </c>
      <c r="W24" s="106"/>
      <c r="X24" s="108" t="str">
        <f>+B24</f>
        <v>LLG2</v>
      </c>
    </row>
    <row r="25" spans="2:24" ht="8.1" customHeight="1" x14ac:dyDescent="0.25">
      <c r="B25" s="84"/>
      <c r="C25" s="93"/>
      <c r="D25" s="93"/>
      <c r="E25" s="93"/>
      <c r="F25" s="86"/>
      <c r="G25" s="93"/>
      <c r="H25" s="103">
        <v>27</v>
      </c>
      <c r="I25" s="105"/>
      <c r="J25" s="80"/>
      <c r="K25" s="80"/>
      <c r="L25" s="80"/>
      <c r="M25" s="80"/>
      <c r="N25" s="82"/>
      <c r="O25" s="80"/>
      <c r="P25" s="110"/>
      <c r="Q25" s="96"/>
      <c r="R25" s="96"/>
      <c r="S25" s="80"/>
      <c r="T25" s="80"/>
      <c r="U25" s="89"/>
      <c r="V25" s="91"/>
      <c r="W25" s="107"/>
      <c r="X25" s="108"/>
    </row>
    <row r="26" spans="2:24" ht="8.1" customHeight="1" x14ac:dyDescent="0.25">
      <c r="B26" s="83" t="s">
        <v>46</v>
      </c>
      <c r="C26" s="92" t="s">
        <v>44</v>
      </c>
      <c r="D26" s="92"/>
      <c r="E26" s="92"/>
      <c r="F26" s="85" t="s">
        <v>34</v>
      </c>
      <c r="G26" s="92"/>
      <c r="H26" s="103"/>
      <c r="I26" s="104">
        <f>+I24+H25</f>
        <v>1009.034</v>
      </c>
      <c r="J26" s="79">
        <v>1578</v>
      </c>
      <c r="K26" s="79">
        <v>13910</v>
      </c>
      <c r="L26" s="79">
        <f>0.2*K26</f>
        <v>2782</v>
      </c>
      <c r="M26" s="79">
        <v>8</v>
      </c>
      <c r="N26" s="81">
        <f>J26*H25*H25</f>
        <v>1150362</v>
      </c>
      <c r="O26" s="79">
        <f>M26*L26</f>
        <v>22256</v>
      </c>
      <c r="P26" s="109">
        <f>N26/O26/1000</f>
        <v>5.1687724658519049E-2</v>
      </c>
      <c r="Q26" s="95">
        <f>H25*8*P26*P26</f>
        <v>0.57707011016097365</v>
      </c>
      <c r="R26" s="95">
        <f>3*H25</f>
        <v>81</v>
      </c>
      <c r="S26" s="79">
        <f>Q26/R26/100</f>
        <v>7.1243223476663412E-5</v>
      </c>
      <c r="T26" s="79">
        <f>S26+H25</f>
        <v>27.000071243223477</v>
      </c>
      <c r="U26" s="88"/>
      <c r="V26" s="90">
        <f>+(H25+H27)/2</f>
        <v>42.5</v>
      </c>
      <c r="W26" s="106"/>
      <c r="X26" s="108" t="str">
        <f>+B26</f>
        <v>LLG3</v>
      </c>
    </row>
    <row r="27" spans="2:24" ht="8.1" customHeight="1" x14ac:dyDescent="0.25">
      <c r="B27" s="84"/>
      <c r="C27" s="93"/>
      <c r="D27" s="93"/>
      <c r="E27" s="93"/>
      <c r="F27" s="86"/>
      <c r="G27" s="93"/>
      <c r="H27" s="103">
        <v>58</v>
      </c>
      <c r="I27" s="105"/>
      <c r="J27" s="80"/>
      <c r="K27" s="80"/>
      <c r="L27" s="80"/>
      <c r="M27" s="80"/>
      <c r="N27" s="82"/>
      <c r="O27" s="80"/>
      <c r="P27" s="110"/>
      <c r="Q27" s="96"/>
      <c r="R27" s="96"/>
      <c r="S27" s="80"/>
      <c r="T27" s="80"/>
      <c r="U27" s="89"/>
      <c r="V27" s="91"/>
      <c r="W27" s="107"/>
      <c r="X27" s="108"/>
    </row>
    <row r="28" spans="2:24" ht="8.1" customHeight="1" x14ac:dyDescent="0.25">
      <c r="B28" s="83" t="s">
        <v>47</v>
      </c>
      <c r="C28" s="92" t="s">
        <v>39</v>
      </c>
      <c r="D28" s="94" t="s">
        <v>40</v>
      </c>
      <c r="E28" s="92">
        <v>3</v>
      </c>
      <c r="F28" s="85" t="s">
        <v>48</v>
      </c>
      <c r="G28" s="92" t="s">
        <v>29</v>
      </c>
      <c r="H28" s="103"/>
      <c r="I28" s="104">
        <f>+I26+H27</f>
        <v>1067.0340000000001</v>
      </c>
      <c r="J28" s="79">
        <v>1578</v>
      </c>
      <c r="K28" s="79">
        <v>13910</v>
      </c>
      <c r="L28" s="79">
        <f>0.2*K28</f>
        <v>2782</v>
      </c>
      <c r="M28" s="79">
        <v>8</v>
      </c>
      <c r="N28" s="81">
        <f>J28*H27*H27</f>
        <v>5308392</v>
      </c>
      <c r="O28" s="79">
        <f>M28*L28</f>
        <v>22256</v>
      </c>
      <c r="P28" s="109">
        <f>N28/O28/1000</f>
        <v>0.23851509705248022</v>
      </c>
      <c r="Q28" s="95">
        <f>H27*8*P28*P28</f>
        <v>26.396705506186684</v>
      </c>
      <c r="R28" s="95">
        <f>3*H27</f>
        <v>174</v>
      </c>
      <c r="S28" s="79">
        <f>Q28/R28/100</f>
        <v>1.5170520405854415E-3</v>
      </c>
      <c r="T28" s="79">
        <f>S28+H27</f>
        <v>58.001517052040583</v>
      </c>
      <c r="U28" s="88"/>
      <c r="V28" s="90">
        <f>+(H27+H29)/2</f>
        <v>172.02</v>
      </c>
      <c r="W28" s="106"/>
      <c r="X28" s="108" t="str">
        <f>+B28</f>
        <v>T5</v>
      </c>
    </row>
    <row r="29" spans="2:24" ht="8.1" customHeight="1" x14ac:dyDescent="0.25">
      <c r="B29" s="84"/>
      <c r="C29" s="93"/>
      <c r="D29" s="93"/>
      <c r="E29" s="93"/>
      <c r="F29" s="86"/>
      <c r="G29" s="93"/>
      <c r="H29" s="103">
        <v>286.04000000000002</v>
      </c>
      <c r="I29" s="105"/>
      <c r="J29" s="80"/>
      <c r="K29" s="80"/>
      <c r="L29" s="80"/>
      <c r="M29" s="80"/>
      <c r="N29" s="82"/>
      <c r="O29" s="80"/>
      <c r="P29" s="110"/>
      <c r="Q29" s="96"/>
      <c r="R29" s="96"/>
      <c r="S29" s="80"/>
      <c r="T29" s="80"/>
      <c r="U29" s="89"/>
      <c r="V29" s="91"/>
      <c r="W29" s="107"/>
      <c r="X29" s="108"/>
    </row>
    <row r="30" spans="2:24" ht="8.1" customHeight="1" x14ac:dyDescent="0.25">
      <c r="B30" s="83" t="s">
        <v>49</v>
      </c>
      <c r="C30" s="92" t="s">
        <v>32</v>
      </c>
      <c r="D30" s="94" t="s">
        <v>33</v>
      </c>
      <c r="E30" s="92">
        <v>3</v>
      </c>
      <c r="F30" s="85" t="s">
        <v>34</v>
      </c>
      <c r="G30" s="92"/>
      <c r="H30" s="103"/>
      <c r="I30" s="104">
        <f>+I28+H29</f>
        <v>1353.0740000000001</v>
      </c>
      <c r="J30" s="79">
        <v>1578</v>
      </c>
      <c r="K30" s="79">
        <v>13910</v>
      </c>
      <c r="L30" s="79">
        <f>0.2*K30</f>
        <v>2782</v>
      </c>
      <c r="M30" s="79">
        <v>8</v>
      </c>
      <c r="N30" s="81">
        <f>J30*H29*H29</f>
        <v>129110195.16480002</v>
      </c>
      <c r="O30" s="79">
        <f>M30*L30</f>
        <v>22256</v>
      </c>
      <c r="P30" s="109">
        <f>N30/O30/1000</f>
        <v>5.8011410480230063</v>
      </c>
      <c r="Q30" s="95">
        <f>H29*8*P30*P30</f>
        <v>77009.376342310381</v>
      </c>
      <c r="R30" s="95">
        <f>3*H29</f>
        <v>858.12000000000012</v>
      </c>
      <c r="S30" s="79">
        <f>Q30/R30/100</f>
        <v>0.89741966557486563</v>
      </c>
      <c r="T30" s="79">
        <f>S30+H29</f>
        <v>286.93741966557491</v>
      </c>
      <c r="U30" s="88">
        <v>418.88</v>
      </c>
      <c r="V30" s="90">
        <f>+(H29+H31)/2</f>
        <v>274.584</v>
      </c>
      <c r="W30" s="106">
        <f>+U30/V30</f>
        <v>1.5255076770678553</v>
      </c>
      <c r="X30" s="108" t="str">
        <f>+B30</f>
        <v>T6</v>
      </c>
    </row>
    <row r="31" spans="2:24" ht="8.1" customHeight="1" x14ac:dyDescent="0.25">
      <c r="B31" s="84"/>
      <c r="C31" s="93"/>
      <c r="D31" s="93"/>
      <c r="E31" s="93"/>
      <c r="F31" s="86"/>
      <c r="G31" s="93"/>
      <c r="H31" s="103">
        <v>263.12799999999999</v>
      </c>
      <c r="I31" s="105"/>
      <c r="J31" s="80"/>
      <c r="K31" s="80"/>
      <c r="L31" s="80"/>
      <c r="M31" s="80"/>
      <c r="N31" s="82"/>
      <c r="O31" s="80"/>
      <c r="P31" s="110"/>
      <c r="Q31" s="96"/>
      <c r="R31" s="96"/>
      <c r="S31" s="80"/>
      <c r="T31" s="80"/>
      <c r="U31" s="89"/>
      <c r="V31" s="91"/>
      <c r="W31" s="107"/>
      <c r="X31" s="108"/>
    </row>
    <row r="32" spans="2:24" ht="8.1" customHeight="1" x14ac:dyDescent="0.25">
      <c r="B32" s="83" t="s">
        <v>50</v>
      </c>
      <c r="C32" s="85" t="s">
        <v>32</v>
      </c>
      <c r="D32" s="112" t="s">
        <v>51</v>
      </c>
      <c r="E32" s="85">
        <v>3</v>
      </c>
      <c r="F32" s="85" t="s">
        <v>52</v>
      </c>
      <c r="G32" s="85" t="s">
        <v>42</v>
      </c>
      <c r="H32" s="103"/>
      <c r="I32" s="104">
        <f>+I30+H31</f>
        <v>1616.202</v>
      </c>
      <c r="J32" s="79">
        <v>1578</v>
      </c>
      <c r="K32" s="79">
        <v>13910</v>
      </c>
      <c r="L32" s="79">
        <f>0.2*K32</f>
        <v>2782</v>
      </c>
      <c r="M32" s="79">
        <v>8</v>
      </c>
      <c r="N32" s="81">
        <f>J32*H31*H31</f>
        <v>109254951.437952</v>
      </c>
      <c r="O32" s="79">
        <f>M32*L32</f>
        <v>22256</v>
      </c>
      <c r="P32" s="109">
        <f>N32/O32/1000</f>
        <v>4.9090111178087712</v>
      </c>
      <c r="Q32" s="95">
        <f>H31*8*P32*P32</f>
        <v>50727.689637154814</v>
      </c>
      <c r="R32" s="95">
        <f>3*H31</f>
        <v>789.38400000000001</v>
      </c>
      <c r="S32" s="79">
        <f>Q32/R32/100</f>
        <v>0.64262373746053658</v>
      </c>
      <c r="T32" s="79">
        <f>S32+H31</f>
        <v>263.77062373746054</v>
      </c>
      <c r="U32" s="88">
        <v>276.83</v>
      </c>
      <c r="V32" s="90">
        <f>+(H31+H33)/2</f>
        <v>293.262</v>
      </c>
      <c r="W32" s="106">
        <f>+U32/V32</f>
        <v>0.94396819226493711</v>
      </c>
      <c r="X32" s="108" t="str">
        <f>+B32</f>
        <v>T7</v>
      </c>
    </row>
    <row r="33" spans="2:24" ht="8.1" customHeight="1" x14ac:dyDescent="0.25">
      <c r="B33" s="84"/>
      <c r="C33" s="86"/>
      <c r="D33" s="86"/>
      <c r="E33" s="86"/>
      <c r="F33" s="86"/>
      <c r="G33" s="86"/>
      <c r="H33" s="103">
        <v>323.39600000000002</v>
      </c>
      <c r="I33" s="105"/>
      <c r="J33" s="80"/>
      <c r="K33" s="80"/>
      <c r="L33" s="80"/>
      <c r="M33" s="80"/>
      <c r="N33" s="82"/>
      <c r="O33" s="80"/>
      <c r="P33" s="110"/>
      <c r="Q33" s="96"/>
      <c r="R33" s="96"/>
      <c r="S33" s="80"/>
      <c r="T33" s="80"/>
      <c r="U33" s="89"/>
      <c r="V33" s="91"/>
      <c r="W33" s="107"/>
      <c r="X33" s="108"/>
    </row>
    <row r="34" spans="2:24" ht="8.1" customHeight="1" x14ac:dyDescent="0.25">
      <c r="B34" s="83" t="s">
        <v>53</v>
      </c>
      <c r="C34" s="85" t="s">
        <v>32</v>
      </c>
      <c r="D34" s="112" t="s">
        <v>33</v>
      </c>
      <c r="E34" s="112" t="s">
        <v>54</v>
      </c>
      <c r="F34" s="85" t="s">
        <v>55</v>
      </c>
      <c r="G34" s="85" t="s">
        <v>42</v>
      </c>
      <c r="H34" s="103"/>
      <c r="I34" s="104">
        <f>+I32+H33</f>
        <v>1939.598</v>
      </c>
      <c r="J34" s="79">
        <v>1578</v>
      </c>
      <c r="K34" s="79">
        <v>13910</v>
      </c>
      <c r="L34" s="79">
        <f>0.2*K34</f>
        <v>2782</v>
      </c>
      <c r="M34" s="79">
        <v>8</v>
      </c>
      <c r="N34" s="81">
        <f>J34*H33*H33</f>
        <v>165035087.10364801</v>
      </c>
      <c r="O34" s="79">
        <f>M34*L34</f>
        <v>22256</v>
      </c>
      <c r="P34" s="109">
        <f>N34/O34/1000</f>
        <v>7.4153076520330696</v>
      </c>
      <c r="Q34" s="95">
        <f>H33*8*P34*P34</f>
        <v>142260.05723502708</v>
      </c>
      <c r="R34" s="95">
        <f>3*H33</f>
        <v>970.1880000000001</v>
      </c>
      <c r="S34" s="79">
        <f>Q34/R34/100</f>
        <v>1.4663143353146717</v>
      </c>
      <c r="T34" s="79">
        <f>S34+H33</f>
        <v>324.86231433531469</v>
      </c>
      <c r="U34" s="88">
        <v>304.89999999999998</v>
      </c>
      <c r="V34" s="90">
        <f>+(H33+H35)/2</f>
        <v>291.29849999999999</v>
      </c>
      <c r="W34" s="106">
        <f>+U34/V34</f>
        <v>1.0466926537555119</v>
      </c>
      <c r="X34" s="108" t="str">
        <f>+B34</f>
        <v>T8</v>
      </c>
    </row>
    <row r="35" spans="2:24" ht="8.1" customHeight="1" x14ac:dyDescent="0.25">
      <c r="B35" s="84"/>
      <c r="C35" s="86"/>
      <c r="D35" s="86"/>
      <c r="E35" s="86"/>
      <c r="F35" s="86"/>
      <c r="G35" s="86"/>
      <c r="H35" s="104">
        <v>259.20100000000002</v>
      </c>
      <c r="I35" s="105"/>
      <c r="J35" s="80"/>
      <c r="K35" s="80"/>
      <c r="L35" s="80"/>
      <c r="M35" s="80"/>
      <c r="N35" s="82"/>
      <c r="O35" s="80"/>
      <c r="P35" s="110"/>
      <c r="Q35" s="96"/>
      <c r="R35" s="96"/>
      <c r="S35" s="80"/>
      <c r="T35" s="80"/>
      <c r="U35" s="89"/>
      <c r="V35" s="91"/>
      <c r="W35" s="107"/>
      <c r="X35" s="108"/>
    </row>
    <row r="36" spans="2:24" ht="8.1" customHeight="1" x14ac:dyDescent="0.25">
      <c r="B36" s="83" t="s">
        <v>56</v>
      </c>
      <c r="C36" s="85" t="s">
        <v>36</v>
      </c>
      <c r="D36" s="112" t="s">
        <v>37</v>
      </c>
      <c r="E36" s="85">
        <v>3</v>
      </c>
      <c r="F36" s="85" t="s">
        <v>57</v>
      </c>
      <c r="G36" s="85" t="s">
        <v>42</v>
      </c>
      <c r="H36" s="105"/>
      <c r="I36" s="104">
        <f>+I34+H35</f>
        <v>2198.799</v>
      </c>
      <c r="J36" s="79">
        <v>1578</v>
      </c>
      <c r="K36" s="79">
        <v>13910</v>
      </c>
      <c r="L36" s="79">
        <f>0.2*K36</f>
        <v>2782</v>
      </c>
      <c r="M36" s="79">
        <v>8</v>
      </c>
      <c r="N36" s="81">
        <f>J36*H35*H35</f>
        <v>106018179.95677802</v>
      </c>
      <c r="O36" s="79">
        <f>M36*L36</f>
        <v>22256</v>
      </c>
      <c r="P36" s="109">
        <f>N36/O36/1000</f>
        <v>4.7635774603153314</v>
      </c>
      <c r="Q36" s="95">
        <f>H35*8*P36*P36</f>
        <v>47053.628902433513</v>
      </c>
      <c r="R36" s="95">
        <f>3*H35</f>
        <v>777.60300000000007</v>
      </c>
      <c r="S36" s="79">
        <f>Q36/R36/100</f>
        <v>0.60511120587798028</v>
      </c>
      <c r="T36" s="79">
        <f>S36+H35</f>
        <v>259.80611120587798</v>
      </c>
      <c r="U36" s="88">
        <v>281.43</v>
      </c>
      <c r="V36" s="90">
        <f>+(H35+H37)/2</f>
        <v>315.74700000000001</v>
      </c>
      <c r="W36" s="106">
        <f>+U36/V36</f>
        <v>0.89131488185160901</v>
      </c>
      <c r="X36" s="108" t="str">
        <f>+B36</f>
        <v>T9</v>
      </c>
    </row>
    <row r="37" spans="2:24" ht="8.1" customHeight="1" x14ac:dyDescent="0.25">
      <c r="B37" s="84"/>
      <c r="C37" s="86"/>
      <c r="D37" s="86"/>
      <c r="E37" s="86"/>
      <c r="F37" s="86"/>
      <c r="G37" s="86"/>
      <c r="H37" s="104">
        <v>372.29300000000001</v>
      </c>
      <c r="I37" s="105"/>
      <c r="J37" s="80"/>
      <c r="K37" s="80"/>
      <c r="L37" s="80"/>
      <c r="M37" s="80"/>
      <c r="N37" s="82"/>
      <c r="O37" s="80"/>
      <c r="P37" s="110"/>
      <c r="Q37" s="96"/>
      <c r="R37" s="96"/>
      <c r="S37" s="80"/>
      <c r="T37" s="80"/>
      <c r="U37" s="89"/>
      <c r="V37" s="91"/>
      <c r="W37" s="107"/>
      <c r="X37" s="108"/>
    </row>
    <row r="38" spans="2:24" ht="8.1" customHeight="1" x14ac:dyDescent="0.25">
      <c r="B38" s="83" t="s">
        <v>58</v>
      </c>
      <c r="C38" s="85" t="s">
        <v>32</v>
      </c>
      <c r="D38" s="112" t="s">
        <v>37</v>
      </c>
      <c r="E38" s="112" t="s">
        <v>54</v>
      </c>
      <c r="F38" s="85" t="s">
        <v>59</v>
      </c>
      <c r="G38" s="85" t="s">
        <v>29</v>
      </c>
      <c r="H38" s="105"/>
      <c r="I38" s="104">
        <f>+I36+H37</f>
        <v>2571.0920000000001</v>
      </c>
      <c r="J38" s="79">
        <v>1578</v>
      </c>
      <c r="K38" s="79">
        <v>13910</v>
      </c>
      <c r="L38" s="79">
        <f>0.2*K38</f>
        <v>2782</v>
      </c>
      <c r="M38" s="79">
        <v>8</v>
      </c>
      <c r="N38" s="81">
        <f>J38*H37*H37</f>
        <v>218714078.84572202</v>
      </c>
      <c r="O38" s="79">
        <f>M38*L38</f>
        <v>22256</v>
      </c>
      <c r="P38" s="109">
        <f>N38/O38/1000</f>
        <v>9.8271962098185668</v>
      </c>
      <c r="Q38" s="95">
        <f>H37*8*P38*P38</f>
        <v>287629.95414335834</v>
      </c>
      <c r="R38" s="95">
        <f>3*H37</f>
        <v>1116.8789999999999</v>
      </c>
      <c r="S38" s="79">
        <f>Q38/R38/100</f>
        <v>2.5753009425672646</v>
      </c>
      <c r="T38" s="79">
        <f>S38+H37</f>
        <v>374.86830094256726</v>
      </c>
      <c r="U38" s="88">
        <v>377.2</v>
      </c>
      <c r="V38" s="90">
        <f>+(H37+H39)/2</f>
        <v>267.14049999999997</v>
      </c>
      <c r="W38" s="106">
        <f>+U38/V38</f>
        <v>1.4119910683703893</v>
      </c>
      <c r="X38" s="108" t="str">
        <f>+B38</f>
        <v>T10</v>
      </c>
    </row>
    <row r="39" spans="2:24" ht="8.1" customHeight="1" x14ac:dyDescent="0.25">
      <c r="B39" s="84"/>
      <c r="C39" s="86"/>
      <c r="D39" s="86"/>
      <c r="E39" s="86"/>
      <c r="F39" s="86"/>
      <c r="G39" s="86"/>
      <c r="H39" s="104">
        <v>161.988</v>
      </c>
      <c r="I39" s="105"/>
      <c r="J39" s="80"/>
      <c r="K39" s="80"/>
      <c r="L39" s="80"/>
      <c r="M39" s="80"/>
      <c r="N39" s="82"/>
      <c r="O39" s="80"/>
      <c r="P39" s="110"/>
      <c r="Q39" s="96"/>
      <c r="R39" s="96"/>
      <c r="S39" s="80"/>
      <c r="T39" s="80"/>
      <c r="U39" s="89"/>
      <c r="V39" s="91"/>
      <c r="W39" s="107"/>
      <c r="X39" s="108"/>
    </row>
    <row r="40" spans="2:24" ht="8.1" customHeight="1" x14ac:dyDescent="0.25">
      <c r="B40" s="83" t="s">
        <v>60</v>
      </c>
      <c r="C40" s="92" t="s">
        <v>61</v>
      </c>
      <c r="D40" s="94" t="s">
        <v>51</v>
      </c>
      <c r="E40" s="92">
        <v>5</v>
      </c>
      <c r="F40" s="85" t="s">
        <v>62</v>
      </c>
      <c r="G40" s="92" t="s">
        <v>29</v>
      </c>
      <c r="H40" s="105"/>
      <c r="I40" s="104">
        <f>+I38+H39</f>
        <v>2733.08</v>
      </c>
      <c r="J40" s="79">
        <v>1578</v>
      </c>
      <c r="K40" s="79">
        <v>13910</v>
      </c>
      <c r="L40" s="79">
        <f>0.2*K40</f>
        <v>2782</v>
      </c>
      <c r="M40" s="79">
        <v>8</v>
      </c>
      <c r="N40" s="81">
        <f>J40*H39*H39</f>
        <v>41406896.963232003</v>
      </c>
      <c r="O40" s="79">
        <f>M40*L40</f>
        <v>22256</v>
      </c>
      <c r="P40" s="109">
        <f>N40/O40/1000</f>
        <v>1.8604824300517615</v>
      </c>
      <c r="Q40" s="95">
        <f>H39*8*P40*P40</f>
        <v>4485.6354608928114</v>
      </c>
      <c r="R40" s="95">
        <f>3*H39</f>
        <v>485.964</v>
      </c>
      <c r="S40" s="79">
        <f>Q40/R40/100</f>
        <v>9.2303863267501535E-2</v>
      </c>
      <c r="T40" s="79">
        <f>S40+H39</f>
        <v>162.08030386326749</v>
      </c>
      <c r="U40" s="88">
        <v>156.66</v>
      </c>
      <c r="V40" s="90">
        <f>+(H39+H41)/2</f>
        <v>233.42500000000001</v>
      </c>
      <c r="W40" s="106">
        <f>+U40/V40</f>
        <v>0.67113633929527683</v>
      </c>
      <c r="X40" s="108" t="str">
        <f>+B40</f>
        <v>T11</v>
      </c>
    </row>
    <row r="41" spans="2:24" ht="8.1" customHeight="1" x14ac:dyDescent="0.25">
      <c r="B41" s="84"/>
      <c r="C41" s="93"/>
      <c r="D41" s="93"/>
      <c r="E41" s="93"/>
      <c r="F41" s="86"/>
      <c r="G41" s="93"/>
      <c r="H41" s="104">
        <v>304.86200000000002</v>
      </c>
      <c r="I41" s="105"/>
      <c r="J41" s="80"/>
      <c r="K41" s="80"/>
      <c r="L41" s="80"/>
      <c r="M41" s="80"/>
      <c r="N41" s="82"/>
      <c r="O41" s="80"/>
      <c r="P41" s="110"/>
      <c r="Q41" s="96"/>
      <c r="R41" s="96"/>
      <c r="S41" s="80"/>
      <c r="T41" s="80"/>
      <c r="U41" s="89"/>
      <c r="V41" s="91"/>
      <c r="W41" s="107"/>
      <c r="X41" s="108"/>
    </row>
    <row r="42" spans="2:24" ht="8.1" customHeight="1" x14ac:dyDescent="0.25">
      <c r="B42" s="83" t="s">
        <v>63</v>
      </c>
      <c r="C42" s="92" t="s">
        <v>32</v>
      </c>
      <c r="D42" s="94" t="s">
        <v>64</v>
      </c>
      <c r="E42" s="92">
        <v>5</v>
      </c>
      <c r="F42" s="85" t="s">
        <v>65</v>
      </c>
      <c r="G42" s="92" t="s">
        <v>42</v>
      </c>
      <c r="H42" s="105"/>
      <c r="I42" s="104">
        <f>+I40+H41</f>
        <v>3037.942</v>
      </c>
      <c r="J42" s="79">
        <v>1578</v>
      </c>
      <c r="K42" s="79">
        <v>13910</v>
      </c>
      <c r="L42" s="79">
        <f>0.2*K42</f>
        <v>2782</v>
      </c>
      <c r="M42" s="79">
        <v>8</v>
      </c>
      <c r="N42" s="81">
        <f>J42*H41*H41</f>
        <v>146660644.01143202</v>
      </c>
      <c r="O42" s="79">
        <f>M42*L42</f>
        <v>22256</v>
      </c>
      <c r="P42" s="109">
        <f>N42/O42/1000</f>
        <v>6.5897126173360903</v>
      </c>
      <c r="Q42" s="95">
        <f>H41*8*P42*P42</f>
        <v>105907.38176408496</v>
      </c>
      <c r="R42" s="95">
        <f>3*H41</f>
        <v>914.58600000000001</v>
      </c>
      <c r="S42" s="79">
        <f>Q42/R42/100</f>
        <v>1.1579816634420925</v>
      </c>
      <c r="T42" s="79">
        <f>S42+H41</f>
        <v>306.01998166344214</v>
      </c>
      <c r="U42" s="88">
        <v>291.19</v>
      </c>
      <c r="V42" s="90">
        <f>+(H41+H43)/2</f>
        <v>292.988</v>
      </c>
      <c r="W42" s="106">
        <f>+U42/V42</f>
        <v>0.9938632298933745</v>
      </c>
      <c r="X42" s="108" t="str">
        <f>+B42</f>
        <v>T12</v>
      </c>
    </row>
    <row r="43" spans="2:24" ht="8.1" customHeight="1" x14ac:dyDescent="0.25">
      <c r="B43" s="84"/>
      <c r="C43" s="93"/>
      <c r="D43" s="93"/>
      <c r="E43" s="93"/>
      <c r="F43" s="86"/>
      <c r="G43" s="93"/>
      <c r="H43" s="104">
        <v>281.11399999999998</v>
      </c>
      <c r="I43" s="105"/>
      <c r="J43" s="80"/>
      <c r="K43" s="80"/>
      <c r="L43" s="80"/>
      <c r="M43" s="80"/>
      <c r="N43" s="82"/>
      <c r="O43" s="80"/>
      <c r="P43" s="110"/>
      <c r="Q43" s="96"/>
      <c r="R43" s="96"/>
      <c r="S43" s="80"/>
      <c r="T43" s="80"/>
      <c r="U43" s="89"/>
      <c r="V43" s="91"/>
      <c r="W43" s="107"/>
      <c r="X43" s="108"/>
    </row>
    <row r="44" spans="2:24" ht="8.1" customHeight="1" x14ac:dyDescent="0.25">
      <c r="B44" s="83" t="s">
        <v>66</v>
      </c>
      <c r="C44" s="92" t="s">
        <v>32</v>
      </c>
      <c r="D44" s="94" t="s">
        <v>51</v>
      </c>
      <c r="E44" s="92">
        <v>3</v>
      </c>
      <c r="F44" s="85" t="s">
        <v>67</v>
      </c>
      <c r="G44" s="92" t="s">
        <v>42</v>
      </c>
      <c r="H44" s="105"/>
      <c r="I44" s="104">
        <f>+I42+H43</f>
        <v>3319.056</v>
      </c>
      <c r="J44" s="79">
        <v>1578</v>
      </c>
      <c r="K44" s="79">
        <v>13910</v>
      </c>
      <c r="L44" s="79">
        <f>0.2*K44</f>
        <v>2782</v>
      </c>
      <c r="M44" s="79">
        <v>8</v>
      </c>
      <c r="N44" s="81">
        <f>J44*H43*H43</f>
        <v>124701577.81168798</v>
      </c>
      <c r="O44" s="79">
        <f>M44*L44</f>
        <v>22256</v>
      </c>
      <c r="P44" s="109">
        <f>N44/O44/1000</f>
        <v>5.6030543589004305</v>
      </c>
      <c r="Q44" s="95">
        <f>H43*8*P44*P44</f>
        <v>70602.833925438608</v>
      </c>
      <c r="R44" s="95">
        <f>3*H43</f>
        <v>843.34199999999987</v>
      </c>
      <c r="S44" s="79">
        <f>Q44/R44/100</f>
        <v>0.837179150634483</v>
      </c>
      <c r="T44" s="79">
        <f>S44+H43</f>
        <v>281.95117915063446</v>
      </c>
      <c r="U44" s="88">
        <v>337.17</v>
      </c>
      <c r="V44" s="90">
        <f>+(H43+H45)/2</f>
        <v>293.57</v>
      </c>
      <c r="W44" s="106">
        <f>+U44/V44</f>
        <v>1.1485165377933713</v>
      </c>
      <c r="X44" s="108" t="str">
        <f>+B44</f>
        <v>T13</v>
      </c>
    </row>
    <row r="45" spans="2:24" ht="8.1" customHeight="1" x14ac:dyDescent="0.25">
      <c r="B45" s="84"/>
      <c r="C45" s="93"/>
      <c r="D45" s="93"/>
      <c r="E45" s="93"/>
      <c r="F45" s="86"/>
      <c r="G45" s="93"/>
      <c r="H45" s="104">
        <v>306.02600000000001</v>
      </c>
      <c r="I45" s="105"/>
      <c r="J45" s="80"/>
      <c r="K45" s="80"/>
      <c r="L45" s="80"/>
      <c r="M45" s="80"/>
      <c r="N45" s="82"/>
      <c r="O45" s="80"/>
      <c r="P45" s="110"/>
      <c r="Q45" s="96"/>
      <c r="R45" s="96"/>
      <c r="S45" s="80"/>
      <c r="T45" s="80"/>
      <c r="U45" s="89"/>
      <c r="V45" s="91"/>
      <c r="W45" s="107"/>
      <c r="X45" s="108"/>
    </row>
    <row r="46" spans="2:24" ht="8.1" customHeight="1" x14ac:dyDescent="0.25">
      <c r="B46" s="83" t="s">
        <v>68</v>
      </c>
      <c r="C46" s="92" t="s">
        <v>32</v>
      </c>
      <c r="D46" s="94" t="s">
        <v>40</v>
      </c>
      <c r="E46" s="92">
        <v>3</v>
      </c>
      <c r="F46" s="85" t="s">
        <v>69</v>
      </c>
      <c r="G46" s="92" t="s">
        <v>29</v>
      </c>
      <c r="H46" s="105"/>
      <c r="I46" s="104">
        <f>+I44+H45</f>
        <v>3625.0819999999999</v>
      </c>
      <c r="J46" s="79">
        <v>1578</v>
      </c>
      <c r="K46" s="79">
        <v>13910</v>
      </c>
      <c r="L46" s="79">
        <f>0.2*K46</f>
        <v>2782</v>
      </c>
      <c r="M46" s="79">
        <v>8</v>
      </c>
      <c r="N46" s="81">
        <f>J46*H45*H45</f>
        <v>147782718.202728</v>
      </c>
      <c r="O46" s="79">
        <f>M46*L46</f>
        <v>22256</v>
      </c>
      <c r="P46" s="109">
        <f>N46/O46/1000</f>
        <v>6.6401293225524807</v>
      </c>
      <c r="Q46" s="95">
        <f>H45*8*P46*P46</f>
        <v>107944.71603872506</v>
      </c>
      <c r="R46" s="95">
        <f>3*H45</f>
        <v>918.07799999999997</v>
      </c>
      <c r="S46" s="79">
        <f>Q46/R46/100</f>
        <v>1.1757684645392339</v>
      </c>
      <c r="T46" s="79">
        <f>S46+H45</f>
        <v>307.20176846453927</v>
      </c>
      <c r="U46" s="88">
        <v>225.64</v>
      </c>
      <c r="V46" s="90">
        <f>+(H45+H47)/2</f>
        <v>295.46749999999997</v>
      </c>
      <c r="W46" s="106">
        <f>+U46/V46</f>
        <v>0.7636711313427027</v>
      </c>
      <c r="X46" s="108" t="str">
        <f>+B46</f>
        <v>T14</v>
      </c>
    </row>
    <row r="47" spans="2:24" ht="8.1" customHeight="1" x14ac:dyDescent="0.25">
      <c r="B47" s="84"/>
      <c r="C47" s="93"/>
      <c r="D47" s="93"/>
      <c r="E47" s="93"/>
      <c r="F47" s="86"/>
      <c r="G47" s="93"/>
      <c r="H47" s="104">
        <v>284.90899999999999</v>
      </c>
      <c r="I47" s="105"/>
      <c r="J47" s="80"/>
      <c r="K47" s="80"/>
      <c r="L47" s="80"/>
      <c r="M47" s="80"/>
      <c r="N47" s="82"/>
      <c r="O47" s="80"/>
      <c r="P47" s="110"/>
      <c r="Q47" s="96"/>
      <c r="R47" s="96"/>
      <c r="S47" s="80"/>
      <c r="T47" s="80"/>
      <c r="U47" s="89"/>
      <c r="V47" s="91"/>
      <c r="W47" s="107"/>
      <c r="X47" s="108"/>
    </row>
    <row r="48" spans="2:24" ht="8.1" customHeight="1" x14ac:dyDescent="0.25">
      <c r="B48" s="83" t="s">
        <v>70</v>
      </c>
      <c r="C48" s="92" t="s">
        <v>36</v>
      </c>
      <c r="D48" s="94" t="s">
        <v>64</v>
      </c>
      <c r="E48" s="92">
        <v>3</v>
      </c>
      <c r="F48" s="85" t="s">
        <v>34</v>
      </c>
      <c r="G48" s="92"/>
      <c r="H48" s="105"/>
      <c r="I48" s="104">
        <f>+I46+H47</f>
        <v>3909.991</v>
      </c>
      <c r="J48" s="79">
        <v>1578</v>
      </c>
      <c r="K48" s="79">
        <v>13910</v>
      </c>
      <c r="L48" s="79">
        <f>0.2*K48</f>
        <v>2782</v>
      </c>
      <c r="M48" s="79">
        <v>8</v>
      </c>
      <c r="N48" s="81">
        <f>J48*H47*H47</f>
        <v>128091212.20741799</v>
      </c>
      <c r="O48" s="79">
        <f>M48*L48</f>
        <v>22256</v>
      </c>
      <c r="P48" s="109">
        <f>N48/O48/1000</f>
        <v>5.7553564075942667</v>
      </c>
      <c r="Q48" s="95">
        <f>H47*8*P48*P48</f>
        <v>75498.896058103448</v>
      </c>
      <c r="R48" s="95">
        <f>3*H47</f>
        <v>854.72699999999998</v>
      </c>
      <c r="S48" s="79">
        <f>Q48/R48/100</f>
        <v>0.8833100634249702</v>
      </c>
      <c r="T48" s="79">
        <f>S48+H47</f>
        <v>285.79231006342496</v>
      </c>
      <c r="U48" s="88">
        <v>320.88</v>
      </c>
      <c r="V48" s="90">
        <f>+(H47+H49)/2</f>
        <v>321.86750000000001</v>
      </c>
      <c r="W48" s="106">
        <f>+U48/V48</f>
        <v>0.99693196734681189</v>
      </c>
      <c r="X48" s="108" t="str">
        <f>+B48</f>
        <v>T15</v>
      </c>
    </row>
    <row r="49" spans="2:24" ht="8.1" customHeight="1" x14ac:dyDescent="0.25">
      <c r="B49" s="84"/>
      <c r="C49" s="93"/>
      <c r="D49" s="93"/>
      <c r="E49" s="93"/>
      <c r="F49" s="86"/>
      <c r="G49" s="93"/>
      <c r="H49" s="104">
        <v>358.82600000000002</v>
      </c>
      <c r="I49" s="105"/>
      <c r="J49" s="80"/>
      <c r="K49" s="80"/>
      <c r="L49" s="80"/>
      <c r="M49" s="80"/>
      <c r="N49" s="82"/>
      <c r="O49" s="80"/>
      <c r="P49" s="110"/>
      <c r="Q49" s="96"/>
      <c r="R49" s="96"/>
      <c r="S49" s="80"/>
      <c r="T49" s="80"/>
      <c r="U49" s="89"/>
      <c r="V49" s="91"/>
      <c r="W49" s="107"/>
      <c r="X49" s="108"/>
    </row>
    <row r="50" spans="2:24" ht="8.1" customHeight="1" x14ac:dyDescent="0.25">
      <c r="B50" s="83" t="s">
        <v>71</v>
      </c>
      <c r="C50" s="92" t="s">
        <v>32</v>
      </c>
      <c r="D50" s="94" t="s">
        <v>51</v>
      </c>
      <c r="E50" s="92">
        <v>3</v>
      </c>
      <c r="F50" s="85" t="s">
        <v>72</v>
      </c>
      <c r="G50" s="92" t="s">
        <v>42</v>
      </c>
      <c r="H50" s="105"/>
      <c r="I50" s="104">
        <f>+I48+H49</f>
        <v>4268.817</v>
      </c>
      <c r="J50" s="79">
        <v>1578</v>
      </c>
      <c r="K50" s="79">
        <v>13910</v>
      </c>
      <c r="L50" s="79">
        <f>0.2*K50</f>
        <v>2782</v>
      </c>
      <c r="M50" s="79">
        <v>8</v>
      </c>
      <c r="N50" s="81">
        <f>J50*H49*H49</f>
        <v>203177123.07952803</v>
      </c>
      <c r="O50" s="79">
        <f>M50*L50</f>
        <v>22256</v>
      </c>
      <c r="P50" s="109">
        <f>N50/O50/1000</f>
        <v>9.1290943152196267</v>
      </c>
      <c r="Q50" s="95">
        <f>H49*8*P50*P50</f>
        <v>239237.51279713699</v>
      </c>
      <c r="R50" s="95">
        <f>3*H49</f>
        <v>1076.4780000000001</v>
      </c>
      <c r="S50" s="79">
        <f>Q50/R50/100</f>
        <v>2.2224096804313418</v>
      </c>
      <c r="T50" s="79">
        <f>S50+H49</f>
        <v>361.04840968043135</v>
      </c>
      <c r="U50" s="88">
        <v>359.24</v>
      </c>
      <c r="V50" s="90">
        <f>+(H49+H51)/2</f>
        <v>315.67450000000002</v>
      </c>
      <c r="W50" s="106">
        <f>+U50/V50</f>
        <v>1.1380076629566214</v>
      </c>
      <c r="X50" s="108" t="str">
        <f>+B50</f>
        <v>T16</v>
      </c>
    </row>
    <row r="51" spans="2:24" ht="8.1" customHeight="1" x14ac:dyDescent="0.25">
      <c r="B51" s="84"/>
      <c r="C51" s="93"/>
      <c r="D51" s="93"/>
      <c r="E51" s="93"/>
      <c r="F51" s="86"/>
      <c r="G51" s="93"/>
      <c r="H51" s="104">
        <v>272.52300000000002</v>
      </c>
      <c r="I51" s="105"/>
      <c r="J51" s="80"/>
      <c r="K51" s="80"/>
      <c r="L51" s="80"/>
      <c r="M51" s="80"/>
      <c r="N51" s="82"/>
      <c r="O51" s="80"/>
      <c r="P51" s="110"/>
      <c r="Q51" s="96"/>
      <c r="R51" s="96"/>
      <c r="S51" s="80"/>
      <c r="T51" s="80"/>
      <c r="U51" s="89"/>
      <c r="V51" s="91"/>
      <c r="W51" s="107"/>
      <c r="X51" s="108"/>
    </row>
    <row r="52" spans="2:24" ht="8.1" customHeight="1" x14ac:dyDescent="0.25">
      <c r="B52" s="83" t="s">
        <v>73</v>
      </c>
      <c r="C52" s="92" t="s">
        <v>61</v>
      </c>
      <c r="D52" s="94" t="s">
        <v>64</v>
      </c>
      <c r="E52" s="92">
        <v>5</v>
      </c>
      <c r="F52" s="85" t="s">
        <v>74</v>
      </c>
      <c r="G52" s="87" t="s">
        <v>29</v>
      </c>
      <c r="H52" s="105"/>
      <c r="I52" s="104">
        <f>+I50+H51</f>
        <v>4541.34</v>
      </c>
      <c r="J52" s="79">
        <v>1578</v>
      </c>
      <c r="K52" s="79">
        <v>13910</v>
      </c>
      <c r="L52" s="79">
        <f>0.2*K52</f>
        <v>2782</v>
      </c>
      <c r="M52" s="79">
        <v>8</v>
      </c>
      <c r="N52" s="81">
        <f>J52*H51*H51</f>
        <v>117196143.56476203</v>
      </c>
      <c r="O52" s="79">
        <f>M52*L52</f>
        <v>22256</v>
      </c>
      <c r="P52" s="109">
        <f>N52/O52/1000</f>
        <v>5.265822410350558</v>
      </c>
      <c r="Q52" s="95">
        <f>H51*8*P52*P52</f>
        <v>60454.072847984302</v>
      </c>
      <c r="R52" s="95">
        <f>3*H51</f>
        <v>817.56900000000007</v>
      </c>
      <c r="S52" s="79">
        <f>Q52/R52/100</f>
        <v>0.73943695086267081</v>
      </c>
      <c r="T52" s="79">
        <f>S52+H51</f>
        <v>273.26243695086271</v>
      </c>
      <c r="U52" s="88">
        <v>245.41</v>
      </c>
      <c r="V52" s="90">
        <f>+(H51+H53)/2</f>
        <v>282.37549999999999</v>
      </c>
      <c r="W52" s="106">
        <f>+U52/V52</f>
        <v>0.86909097991858364</v>
      </c>
      <c r="X52" s="108" t="str">
        <f>+B52</f>
        <v>T17</v>
      </c>
    </row>
    <row r="53" spans="2:24" ht="8.1" customHeight="1" x14ac:dyDescent="0.25">
      <c r="B53" s="84"/>
      <c r="C53" s="93"/>
      <c r="D53" s="93"/>
      <c r="E53" s="93"/>
      <c r="F53" s="86"/>
      <c r="G53" s="46"/>
      <c r="H53" s="104">
        <v>292.22800000000001</v>
      </c>
      <c r="I53" s="105"/>
      <c r="J53" s="80"/>
      <c r="K53" s="80"/>
      <c r="L53" s="80"/>
      <c r="M53" s="80"/>
      <c r="N53" s="82"/>
      <c r="O53" s="80"/>
      <c r="P53" s="110"/>
      <c r="Q53" s="96"/>
      <c r="R53" s="96"/>
      <c r="S53" s="80"/>
      <c r="T53" s="80"/>
      <c r="U53" s="89"/>
      <c r="V53" s="91"/>
      <c r="W53" s="107"/>
      <c r="X53" s="108"/>
    </row>
    <row r="54" spans="2:24" ht="8.1" customHeight="1" x14ac:dyDescent="0.25">
      <c r="B54" s="83" t="s">
        <v>75</v>
      </c>
      <c r="C54" s="92" t="s">
        <v>61</v>
      </c>
      <c r="D54" s="94" t="s">
        <v>51</v>
      </c>
      <c r="E54" s="92">
        <v>6</v>
      </c>
      <c r="F54" s="85" t="s">
        <v>76</v>
      </c>
      <c r="G54" s="92" t="s">
        <v>42</v>
      </c>
      <c r="H54" s="105"/>
      <c r="I54" s="104">
        <f>+I52+H53</f>
        <v>4833.5680000000002</v>
      </c>
      <c r="J54" s="79">
        <v>1578</v>
      </c>
      <c r="K54" s="79">
        <v>13910</v>
      </c>
      <c r="L54" s="79">
        <f>0.2*K54</f>
        <v>2782</v>
      </c>
      <c r="M54" s="79">
        <v>8</v>
      </c>
      <c r="N54" s="81">
        <f>J54*H53*H53</f>
        <v>134756787.88675201</v>
      </c>
      <c r="O54" s="79">
        <f>M54*L54</f>
        <v>22256</v>
      </c>
      <c r="P54" s="109">
        <f>N54/O54/1000</f>
        <v>6.0548520797426315</v>
      </c>
      <c r="Q54" s="95">
        <f>H53*8*P54*P54</f>
        <v>85707.512031151331</v>
      </c>
      <c r="R54" s="95">
        <f>3*H53</f>
        <v>876.68399999999997</v>
      </c>
      <c r="S54" s="79">
        <f>Q54/R54/100</f>
        <v>0.97763289886836457</v>
      </c>
      <c r="T54" s="79">
        <f>S54+H53</f>
        <v>293.20563289886837</v>
      </c>
      <c r="U54" s="88">
        <v>352.22</v>
      </c>
      <c r="V54" s="90">
        <f>+(H53+H55)/2</f>
        <v>289.81700000000001</v>
      </c>
      <c r="W54" s="106">
        <f>+U54/V54</f>
        <v>1.2153186321023266</v>
      </c>
      <c r="X54" s="108" t="str">
        <f>+B54</f>
        <v>T18</v>
      </c>
    </row>
    <row r="55" spans="2:24" ht="8.1" customHeight="1" x14ac:dyDescent="0.25">
      <c r="B55" s="84"/>
      <c r="C55" s="93"/>
      <c r="D55" s="93"/>
      <c r="E55" s="93"/>
      <c r="F55" s="86"/>
      <c r="G55" s="93"/>
      <c r="H55" s="104">
        <v>287.40600000000001</v>
      </c>
      <c r="I55" s="105"/>
      <c r="J55" s="80"/>
      <c r="K55" s="80"/>
      <c r="L55" s="80"/>
      <c r="M55" s="80"/>
      <c r="N55" s="82"/>
      <c r="O55" s="80"/>
      <c r="P55" s="110"/>
      <c r="Q55" s="96"/>
      <c r="R55" s="96"/>
      <c r="S55" s="80"/>
      <c r="T55" s="80"/>
      <c r="U55" s="89"/>
      <c r="V55" s="91"/>
      <c r="W55" s="107"/>
      <c r="X55" s="108"/>
    </row>
    <row r="56" spans="2:24" ht="8.1" customHeight="1" x14ac:dyDescent="0.25">
      <c r="B56" s="83" t="s">
        <v>77</v>
      </c>
      <c r="C56" s="85" t="s">
        <v>32</v>
      </c>
      <c r="D56" s="112" t="s">
        <v>40</v>
      </c>
      <c r="E56" s="85">
        <v>5</v>
      </c>
      <c r="F56" s="85" t="s">
        <v>78</v>
      </c>
      <c r="G56" s="85" t="s">
        <v>42</v>
      </c>
      <c r="H56" s="105"/>
      <c r="I56" s="104">
        <f>+I54+H55</f>
        <v>5120.9740000000002</v>
      </c>
      <c r="J56" s="79">
        <v>1578</v>
      </c>
      <c r="K56" s="79">
        <v>13910</v>
      </c>
      <c r="L56" s="79">
        <f>0.2*K56</f>
        <v>2782</v>
      </c>
      <c r="M56" s="79">
        <v>8</v>
      </c>
      <c r="N56" s="81">
        <f>J56*H55*H55</f>
        <v>130346285.543208</v>
      </c>
      <c r="O56" s="79">
        <f>M56*L56</f>
        <v>22256</v>
      </c>
      <c r="P56" s="109">
        <f>N56/O56/1000</f>
        <v>5.8566806947882828</v>
      </c>
      <c r="Q56" s="95">
        <f>H55*8*P56*P56</f>
        <v>78865.836016635207</v>
      </c>
      <c r="R56" s="95">
        <f>3*H55</f>
        <v>862.21800000000007</v>
      </c>
      <c r="S56" s="79">
        <f>Q56/R56/100</f>
        <v>0.91468556695215364</v>
      </c>
      <c r="T56" s="79">
        <f>S56+H55</f>
        <v>288.32068556695214</v>
      </c>
      <c r="U56" s="88">
        <v>243.42</v>
      </c>
      <c r="V56" s="90">
        <f>+(H55+H57)/2</f>
        <v>304.48599999999999</v>
      </c>
      <c r="W56" s="106">
        <f>+U56/V56</f>
        <v>0.79944562311567691</v>
      </c>
      <c r="X56" s="108" t="str">
        <f>+B56</f>
        <v>T19</v>
      </c>
    </row>
    <row r="57" spans="2:24" ht="8.1" customHeight="1" x14ac:dyDescent="0.25">
      <c r="B57" s="84"/>
      <c r="C57" s="86"/>
      <c r="D57" s="86"/>
      <c r="E57" s="86"/>
      <c r="F57" s="86"/>
      <c r="G57" s="86"/>
      <c r="H57" s="104">
        <v>321.56599999999997</v>
      </c>
      <c r="I57" s="105"/>
      <c r="J57" s="80"/>
      <c r="K57" s="80"/>
      <c r="L57" s="80"/>
      <c r="M57" s="80"/>
      <c r="N57" s="82"/>
      <c r="O57" s="80"/>
      <c r="P57" s="110"/>
      <c r="Q57" s="96"/>
      <c r="R57" s="96"/>
      <c r="S57" s="80"/>
      <c r="T57" s="80"/>
      <c r="U57" s="89"/>
      <c r="V57" s="91"/>
      <c r="W57" s="107"/>
      <c r="X57" s="108"/>
    </row>
    <row r="58" spans="2:24" ht="8.1" customHeight="1" x14ac:dyDescent="0.25">
      <c r="B58" s="83" t="s">
        <v>79</v>
      </c>
      <c r="C58" s="85" t="s">
        <v>32</v>
      </c>
      <c r="D58" s="112" t="s">
        <v>33</v>
      </c>
      <c r="E58" s="112" t="s">
        <v>54</v>
      </c>
      <c r="F58" s="85" t="s">
        <v>80</v>
      </c>
      <c r="G58" s="85" t="s">
        <v>29</v>
      </c>
      <c r="H58" s="105"/>
      <c r="I58" s="104">
        <f>+I56+H57</f>
        <v>5442.54</v>
      </c>
      <c r="J58" s="79">
        <v>1578</v>
      </c>
      <c r="K58" s="79">
        <v>13910</v>
      </c>
      <c r="L58" s="79">
        <f>0.2*K58</f>
        <v>2782</v>
      </c>
      <c r="M58" s="79">
        <v>8</v>
      </c>
      <c r="N58" s="81">
        <f>J58*H57*H57</f>
        <v>163172604.53776798</v>
      </c>
      <c r="O58" s="79">
        <f>M58*L58</f>
        <v>22256</v>
      </c>
      <c r="P58" s="109">
        <f>N58/O58/1000</f>
        <v>7.3316231370312712</v>
      </c>
      <c r="Q58" s="95">
        <f>H57*8*P58*P58</f>
        <v>138280.32022636998</v>
      </c>
      <c r="R58" s="95">
        <f>3*H57</f>
        <v>964.69799999999987</v>
      </c>
      <c r="S58" s="79">
        <f>Q58/R58/100</f>
        <v>1.4334052752920605</v>
      </c>
      <c r="T58" s="79">
        <f>S58+H57</f>
        <v>322.99940527529202</v>
      </c>
      <c r="U58" s="88">
        <v>331.73</v>
      </c>
      <c r="V58" s="90">
        <f>+(H57+H59)/2</f>
        <v>320.88299999999998</v>
      </c>
      <c r="W58" s="106">
        <f>+U58/V58</f>
        <v>1.0338035981962275</v>
      </c>
      <c r="X58" s="108" t="str">
        <f>+B58</f>
        <v>T20</v>
      </c>
    </row>
    <row r="59" spans="2:24" ht="8.1" customHeight="1" x14ac:dyDescent="0.25">
      <c r="B59" s="84"/>
      <c r="C59" s="86"/>
      <c r="D59" s="86"/>
      <c r="E59" s="86"/>
      <c r="F59" s="86"/>
      <c r="G59" s="86"/>
      <c r="H59" s="104">
        <v>320.2</v>
      </c>
      <c r="I59" s="105"/>
      <c r="J59" s="80"/>
      <c r="K59" s="80"/>
      <c r="L59" s="80"/>
      <c r="M59" s="80"/>
      <c r="N59" s="82"/>
      <c r="O59" s="80"/>
      <c r="P59" s="110"/>
      <c r="Q59" s="96"/>
      <c r="R59" s="96"/>
      <c r="S59" s="80"/>
      <c r="T59" s="80"/>
      <c r="U59" s="89"/>
      <c r="V59" s="91"/>
      <c r="W59" s="107"/>
      <c r="X59" s="108"/>
    </row>
    <row r="60" spans="2:24" ht="8.1" customHeight="1" x14ac:dyDescent="0.25">
      <c r="B60" s="83" t="s">
        <v>81</v>
      </c>
      <c r="C60" s="85" t="s">
        <v>36</v>
      </c>
      <c r="D60" s="112" t="s">
        <v>51</v>
      </c>
      <c r="E60" s="112" t="s">
        <v>54</v>
      </c>
      <c r="F60" s="85" t="s">
        <v>34</v>
      </c>
      <c r="G60" s="85"/>
      <c r="H60" s="105"/>
      <c r="I60" s="104">
        <f>+I58+H59</f>
        <v>5762.74</v>
      </c>
      <c r="J60" s="79">
        <v>1578</v>
      </c>
      <c r="K60" s="79">
        <v>13910</v>
      </c>
      <c r="L60" s="79">
        <f>0.2*K60</f>
        <v>2782</v>
      </c>
      <c r="M60" s="79">
        <v>8</v>
      </c>
      <c r="N60" s="81">
        <f>J60*H59*H59</f>
        <v>161789247.11999997</v>
      </c>
      <c r="O60" s="79">
        <f>M60*L60</f>
        <v>22256</v>
      </c>
      <c r="P60" s="109">
        <f>N60/O60/1000</f>
        <v>7.2694665312724647</v>
      </c>
      <c r="Q60" s="95">
        <f>H59*8*P60*P60</f>
        <v>135368.11997202257</v>
      </c>
      <c r="R60" s="95">
        <f>3*H59</f>
        <v>960.59999999999991</v>
      </c>
      <c r="S60" s="79">
        <f>Q60/R60/100</f>
        <v>1.409203830647747</v>
      </c>
      <c r="T60" s="79">
        <f>S60+H59</f>
        <v>321.60920383064774</v>
      </c>
      <c r="U60" s="88">
        <v>273.95999999999998</v>
      </c>
      <c r="V60" s="90">
        <f>+(H59+H61)/2</f>
        <v>292.52449999999999</v>
      </c>
      <c r="W60" s="106">
        <f>+U60/V60</f>
        <v>0.93653693964095308</v>
      </c>
      <c r="X60" s="108" t="str">
        <f>+B60</f>
        <v>T21</v>
      </c>
    </row>
    <row r="61" spans="2:24" ht="8.1" customHeight="1" x14ac:dyDescent="0.25">
      <c r="B61" s="84"/>
      <c r="C61" s="86"/>
      <c r="D61" s="86"/>
      <c r="E61" s="86"/>
      <c r="F61" s="86"/>
      <c r="G61" s="86"/>
      <c r="H61" s="104">
        <v>264.84899999999999</v>
      </c>
      <c r="I61" s="105"/>
      <c r="J61" s="80"/>
      <c r="K61" s="80"/>
      <c r="L61" s="80"/>
      <c r="M61" s="80"/>
      <c r="N61" s="82"/>
      <c r="O61" s="80"/>
      <c r="P61" s="110"/>
      <c r="Q61" s="96"/>
      <c r="R61" s="96"/>
      <c r="S61" s="80"/>
      <c r="T61" s="80"/>
      <c r="U61" s="89"/>
      <c r="V61" s="91"/>
      <c r="W61" s="107"/>
      <c r="X61" s="108"/>
    </row>
    <row r="62" spans="2:24" ht="8.1" customHeight="1" x14ac:dyDescent="0.25">
      <c r="B62" s="83" t="s">
        <v>82</v>
      </c>
      <c r="C62" s="85" t="s">
        <v>32</v>
      </c>
      <c r="D62" s="112" t="s">
        <v>51</v>
      </c>
      <c r="E62" s="85">
        <v>2</v>
      </c>
      <c r="F62" s="85" t="s">
        <v>83</v>
      </c>
      <c r="G62" s="85" t="s">
        <v>29</v>
      </c>
      <c r="H62" s="105"/>
      <c r="I62" s="104">
        <f>+I60+H61</f>
        <v>6027.5889999999999</v>
      </c>
      <c r="J62" s="79">
        <v>1578</v>
      </c>
      <c r="K62" s="79">
        <v>13910</v>
      </c>
      <c r="L62" s="79">
        <f>0.2*K62</f>
        <v>2782</v>
      </c>
      <c r="M62" s="79">
        <v>8</v>
      </c>
      <c r="N62" s="81">
        <f>J62*H61*H61</f>
        <v>110688798.63997799</v>
      </c>
      <c r="O62" s="79">
        <f>M62*L62</f>
        <v>22256</v>
      </c>
      <c r="P62" s="109">
        <f>N62/O62/1000</f>
        <v>4.9734363155992991</v>
      </c>
      <c r="Q62" s="95">
        <f>H61*8*P62*P62</f>
        <v>52408.465861789824</v>
      </c>
      <c r="R62" s="95">
        <f>3*H61</f>
        <v>794.54700000000003</v>
      </c>
      <c r="S62" s="79">
        <f>Q62/R62/100</f>
        <v>0.65960183427525154</v>
      </c>
      <c r="T62" s="79">
        <f>S62+H61</f>
        <v>265.50860183427523</v>
      </c>
      <c r="U62" s="88">
        <v>352.82</v>
      </c>
      <c r="V62" s="90">
        <f>+(H61+H63)/2</f>
        <v>300.34399999999999</v>
      </c>
      <c r="W62" s="106">
        <f>+U62/V62</f>
        <v>1.1747196547958341</v>
      </c>
      <c r="X62" s="108" t="str">
        <f>+B62</f>
        <v>T22</v>
      </c>
    </row>
    <row r="63" spans="2:24" ht="8.1" customHeight="1" x14ac:dyDescent="0.25">
      <c r="B63" s="84"/>
      <c r="C63" s="86"/>
      <c r="D63" s="86"/>
      <c r="E63" s="86"/>
      <c r="F63" s="86"/>
      <c r="G63" s="86"/>
      <c r="H63" s="104">
        <v>335.839</v>
      </c>
      <c r="I63" s="105"/>
      <c r="J63" s="80"/>
      <c r="K63" s="80"/>
      <c r="L63" s="80"/>
      <c r="M63" s="80"/>
      <c r="N63" s="82"/>
      <c r="O63" s="80"/>
      <c r="P63" s="110"/>
      <c r="Q63" s="96"/>
      <c r="R63" s="96"/>
      <c r="S63" s="80"/>
      <c r="T63" s="80"/>
      <c r="U63" s="89"/>
      <c r="V63" s="91"/>
      <c r="W63" s="107"/>
      <c r="X63" s="108"/>
    </row>
    <row r="64" spans="2:24" ht="8.1" customHeight="1" x14ac:dyDescent="0.25">
      <c r="B64" s="83" t="s">
        <v>84</v>
      </c>
      <c r="C64" s="92" t="s">
        <v>32</v>
      </c>
      <c r="D64" s="94" t="s">
        <v>37</v>
      </c>
      <c r="E64" s="94" t="s">
        <v>54</v>
      </c>
      <c r="F64" s="85" t="s">
        <v>85</v>
      </c>
      <c r="G64" s="92" t="s">
        <v>42</v>
      </c>
      <c r="H64" s="105"/>
      <c r="I64" s="104">
        <f>+I62+H63</f>
        <v>6363.4279999999999</v>
      </c>
      <c r="J64" s="79">
        <v>1578</v>
      </c>
      <c r="K64" s="79">
        <v>13910</v>
      </c>
      <c r="L64" s="79">
        <f>0.2*K64</f>
        <v>2782</v>
      </c>
      <c r="M64" s="79">
        <v>8</v>
      </c>
      <c r="N64" s="81">
        <f>J64*H63*H63</f>
        <v>177979201.927338</v>
      </c>
      <c r="O64" s="79">
        <f>M64*L64</f>
        <v>22256</v>
      </c>
      <c r="P64" s="109">
        <f>N64/O64/1000</f>
        <v>7.996908785376438</v>
      </c>
      <c r="Q64" s="95">
        <f>H63*8*P64*P64</f>
        <v>171816.71041838708</v>
      </c>
      <c r="R64" s="95">
        <f>3*H63</f>
        <v>1007.5170000000001</v>
      </c>
      <c r="S64" s="79">
        <f>Q64/R64/100</f>
        <v>1.7053480032434893</v>
      </c>
      <c r="T64" s="79">
        <f>S64+H63</f>
        <v>337.5443480032435</v>
      </c>
      <c r="U64" s="88">
        <v>362.5</v>
      </c>
      <c r="V64" s="90">
        <f>+(H63+H65)/2</f>
        <v>380.90300000000002</v>
      </c>
      <c r="W64" s="106">
        <f>+U64/V64</f>
        <v>0.95168586227989793</v>
      </c>
      <c r="X64" s="108" t="str">
        <f>+B64</f>
        <v>T23</v>
      </c>
    </row>
    <row r="65" spans="2:24" ht="8.1" customHeight="1" x14ac:dyDescent="0.25">
      <c r="B65" s="84"/>
      <c r="C65" s="93"/>
      <c r="D65" s="93"/>
      <c r="E65" s="93"/>
      <c r="F65" s="86"/>
      <c r="G65" s="93"/>
      <c r="H65" s="104">
        <v>425.96699999999998</v>
      </c>
      <c r="I65" s="105"/>
      <c r="J65" s="80"/>
      <c r="K65" s="80"/>
      <c r="L65" s="80"/>
      <c r="M65" s="80"/>
      <c r="N65" s="82"/>
      <c r="O65" s="80"/>
      <c r="P65" s="110"/>
      <c r="Q65" s="96"/>
      <c r="R65" s="96"/>
      <c r="S65" s="80"/>
      <c r="T65" s="80"/>
      <c r="U65" s="89"/>
      <c r="V65" s="91"/>
      <c r="W65" s="107"/>
      <c r="X65" s="108"/>
    </row>
    <row r="66" spans="2:24" ht="8.1" customHeight="1" x14ac:dyDescent="0.25">
      <c r="B66" s="83" t="s">
        <v>86</v>
      </c>
      <c r="C66" s="92" t="s">
        <v>32</v>
      </c>
      <c r="D66" s="94" t="s">
        <v>87</v>
      </c>
      <c r="E66" s="94" t="s">
        <v>54</v>
      </c>
      <c r="F66" s="85" t="s">
        <v>88</v>
      </c>
      <c r="G66" s="92" t="s">
        <v>42</v>
      </c>
      <c r="H66" s="105"/>
      <c r="I66" s="104">
        <f>+I64+H65</f>
        <v>6789.3949999999995</v>
      </c>
      <c r="J66" s="79">
        <v>1578</v>
      </c>
      <c r="K66" s="79">
        <v>13910</v>
      </c>
      <c r="L66" s="79">
        <f>0.2*K66</f>
        <v>2782</v>
      </c>
      <c r="M66" s="79">
        <v>8</v>
      </c>
      <c r="N66" s="81">
        <f>J66*H65*H65</f>
        <v>286324762.67044199</v>
      </c>
      <c r="O66" s="79">
        <f>M66*L66</f>
        <v>22256</v>
      </c>
      <c r="P66" s="109">
        <f>N66/O66/1000</f>
        <v>12.865059429836538</v>
      </c>
      <c r="Q66" s="95">
        <f>H65*8*P66*P66</f>
        <v>564013.54751094314</v>
      </c>
      <c r="R66" s="95">
        <f>3*H65</f>
        <v>1277.9009999999998</v>
      </c>
      <c r="S66" s="79">
        <f>Q66/R66/100</f>
        <v>4.4135934435526947</v>
      </c>
      <c r="T66" s="79">
        <f>S66+H65</f>
        <v>430.3805934435527</v>
      </c>
      <c r="U66" s="88">
        <v>216.97</v>
      </c>
      <c r="V66" s="90">
        <f>+(H65+H67)/2</f>
        <v>294.98500000000001</v>
      </c>
      <c r="W66" s="106">
        <f>+U66/V66</f>
        <v>0.73552892519958635</v>
      </c>
      <c r="X66" s="108" t="str">
        <f>+B66</f>
        <v>T24</v>
      </c>
    </row>
    <row r="67" spans="2:24" ht="8.1" customHeight="1" x14ac:dyDescent="0.25">
      <c r="B67" s="84"/>
      <c r="C67" s="93"/>
      <c r="D67" s="93"/>
      <c r="E67" s="93"/>
      <c r="F67" s="86"/>
      <c r="G67" s="93"/>
      <c r="H67" s="104">
        <v>164.00299999999999</v>
      </c>
      <c r="I67" s="105"/>
      <c r="J67" s="80"/>
      <c r="K67" s="80"/>
      <c r="L67" s="80"/>
      <c r="M67" s="80"/>
      <c r="N67" s="82"/>
      <c r="O67" s="80"/>
      <c r="P67" s="110"/>
      <c r="Q67" s="96"/>
      <c r="R67" s="96"/>
      <c r="S67" s="80"/>
      <c r="T67" s="80"/>
      <c r="U67" s="89"/>
      <c r="V67" s="91"/>
      <c r="W67" s="107"/>
      <c r="X67" s="108"/>
    </row>
    <row r="68" spans="2:24" ht="8.1" customHeight="1" x14ac:dyDescent="0.25">
      <c r="B68" s="83" t="s">
        <v>89</v>
      </c>
      <c r="C68" s="92" t="s">
        <v>90</v>
      </c>
      <c r="D68" s="94" t="s">
        <v>51</v>
      </c>
      <c r="E68" s="92">
        <v>2</v>
      </c>
      <c r="F68" s="85" t="s">
        <v>91</v>
      </c>
      <c r="G68" s="92" t="s">
        <v>29</v>
      </c>
      <c r="H68" s="105"/>
      <c r="I68" s="104">
        <f>+I66+H67</f>
        <v>6953.3979999999992</v>
      </c>
      <c r="J68" s="79">
        <v>1578</v>
      </c>
      <c r="K68" s="79">
        <v>13910</v>
      </c>
      <c r="L68" s="79">
        <f>0.2*K68</f>
        <v>2782</v>
      </c>
      <c r="M68" s="79">
        <v>8</v>
      </c>
      <c r="N68" s="81">
        <f>J68*H67*H67</f>
        <v>42443440.766201988</v>
      </c>
      <c r="O68" s="79">
        <f>M68*L68</f>
        <v>22256</v>
      </c>
      <c r="P68" s="109">
        <f>N68/O68/1000</f>
        <v>1.9070561091931157</v>
      </c>
      <c r="Q68" s="95">
        <f>H67*8*P68*P68</f>
        <v>4771.6515454494356</v>
      </c>
      <c r="R68" s="95">
        <f>3*H67</f>
        <v>492.00899999999996</v>
      </c>
      <c r="S68" s="79">
        <f>Q68/R68/100</f>
        <v>9.6983013429620915E-2</v>
      </c>
      <c r="T68" s="79">
        <f>S68+H67</f>
        <v>164.09998301342961</v>
      </c>
      <c r="U68" s="88">
        <v>309.72000000000003</v>
      </c>
      <c r="V68" s="90">
        <f>+(H67+H69)/2</f>
        <v>238.32550000000001</v>
      </c>
      <c r="W68" s="106">
        <f>+U68/V68</f>
        <v>1.2995671885719322</v>
      </c>
      <c r="X68" s="108" t="str">
        <f>+B68</f>
        <v>T25</v>
      </c>
    </row>
    <row r="69" spans="2:24" ht="8.1" customHeight="1" x14ac:dyDescent="0.25">
      <c r="B69" s="84"/>
      <c r="C69" s="93"/>
      <c r="D69" s="93"/>
      <c r="E69" s="93"/>
      <c r="F69" s="86"/>
      <c r="G69" s="93"/>
      <c r="H69" s="104">
        <v>312.64800000000002</v>
      </c>
      <c r="I69" s="105"/>
      <c r="J69" s="80"/>
      <c r="K69" s="80"/>
      <c r="L69" s="80"/>
      <c r="M69" s="80"/>
      <c r="N69" s="82"/>
      <c r="O69" s="80"/>
      <c r="P69" s="110"/>
      <c r="Q69" s="96"/>
      <c r="R69" s="96"/>
      <c r="S69" s="80"/>
      <c r="T69" s="80"/>
      <c r="U69" s="89"/>
      <c r="V69" s="91"/>
      <c r="W69" s="107"/>
      <c r="X69" s="108"/>
    </row>
    <row r="70" spans="2:24" ht="8.1" customHeight="1" x14ac:dyDescent="0.25">
      <c r="B70" s="83" t="s">
        <v>92</v>
      </c>
      <c r="C70" s="92" t="s">
        <v>93</v>
      </c>
      <c r="D70" s="94" t="s">
        <v>94</v>
      </c>
      <c r="E70" s="92">
        <v>3</v>
      </c>
      <c r="F70" s="85" t="s">
        <v>95</v>
      </c>
      <c r="G70" s="92" t="s">
        <v>42</v>
      </c>
      <c r="H70" s="105"/>
      <c r="I70" s="104">
        <f>+I68+H69</f>
        <v>7266.0459999999994</v>
      </c>
      <c r="J70" s="79">
        <v>1578</v>
      </c>
      <c r="K70" s="79">
        <v>13910</v>
      </c>
      <c r="L70" s="79">
        <f>0.2*K70</f>
        <v>2782</v>
      </c>
      <c r="M70" s="79">
        <v>8</v>
      </c>
      <c r="N70" s="81">
        <f>J70*H69*H69</f>
        <v>154247562.06451201</v>
      </c>
      <c r="O70" s="79">
        <f>M70*L70</f>
        <v>22256</v>
      </c>
      <c r="P70" s="109">
        <f>N70/O70/1000</f>
        <v>6.9306057721294039</v>
      </c>
      <c r="Q70" s="95">
        <f>H69*8*P70*P70</f>
        <v>120140.11234458405</v>
      </c>
      <c r="R70" s="95">
        <f>3*H69</f>
        <v>937.94400000000007</v>
      </c>
      <c r="S70" s="79">
        <f>Q70/R70/100</f>
        <v>1.2808879031646243</v>
      </c>
      <c r="T70" s="79">
        <f>S70+H69</f>
        <v>313.92888790316465</v>
      </c>
      <c r="U70" s="88">
        <v>265.14</v>
      </c>
      <c r="V70" s="90">
        <f>+(H69+H71)/2</f>
        <v>283.30150000000003</v>
      </c>
      <c r="W70" s="106">
        <f>+U70/V70</f>
        <v>0.93589338566862501</v>
      </c>
      <c r="X70" s="108" t="str">
        <f>+B70</f>
        <v>T26</v>
      </c>
    </row>
    <row r="71" spans="2:24" ht="8.1" customHeight="1" x14ac:dyDescent="0.25">
      <c r="B71" s="84"/>
      <c r="C71" s="93"/>
      <c r="D71" s="93"/>
      <c r="E71" s="93"/>
      <c r="F71" s="86"/>
      <c r="G71" s="93"/>
      <c r="H71" s="104">
        <v>253.95500000000001</v>
      </c>
      <c r="I71" s="105"/>
      <c r="J71" s="80"/>
      <c r="K71" s="80"/>
      <c r="L71" s="80"/>
      <c r="M71" s="80"/>
      <c r="N71" s="82"/>
      <c r="O71" s="80"/>
      <c r="P71" s="110"/>
      <c r="Q71" s="96"/>
      <c r="R71" s="96"/>
      <c r="S71" s="80"/>
      <c r="T71" s="80"/>
      <c r="U71" s="89"/>
      <c r="V71" s="91"/>
      <c r="W71" s="107"/>
      <c r="X71" s="108"/>
    </row>
    <row r="72" spans="2:24" ht="8.1" customHeight="1" x14ac:dyDescent="0.25">
      <c r="B72" s="83" t="s">
        <v>96</v>
      </c>
      <c r="C72" s="92" t="s">
        <v>32</v>
      </c>
      <c r="D72" s="94" t="s">
        <v>40</v>
      </c>
      <c r="E72" s="92">
        <v>2</v>
      </c>
      <c r="F72" s="85" t="s">
        <v>97</v>
      </c>
      <c r="G72" s="92" t="s">
        <v>42</v>
      </c>
      <c r="H72" s="105"/>
      <c r="I72" s="104">
        <f>+I70+H71</f>
        <v>7520.0009999999993</v>
      </c>
      <c r="J72" s="79">
        <v>1578</v>
      </c>
      <c r="K72" s="79">
        <v>13910</v>
      </c>
      <c r="L72" s="79">
        <f>0.2*K72</f>
        <v>2782</v>
      </c>
      <c r="M72" s="79">
        <v>8</v>
      </c>
      <c r="N72" s="81">
        <f>J72*H71*H71</f>
        <v>101770178.11545001</v>
      </c>
      <c r="O72" s="79">
        <f>M72*L72</f>
        <v>22256</v>
      </c>
      <c r="P72" s="109">
        <f>N72/O72/1000</f>
        <v>4.5727074997955617</v>
      </c>
      <c r="Q72" s="95">
        <f>H71*8*P72*P72</f>
        <v>42480.889206094798</v>
      </c>
      <c r="R72" s="95">
        <f>3*H71</f>
        <v>761.86500000000001</v>
      </c>
      <c r="S72" s="79">
        <f>Q72/R72/100</f>
        <v>0.55759077009830871</v>
      </c>
      <c r="T72" s="79">
        <f>S72+H71</f>
        <v>254.51259077009831</v>
      </c>
      <c r="U72" s="88">
        <v>288.41000000000003</v>
      </c>
      <c r="V72" s="90">
        <f>+(H71+H73)/2</f>
        <v>277.17900000000003</v>
      </c>
      <c r="W72" s="106">
        <f>+U72/V72</f>
        <v>1.040518942632739</v>
      </c>
      <c r="X72" s="108" t="str">
        <f>+B72</f>
        <v>T27</v>
      </c>
    </row>
    <row r="73" spans="2:24" ht="8.1" customHeight="1" x14ac:dyDescent="0.25">
      <c r="B73" s="84"/>
      <c r="C73" s="93"/>
      <c r="D73" s="93"/>
      <c r="E73" s="93"/>
      <c r="F73" s="86"/>
      <c r="G73" s="93"/>
      <c r="H73" s="104">
        <v>300.40300000000002</v>
      </c>
      <c r="I73" s="105"/>
      <c r="J73" s="80"/>
      <c r="K73" s="80"/>
      <c r="L73" s="80"/>
      <c r="M73" s="80"/>
      <c r="N73" s="82"/>
      <c r="O73" s="80"/>
      <c r="P73" s="110"/>
      <c r="Q73" s="96"/>
      <c r="R73" s="96"/>
      <c r="S73" s="80"/>
      <c r="T73" s="80"/>
      <c r="U73" s="89"/>
      <c r="V73" s="91"/>
      <c r="W73" s="107"/>
      <c r="X73" s="108"/>
    </row>
    <row r="74" spans="2:24" ht="8.1" customHeight="1" x14ac:dyDescent="0.25">
      <c r="B74" s="83" t="s">
        <v>98</v>
      </c>
      <c r="C74" s="92" t="s">
        <v>93</v>
      </c>
      <c r="D74" s="94" t="s">
        <v>40</v>
      </c>
      <c r="E74" s="92">
        <v>3</v>
      </c>
      <c r="F74" s="85" t="s">
        <v>99</v>
      </c>
      <c r="G74" s="92" t="s">
        <v>29</v>
      </c>
      <c r="H74" s="105"/>
      <c r="I74" s="104">
        <f>+I72+H73</f>
        <v>7820.4039999999995</v>
      </c>
      <c r="J74" s="79">
        <v>1578</v>
      </c>
      <c r="K74" s="79">
        <v>13910</v>
      </c>
      <c r="L74" s="79">
        <f>0.2*K74</f>
        <v>2782</v>
      </c>
      <c r="M74" s="79">
        <v>8</v>
      </c>
      <c r="N74" s="81">
        <f>J74*H73*H73</f>
        <v>142401816.681402</v>
      </c>
      <c r="O74" s="79">
        <f>M74*L74</f>
        <v>22256</v>
      </c>
      <c r="P74" s="109">
        <f>N74/O74/1000</f>
        <v>6.39835624916436</v>
      </c>
      <c r="Q74" s="95">
        <f>H73*8*P74*P74</f>
        <v>98385.497674645987</v>
      </c>
      <c r="R74" s="95">
        <f>3*H73</f>
        <v>901.20900000000006</v>
      </c>
      <c r="S74" s="79">
        <f>Q74/R74/100</f>
        <v>1.0917056717658833</v>
      </c>
      <c r="T74" s="79">
        <f>S74+H73</f>
        <v>301.49470567176593</v>
      </c>
      <c r="U74" s="88">
        <v>252.94</v>
      </c>
      <c r="V74" s="90">
        <f>+(H73+H75)/2</f>
        <v>198.928</v>
      </c>
      <c r="W74" s="106">
        <f>+U74/V74</f>
        <v>1.2715153221265987</v>
      </c>
      <c r="X74" s="108" t="str">
        <f>+B74</f>
        <v>T28</v>
      </c>
    </row>
    <row r="75" spans="2:24" ht="8.1" customHeight="1" x14ac:dyDescent="0.25">
      <c r="B75" s="84"/>
      <c r="C75" s="93"/>
      <c r="D75" s="93"/>
      <c r="E75" s="93"/>
      <c r="F75" s="86"/>
      <c r="G75" s="93"/>
      <c r="H75" s="104">
        <v>97.453000000000003</v>
      </c>
      <c r="I75" s="105"/>
      <c r="J75" s="80"/>
      <c r="K75" s="80"/>
      <c r="L75" s="80"/>
      <c r="M75" s="80"/>
      <c r="N75" s="82"/>
      <c r="O75" s="80"/>
      <c r="P75" s="110"/>
      <c r="Q75" s="96"/>
      <c r="R75" s="96"/>
      <c r="S75" s="80"/>
      <c r="T75" s="80"/>
      <c r="U75" s="89"/>
      <c r="V75" s="91"/>
      <c r="W75" s="107"/>
      <c r="X75" s="108"/>
    </row>
    <row r="76" spans="2:24" ht="8.1" customHeight="1" x14ac:dyDescent="0.25">
      <c r="B76" s="83" t="s">
        <v>100</v>
      </c>
      <c r="C76" s="92" t="s">
        <v>32</v>
      </c>
      <c r="D76" s="94" t="s">
        <v>40</v>
      </c>
      <c r="E76" s="92">
        <v>2</v>
      </c>
      <c r="F76" s="85" t="s">
        <v>101</v>
      </c>
      <c r="G76" s="92" t="s">
        <v>29</v>
      </c>
      <c r="H76" s="105"/>
      <c r="I76" s="104">
        <f>+I74+H75</f>
        <v>7917.857</v>
      </c>
      <c r="J76" s="79">
        <v>1578</v>
      </c>
      <c r="K76" s="79">
        <v>13910</v>
      </c>
      <c r="L76" s="79">
        <f>0.2*K76</f>
        <v>2782</v>
      </c>
      <c r="M76" s="79">
        <v>8</v>
      </c>
      <c r="N76" s="81">
        <f>J76*H75*H75</f>
        <v>14986403.615802001</v>
      </c>
      <c r="O76" s="79">
        <f>M76*L76</f>
        <v>22256</v>
      </c>
      <c r="P76" s="109">
        <f>N76/O76/1000</f>
        <v>0.67336464844545296</v>
      </c>
      <c r="Q76" s="95">
        <f>H75*8*P76*P76</f>
        <v>353.4970749242176</v>
      </c>
      <c r="R76" s="95">
        <f>3*H75</f>
        <v>292.35900000000004</v>
      </c>
      <c r="S76" s="79">
        <f>Q76/R76/100</f>
        <v>1.2091198660695157E-2</v>
      </c>
      <c r="T76" s="79">
        <f>S76+H75</f>
        <v>97.465091198660701</v>
      </c>
      <c r="U76" s="88">
        <v>224.75</v>
      </c>
      <c r="V76" s="90">
        <f>+(H75+H77)/2</f>
        <v>244.964</v>
      </c>
      <c r="W76" s="106">
        <f>+U76/V76</f>
        <v>0.91748175242076391</v>
      </c>
      <c r="X76" s="108" t="str">
        <f>+B76</f>
        <v>T29</v>
      </c>
    </row>
    <row r="77" spans="2:24" ht="8.1" customHeight="1" x14ac:dyDescent="0.25">
      <c r="B77" s="84"/>
      <c r="C77" s="93"/>
      <c r="D77" s="93"/>
      <c r="E77" s="93"/>
      <c r="F77" s="86"/>
      <c r="G77" s="93"/>
      <c r="H77" s="104">
        <v>392.47500000000002</v>
      </c>
      <c r="I77" s="105"/>
      <c r="J77" s="80"/>
      <c r="K77" s="80"/>
      <c r="L77" s="80"/>
      <c r="M77" s="80"/>
      <c r="N77" s="82"/>
      <c r="O77" s="80"/>
      <c r="P77" s="110"/>
      <c r="Q77" s="96"/>
      <c r="R77" s="96"/>
      <c r="S77" s="80"/>
      <c r="T77" s="80"/>
      <c r="U77" s="89"/>
      <c r="V77" s="91"/>
      <c r="W77" s="107"/>
      <c r="X77" s="108"/>
    </row>
    <row r="78" spans="2:24" ht="8.1" customHeight="1" x14ac:dyDescent="0.25">
      <c r="B78" s="83" t="s">
        <v>102</v>
      </c>
      <c r="C78" s="92" t="s">
        <v>36</v>
      </c>
      <c r="D78" s="94" t="s">
        <v>64</v>
      </c>
      <c r="E78" s="92">
        <v>3</v>
      </c>
      <c r="F78" s="85" t="s">
        <v>34</v>
      </c>
      <c r="G78" s="92"/>
      <c r="H78" s="105"/>
      <c r="I78" s="104">
        <f>+I76+H77</f>
        <v>8310.3320000000003</v>
      </c>
      <c r="J78" s="79">
        <v>1578</v>
      </c>
      <c r="K78" s="79">
        <v>13910</v>
      </c>
      <c r="L78" s="79">
        <f>0.2*K78</f>
        <v>2782</v>
      </c>
      <c r="M78" s="79">
        <v>8</v>
      </c>
      <c r="N78" s="81">
        <f>J78*H77*H77</f>
        <v>243069795.23625004</v>
      </c>
      <c r="O78" s="79">
        <f>M78*L78</f>
        <v>22256</v>
      </c>
      <c r="P78" s="109">
        <f>N78/O78/1000</f>
        <v>10.92154004476321</v>
      </c>
      <c r="Q78" s="95">
        <f>H77*8*P78*P78</f>
        <v>374515.46001362061</v>
      </c>
      <c r="R78" s="95">
        <f>3*H77</f>
        <v>1177.4250000000002</v>
      </c>
      <c r="S78" s="79">
        <f>Q78/R78/100</f>
        <v>3.1808009853164365</v>
      </c>
      <c r="T78" s="79">
        <f>S78+H77</f>
        <v>395.65580098531643</v>
      </c>
      <c r="U78" s="88">
        <v>348.04</v>
      </c>
      <c r="V78" s="90">
        <f>+(H77+H79)/2</f>
        <v>352.37300000000005</v>
      </c>
      <c r="W78" s="106">
        <f>+U78/V78</f>
        <v>0.98770337114364604</v>
      </c>
      <c r="X78" s="108" t="str">
        <f>+B78</f>
        <v>T30</v>
      </c>
    </row>
    <row r="79" spans="2:24" ht="8.1" customHeight="1" x14ac:dyDescent="0.25">
      <c r="B79" s="84"/>
      <c r="C79" s="93"/>
      <c r="D79" s="93"/>
      <c r="E79" s="93"/>
      <c r="F79" s="86"/>
      <c r="G79" s="93"/>
      <c r="H79" s="104">
        <v>312.27100000000002</v>
      </c>
      <c r="I79" s="105"/>
      <c r="J79" s="80"/>
      <c r="K79" s="80"/>
      <c r="L79" s="80"/>
      <c r="M79" s="80"/>
      <c r="N79" s="82"/>
      <c r="O79" s="80"/>
      <c r="P79" s="110"/>
      <c r="Q79" s="96"/>
      <c r="R79" s="96"/>
      <c r="S79" s="80"/>
      <c r="T79" s="80"/>
      <c r="U79" s="89"/>
      <c r="V79" s="91"/>
      <c r="W79" s="107"/>
      <c r="X79" s="108"/>
    </row>
    <row r="80" spans="2:24" ht="8.1" customHeight="1" x14ac:dyDescent="0.25">
      <c r="B80" s="83" t="s">
        <v>103</v>
      </c>
      <c r="C80" s="92" t="s">
        <v>36</v>
      </c>
      <c r="D80" s="94" t="s">
        <v>94</v>
      </c>
      <c r="E80" s="92">
        <v>3</v>
      </c>
      <c r="F80" s="85" t="s">
        <v>34</v>
      </c>
      <c r="G80" s="92"/>
      <c r="H80" s="105"/>
      <c r="I80" s="104">
        <f>+I78+H79</f>
        <v>8622.603000000001</v>
      </c>
      <c r="J80" s="79">
        <v>1578</v>
      </c>
      <c r="K80" s="79">
        <v>13910</v>
      </c>
      <c r="L80" s="79">
        <f>0.2*K80</f>
        <v>2782</v>
      </c>
      <c r="M80" s="79">
        <v>8</v>
      </c>
      <c r="N80" s="81">
        <f>J80*H79*H79</f>
        <v>153875794.00189802</v>
      </c>
      <c r="O80" s="79">
        <f>M80*L80</f>
        <v>22256</v>
      </c>
      <c r="P80" s="109">
        <f>N80/O80/1000</f>
        <v>6.9139015996539364</v>
      </c>
      <c r="Q80" s="95">
        <f>H79*8*P80*P80</f>
        <v>119417.51499551916</v>
      </c>
      <c r="R80" s="95">
        <f>3*H79</f>
        <v>936.8130000000001</v>
      </c>
      <c r="S80" s="79">
        <f>Q80/R80/100</f>
        <v>1.2747209421252603</v>
      </c>
      <c r="T80" s="79">
        <f>S80+H79</f>
        <v>313.54572094212529</v>
      </c>
      <c r="U80" s="88">
        <v>196.69</v>
      </c>
      <c r="V80" s="90">
        <f>+(H79+H81)/2</f>
        <v>260.60700000000003</v>
      </c>
      <c r="W80" s="106">
        <f>+U80/V80</f>
        <v>0.75473797710729174</v>
      </c>
      <c r="X80" s="108" t="str">
        <f>+B80</f>
        <v>T31</v>
      </c>
    </row>
    <row r="81" spans="2:24" ht="8.1" customHeight="1" x14ac:dyDescent="0.25">
      <c r="B81" s="84"/>
      <c r="C81" s="93"/>
      <c r="D81" s="93"/>
      <c r="E81" s="93"/>
      <c r="F81" s="86"/>
      <c r="G81" s="93"/>
      <c r="H81" s="104">
        <v>208.94300000000001</v>
      </c>
      <c r="I81" s="105"/>
      <c r="J81" s="80"/>
      <c r="K81" s="80"/>
      <c r="L81" s="80"/>
      <c r="M81" s="80"/>
      <c r="N81" s="82"/>
      <c r="O81" s="80"/>
      <c r="P81" s="110"/>
      <c r="Q81" s="96"/>
      <c r="R81" s="96"/>
      <c r="S81" s="80"/>
      <c r="T81" s="80"/>
      <c r="U81" s="89"/>
      <c r="V81" s="91"/>
      <c r="W81" s="107"/>
      <c r="X81" s="108"/>
    </row>
    <row r="82" spans="2:24" ht="8.1" customHeight="1" x14ac:dyDescent="0.25">
      <c r="B82" s="83" t="s">
        <v>104</v>
      </c>
      <c r="C82" s="92" t="s">
        <v>93</v>
      </c>
      <c r="D82" s="94" t="s">
        <v>40</v>
      </c>
      <c r="E82" s="92">
        <v>3</v>
      </c>
      <c r="F82" s="85" t="s">
        <v>105</v>
      </c>
      <c r="G82" s="92" t="s">
        <v>42</v>
      </c>
      <c r="H82" s="105"/>
      <c r="I82" s="104">
        <f>+I80+H81</f>
        <v>8831.5460000000003</v>
      </c>
      <c r="J82" s="79">
        <v>1578</v>
      </c>
      <c r="K82" s="79">
        <v>13910</v>
      </c>
      <c r="L82" s="79">
        <f>0.2*K82</f>
        <v>2782</v>
      </c>
      <c r="M82" s="79">
        <v>8</v>
      </c>
      <c r="N82" s="81">
        <f>J82*H81*H81</f>
        <v>68891025.698922008</v>
      </c>
      <c r="O82" s="79">
        <f>M82*L82</f>
        <v>22256</v>
      </c>
      <c r="P82" s="109">
        <f>N82/O82/1000</f>
        <v>3.0953911618854244</v>
      </c>
      <c r="Q82" s="95">
        <f>H81*8*P82*P82</f>
        <v>16015.809316592125</v>
      </c>
      <c r="R82" s="95">
        <f>3*H81</f>
        <v>626.82900000000006</v>
      </c>
      <c r="S82" s="79">
        <f>Q82/R82/100</f>
        <v>0.2555052385354239</v>
      </c>
      <c r="T82" s="79">
        <f>S82+H81</f>
        <v>209.19850523853543</v>
      </c>
      <c r="U82" s="88">
        <v>225.65</v>
      </c>
      <c r="V82" s="90">
        <f>+(H81+H83)/2</f>
        <v>182.036</v>
      </c>
      <c r="W82" s="106">
        <f>+U82/V82</f>
        <v>1.2395899712144851</v>
      </c>
      <c r="X82" s="108" t="str">
        <f>+B82</f>
        <v>T32</v>
      </c>
    </row>
    <row r="83" spans="2:24" ht="8.1" customHeight="1" x14ac:dyDescent="0.25">
      <c r="B83" s="84"/>
      <c r="C83" s="93"/>
      <c r="D83" s="93"/>
      <c r="E83" s="93"/>
      <c r="F83" s="86"/>
      <c r="G83" s="93"/>
      <c r="H83" s="104">
        <v>155.12899999999999</v>
      </c>
      <c r="I83" s="105"/>
      <c r="J83" s="80"/>
      <c r="K83" s="80"/>
      <c r="L83" s="80"/>
      <c r="M83" s="80"/>
      <c r="N83" s="82"/>
      <c r="O83" s="80"/>
      <c r="P83" s="110"/>
      <c r="Q83" s="96"/>
      <c r="R83" s="96"/>
      <c r="S83" s="80"/>
      <c r="T83" s="80"/>
      <c r="U83" s="89"/>
      <c r="V83" s="91"/>
      <c r="W83" s="107"/>
      <c r="X83" s="108"/>
    </row>
    <row r="84" spans="2:24" ht="8.1" customHeight="1" x14ac:dyDescent="0.25">
      <c r="B84" s="83" t="s">
        <v>106</v>
      </c>
      <c r="C84" s="92" t="s">
        <v>39</v>
      </c>
      <c r="D84" s="94" t="s">
        <v>94</v>
      </c>
      <c r="E84" s="92">
        <v>3</v>
      </c>
      <c r="F84" s="85"/>
      <c r="G84" s="92"/>
      <c r="H84" s="105"/>
      <c r="I84" s="104">
        <f>+I82+H83</f>
        <v>8986.6750000000011</v>
      </c>
      <c r="J84" s="79">
        <v>1578</v>
      </c>
      <c r="K84" s="79">
        <v>13910</v>
      </c>
      <c r="L84" s="79">
        <f>0.2*K84</f>
        <v>2782</v>
      </c>
      <c r="M84" s="79">
        <v>8</v>
      </c>
      <c r="N84" s="81">
        <f>J84*H83*H83</f>
        <v>37974580.479497992</v>
      </c>
      <c r="O84" s="79">
        <f>M84*L84</f>
        <v>22256</v>
      </c>
      <c r="P84" s="109">
        <f>N84/O84/1000</f>
        <v>1.7062626024217287</v>
      </c>
      <c r="Q84" s="95">
        <f>H83*8*P84*P84</f>
        <v>3613.0562595390952</v>
      </c>
      <c r="R84" s="95">
        <f>3*H83</f>
        <v>465.38699999999994</v>
      </c>
      <c r="S84" s="79">
        <f>Q84/R84/100</f>
        <v>7.7635521824612544E-2</v>
      </c>
      <c r="T84" s="79">
        <f>S84+H83</f>
        <v>155.20663552182461</v>
      </c>
      <c r="U84" s="88"/>
      <c r="V84" s="90">
        <f>+(H83+H85)/2</f>
        <v>102.5645</v>
      </c>
      <c r="W84" s="106"/>
      <c r="X84" s="108" t="str">
        <f>+B84</f>
        <v>T33</v>
      </c>
    </row>
    <row r="85" spans="2:24" ht="8.1" customHeight="1" x14ac:dyDescent="0.25">
      <c r="B85" s="84"/>
      <c r="C85" s="93"/>
      <c r="D85" s="93"/>
      <c r="E85" s="93"/>
      <c r="F85" s="86"/>
      <c r="G85" s="93"/>
      <c r="H85" s="104">
        <v>50</v>
      </c>
      <c r="I85" s="105"/>
      <c r="J85" s="80"/>
      <c r="K85" s="80"/>
      <c r="L85" s="80"/>
      <c r="M85" s="80"/>
      <c r="N85" s="82"/>
      <c r="O85" s="80"/>
      <c r="P85" s="110"/>
      <c r="Q85" s="96"/>
      <c r="R85" s="96"/>
      <c r="S85" s="80"/>
      <c r="T85" s="80"/>
      <c r="U85" s="89"/>
      <c r="V85" s="91"/>
      <c r="W85" s="107"/>
      <c r="X85" s="108"/>
    </row>
    <row r="86" spans="2:24" ht="8.1" customHeight="1" x14ac:dyDescent="0.25">
      <c r="B86" s="83" t="s">
        <v>107</v>
      </c>
      <c r="C86" s="113" t="s">
        <v>108</v>
      </c>
      <c r="D86" s="113"/>
      <c r="E86" s="113"/>
      <c r="F86" s="114"/>
      <c r="G86" s="92"/>
      <c r="H86" s="105"/>
      <c r="I86" s="104">
        <f>+I84+H85</f>
        <v>9036.6750000000011</v>
      </c>
      <c r="J86" s="79">
        <v>1578</v>
      </c>
      <c r="K86" s="79">
        <v>13910</v>
      </c>
      <c r="L86" s="79">
        <f>0.2*K86</f>
        <v>2782</v>
      </c>
      <c r="M86" s="79">
        <v>8</v>
      </c>
      <c r="N86" s="81">
        <f>J86*H85*H85</f>
        <v>3945000</v>
      </c>
      <c r="O86" s="79">
        <f>M86*L86</f>
        <v>22256</v>
      </c>
      <c r="P86" s="109">
        <f>N86/O86/1000</f>
        <v>0.17725557153127247</v>
      </c>
      <c r="Q86" s="95">
        <f>H85*8*P86*P86</f>
        <v>12.567815055551222</v>
      </c>
      <c r="R86" s="95">
        <f>3*H85</f>
        <v>150</v>
      </c>
      <c r="S86" s="79">
        <f>Q86/R86/100</f>
        <v>8.3785433703674808E-4</v>
      </c>
      <c r="T86" s="79">
        <f>S86+H85</f>
        <v>50.000837854337036</v>
      </c>
      <c r="U86" s="88"/>
      <c r="V86" s="90"/>
      <c r="W86" s="106"/>
      <c r="X86" s="108" t="str">
        <f>+B86</f>
        <v>G</v>
      </c>
    </row>
    <row r="87" spans="2:24" ht="8.1" customHeight="1" x14ac:dyDescent="0.25">
      <c r="B87" s="84"/>
      <c r="C87" s="115"/>
      <c r="D87" s="115"/>
      <c r="E87" s="115"/>
      <c r="F87" s="116"/>
      <c r="G87" s="93"/>
      <c r="H87" s="14"/>
      <c r="I87" s="105"/>
      <c r="J87" s="80"/>
      <c r="K87" s="80"/>
      <c r="L87" s="80"/>
      <c r="M87" s="80"/>
      <c r="N87" s="82"/>
      <c r="O87" s="80"/>
      <c r="P87" s="110"/>
      <c r="Q87" s="96"/>
      <c r="R87" s="96"/>
      <c r="S87" s="80"/>
      <c r="T87" s="80"/>
      <c r="U87" s="89"/>
      <c r="V87" s="91"/>
      <c r="W87" s="107"/>
      <c r="X87" s="108"/>
    </row>
    <row r="88" spans="2:24" ht="21" customHeight="1" thickBot="1" x14ac:dyDescent="0.3">
      <c r="B88" s="15"/>
      <c r="C88" s="16"/>
      <c r="D88" s="16"/>
      <c r="E88" s="16"/>
      <c r="F88" s="16"/>
      <c r="G88" s="16"/>
      <c r="H88" s="17"/>
      <c r="I88" s="18"/>
      <c r="J88" s="19"/>
      <c r="K88" s="19"/>
      <c r="L88" s="19"/>
      <c r="M88" s="19"/>
      <c r="N88" s="19"/>
      <c r="O88" s="19"/>
      <c r="P88" s="20"/>
      <c r="Q88" s="19"/>
      <c r="R88" s="19"/>
      <c r="S88" s="21"/>
      <c r="T88" s="22">
        <f>SUM(T14:T87)</f>
        <v>9519.9015349676538</v>
      </c>
      <c r="U88" s="23"/>
      <c r="V88" s="23"/>
      <c r="W88" s="24"/>
      <c r="X88" s="25"/>
    </row>
    <row r="90" spans="2:24" x14ac:dyDescent="0.25">
      <c r="T90" s="26">
        <f>T88*12</f>
        <v>114238.81841961184</v>
      </c>
    </row>
  </sheetData>
  <mergeCells count="893">
    <mergeCell ref="V86:V87"/>
    <mergeCell ref="B2:C6"/>
    <mergeCell ref="B8:E8"/>
    <mergeCell ref="B1:W1"/>
    <mergeCell ref="F2:M2"/>
    <mergeCell ref="F3:M3"/>
    <mergeCell ref="B86:B87"/>
    <mergeCell ref="C86:F87"/>
    <mergeCell ref="G86:G87"/>
    <mergeCell ref="I86:I87"/>
    <mergeCell ref="J86:J87"/>
    <mergeCell ref="O84:O85"/>
    <mergeCell ref="H83:H84"/>
    <mergeCell ref="B84:B85"/>
    <mergeCell ref="K86:K87"/>
    <mergeCell ref="L86:L87"/>
    <mergeCell ref="C84:C85"/>
    <mergeCell ref="D84:D85"/>
    <mergeCell ref="E84:E85"/>
    <mergeCell ref="F84:F85"/>
    <mergeCell ref="G84:G85"/>
    <mergeCell ref="B82:B83"/>
    <mergeCell ref="C82:C83"/>
    <mergeCell ref="M86:M87"/>
    <mergeCell ref="N86:N87"/>
    <mergeCell ref="O86:O87"/>
    <mergeCell ref="U84:U85"/>
    <mergeCell ref="V84:V85"/>
    <mergeCell ref="W84:W85"/>
    <mergeCell ref="X84:X85"/>
    <mergeCell ref="H85:H86"/>
    <mergeCell ref="P84:P85"/>
    <mergeCell ref="Q84:Q85"/>
    <mergeCell ref="R84:R85"/>
    <mergeCell ref="S84:S85"/>
    <mergeCell ref="T84:T85"/>
    <mergeCell ref="I84:I85"/>
    <mergeCell ref="J84:J85"/>
    <mergeCell ref="K84:K85"/>
    <mergeCell ref="L84:L85"/>
    <mergeCell ref="M84:M85"/>
    <mergeCell ref="N84:N85"/>
    <mergeCell ref="P86:P87"/>
    <mergeCell ref="W86:W87"/>
    <mergeCell ref="X86:X87"/>
    <mergeCell ref="Q86:Q87"/>
    <mergeCell ref="R86:R87"/>
    <mergeCell ref="S86:S87"/>
    <mergeCell ref="T86:T87"/>
    <mergeCell ref="U86:U87"/>
    <mergeCell ref="D82:D83"/>
    <mergeCell ref="E82:E83"/>
    <mergeCell ref="F82:F83"/>
    <mergeCell ref="G82:G83"/>
    <mergeCell ref="W82:W83"/>
    <mergeCell ref="X82:X83"/>
    <mergeCell ref="M82:M83"/>
    <mergeCell ref="N82:N83"/>
    <mergeCell ref="O82:O83"/>
    <mergeCell ref="P82:P83"/>
    <mergeCell ref="Q82:Q83"/>
    <mergeCell ref="R82:R83"/>
    <mergeCell ref="T82:T83"/>
    <mergeCell ref="U82:U83"/>
    <mergeCell ref="V82:V83"/>
    <mergeCell ref="S82:S83"/>
    <mergeCell ref="X80:X81"/>
    <mergeCell ref="H81:H82"/>
    <mergeCell ref="I82:I83"/>
    <mergeCell ref="J82:J83"/>
    <mergeCell ref="K82:K83"/>
    <mergeCell ref="L82:L83"/>
    <mergeCell ref="N80:N81"/>
    <mergeCell ref="O80:O81"/>
    <mergeCell ref="P80:P81"/>
    <mergeCell ref="Q80:Q81"/>
    <mergeCell ref="W78:W79"/>
    <mergeCell ref="T80:T81"/>
    <mergeCell ref="U80:U81"/>
    <mergeCell ref="V80:V81"/>
    <mergeCell ref="W80:W81"/>
    <mergeCell ref="I80:I81"/>
    <mergeCell ref="J80:J81"/>
    <mergeCell ref="K80:K81"/>
    <mergeCell ref="L80:L81"/>
    <mergeCell ref="M80:M81"/>
    <mergeCell ref="U78:U79"/>
    <mergeCell ref="R80:R81"/>
    <mergeCell ref="S80:S81"/>
    <mergeCell ref="X78:X79"/>
    <mergeCell ref="H79:H80"/>
    <mergeCell ref="B80:B81"/>
    <mergeCell ref="C80:C81"/>
    <mergeCell ref="D80:D81"/>
    <mergeCell ref="E80:E81"/>
    <mergeCell ref="F80:F81"/>
    <mergeCell ref="O78:O79"/>
    <mergeCell ref="P78:P79"/>
    <mergeCell ref="Q78:Q79"/>
    <mergeCell ref="H77:H78"/>
    <mergeCell ref="B78:B79"/>
    <mergeCell ref="C78:C79"/>
    <mergeCell ref="D78:D79"/>
    <mergeCell ref="E78:E79"/>
    <mergeCell ref="G80:G81"/>
    <mergeCell ref="R78:R79"/>
    <mergeCell ref="S78:S79"/>
    <mergeCell ref="T78:T79"/>
    <mergeCell ref="I78:I79"/>
    <mergeCell ref="J78:J79"/>
    <mergeCell ref="K78:K79"/>
    <mergeCell ref="L78:L79"/>
    <mergeCell ref="M78:M79"/>
    <mergeCell ref="W76:W77"/>
    <mergeCell ref="X76:X77"/>
    <mergeCell ref="M76:M77"/>
    <mergeCell ref="N76:N77"/>
    <mergeCell ref="O76:O77"/>
    <mergeCell ref="P76:P77"/>
    <mergeCell ref="Q76:Q77"/>
    <mergeCell ref="R76:R77"/>
    <mergeCell ref="T74:T75"/>
    <mergeCell ref="U74:U75"/>
    <mergeCell ref="V74:V75"/>
    <mergeCell ref="W74:W75"/>
    <mergeCell ref="X74:X75"/>
    <mergeCell ref="N74:N75"/>
    <mergeCell ref="O74:O75"/>
    <mergeCell ref="P74:P75"/>
    <mergeCell ref="F78:F79"/>
    <mergeCell ref="G78:G79"/>
    <mergeCell ref="S76:S77"/>
    <mergeCell ref="T76:T77"/>
    <mergeCell ref="U76:U77"/>
    <mergeCell ref="V76:V77"/>
    <mergeCell ref="B76:B77"/>
    <mergeCell ref="C76:C77"/>
    <mergeCell ref="D76:D77"/>
    <mergeCell ref="E76:E77"/>
    <mergeCell ref="F76:F77"/>
    <mergeCell ref="G76:G77"/>
    <mergeCell ref="H75:H76"/>
    <mergeCell ref="I76:I77"/>
    <mergeCell ref="J76:J77"/>
    <mergeCell ref="N78:N79"/>
    <mergeCell ref="K76:K77"/>
    <mergeCell ref="L76:L77"/>
    <mergeCell ref="V78:V79"/>
    <mergeCell ref="B74:B75"/>
    <mergeCell ref="C74:C75"/>
    <mergeCell ref="D74:D75"/>
    <mergeCell ref="E74:E75"/>
    <mergeCell ref="F74:F75"/>
    <mergeCell ref="O72:O73"/>
    <mergeCell ref="H71:H72"/>
    <mergeCell ref="B72:B73"/>
    <mergeCell ref="C72:C73"/>
    <mergeCell ref="D72:D73"/>
    <mergeCell ref="E72:E73"/>
    <mergeCell ref="F72:F73"/>
    <mergeCell ref="G72:G73"/>
    <mergeCell ref="B70:B71"/>
    <mergeCell ref="C70:C71"/>
    <mergeCell ref="D70:D71"/>
    <mergeCell ref="E70:E71"/>
    <mergeCell ref="G74:G75"/>
    <mergeCell ref="I74:I75"/>
    <mergeCell ref="J74:J75"/>
    <mergeCell ref="K74:K75"/>
    <mergeCell ref="L74:L75"/>
    <mergeCell ref="M74:M75"/>
    <mergeCell ref="U72:U73"/>
    <mergeCell ref="V72:V73"/>
    <mergeCell ref="W72:W73"/>
    <mergeCell ref="X72:X73"/>
    <mergeCell ref="H73:H74"/>
    <mergeCell ref="P72:P73"/>
    <mergeCell ref="Q72:Q73"/>
    <mergeCell ref="R72:R73"/>
    <mergeCell ref="S72:S73"/>
    <mergeCell ref="T72:T73"/>
    <mergeCell ref="I72:I73"/>
    <mergeCell ref="J72:J73"/>
    <mergeCell ref="K72:K73"/>
    <mergeCell ref="L72:L73"/>
    <mergeCell ref="M72:M73"/>
    <mergeCell ref="N72:N73"/>
    <mergeCell ref="Q74:Q75"/>
    <mergeCell ref="R74:R75"/>
    <mergeCell ref="S74:S75"/>
    <mergeCell ref="F70:F71"/>
    <mergeCell ref="G70:G71"/>
    <mergeCell ref="W70:W71"/>
    <mergeCell ref="X70:X71"/>
    <mergeCell ref="M70:M71"/>
    <mergeCell ref="N70:N71"/>
    <mergeCell ref="O70:O71"/>
    <mergeCell ref="P70:P71"/>
    <mergeCell ref="Q70:Q71"/>
    <mergeCell ref="R70:R71"/>
    <mergeCell ref="T70:T71"/>
    <mergeCell ref="U70:U71"/>
    <mergeCell ref="V70:V71"/>
    <mergeCell ref="S70:S71"/>
    <mergeCell ref="X68:X69"/>
    <mergeCell ref="H69:H70"/>
    <mergeCell ref="I70:I71"/>
    <mergeCell ref="J70:J71"/>
    <mergeCell ref="K70:K71"/>
    <mergeCell ref="L70:L71"/>
    <mergeCell ref="N68:N69"/>
    <mergeCell ref="O68:O69"/>
    <mergeCell ref="P68:P69"/>
    <mergeCell ref="Q68:Q69"/>
    <mergeCell ref="W66:W67"/>
    <mergeCell ref="T68:T69"/>
    <mergeCell ref="U68:U69"/>
    <mergeCell ref="V68:V69"/>
    <mergeCell ref="W68:W69"/>
    <mergeCell ref="I68:I69"/>
    <mergeCell ref="J68:J69"/>
    <mergeCell ref="K68:K69"/>
    <mergeCell ref="L68:L69"/>
    <mergeCell ref="M68:M69"/>
    <mergeCell ref="U66:U67"/>
    <mergeCell ref="R68:R69"/>
    <mergeCell ref="S68:S69"/>
    <mergeCell ref="X66:X67"/>
    <mergeCell ref="H67:H68"/>
    <mergeCell ref="B68:B69"/>
    <mergeCell ref="C68:C69"/>
    <mergeCell ref="D68:D69"/>
    <mergeCell ref="E68:E69"/>
    <mergeCell ref="F68:F69"/>
    <mergeCell ref="O66:O67"/>
    <mergeCell ref="P66:P67"/>
    <mergeCell ref="Q66:Q67"/>
    <mergeCell ref="H65:H66"/>
    <mergeCell ref="B66:B67"/>
    <mergeCell ref="C66:C67"/>
    <mergeCell ref="D66:D67"/>
    <mergeCell ref="E66:E67"/>
    <mergeCell ref="G68:G69"/>
    <mergeCell ref="R66:R67"/>
    <mergeCell ref="S66:S67"/>
    <mergeCell ref="T66:T67"/>
    <mergeCell ref="I66:I67"/>
    <mergeCell ref="J66:J67"/>
    <mergeCell ref="K66:K67"/>
    <mergeCell ref="L66:L67"/>
    <mergeCell ref="M66:M67"/>
    <mergeCell ref="W64:W65"/>
    <mergeCell ref="X64:X65"/>
    <mergeCell ref="M64:M65"/>
    <mergeCell ref="N64:N65"/>
    <mergeCell ref="O64:O65"/>
    <mergeCell ref="P64:P65"/>
    <mergeCell ref="Q64:Q65"/>
    <mergeCell ref="R64:R65"/>
    <mergeCell ref="T62:T63"/>
    <mergeCell ref="U62:U63"/>
    <mergeCell ref="V62:V63"/>
    <mergeCell ref="W62:W63"/>
    <mergeCell ref="X62:X63"/>
    <mergeCell ref="N62:N63"/>
    <mergeCell ref="O62:O63"/>
    <mergeCell ref="P62:P63"/>
    <mergeCell ref="F66:F67"/>
    <mergeCell ref="G66:G67"/>
    <mergeCell ref="S64:S65"/>
    <mergeCell ref="T64:T65"/>
    <mergeCell ref="U64:U65"/>
    <mergeCell ref="V64:V65"/>
    <mergeCell ref="B64:B65"/>
    <mergeCell ref="C64:C65"/>
    <mergeCell ref="D64:D65"/>
    <mergeCell ref="E64:E65"/>
    <mergeCell ref="F64:F65"/>
    <mergeCell ref="G64:G65"/>
    <mergeCell ref="H63:H64"/>
    <mergeCell ref="I64:I65"/>
    <mergeCell ref="J64:J65"/>
    <mergeCell ref="N66:N67"/>
    <mergeCell ref="K64:K65"/>
    <mergeCell ref="L64:L65"/>
    <mergeCell ref="V66:V67"/>
    <mergeCell ref="B62:B63"/>
    <mergeCell ref="C62:C63"/>
    <mergeCell ref="D62:D63"/>
    <mergeCell ref="E62:E63"/>
    <mergeCell ref="F62:F63"/>
    <mergeCell ref="O60:O61"/>
    <mergeCell ref="H59:H60"/>
    <mergeCell ref="B60:B61"/>
    <mergeCell ref="C60:C61"/>
    <mergeCell ref="D60:D61"/>
    <mergeCell ref="E60:E61"/>
    <mergeCell ref="F60:F61"/>
    <mergeCell ref="G60:G61"/>
    <mergeCell ref="B58:B59"/>
    <mergeCell ref="C58:C59"/>
    <mergeCell ref="D58:D59"/>
    <mergeCell ref="E58:E59"/>
    <mergeCell ref="G62:G63"/>
    <mergeCell ref="I62:I63"/>
    <mergeCell ref="J62:J63"/>
    <mergeCell ref="K62:K63"/>
    <mergeCell ref="L62:L63"/>
    <mergeCell ref="M62:M63"/>
    <mergeCell ref="U60:U61"/>
    <mergeCell ref="V60:V61"/>
    <mergeCell ref="W60:W61"/>
    <mergeCell ref="X60:X61"/>
    <mergeCell ref="H61:H62"/>
    <mergeCell ref="P60:P61"/>
    <mergeCell ref="Q60:Q61"/>
    <mergeCell ref="R60:R61"/>
    <mergeCell ref="S60:S61"/>
    <mergeCell ref="T60:T61"/>
    <mergeCell ref="I60:I61"/>
    <mergeCell ref="J60:J61"/>
    <mergeCell ref="K60:K61"/>
    <mergeCell ref="L60:L61"/>
    <mergeCell ref="M60:M61"/>
    <mergeCell ref="N60:N61"/>
    <mergeCell ref="Q62:Q63"/>
    <mergeCell ref="R62:R63"/>
    <mergeCell ref="S62:S63"/>
    <mergeCell ref="F58:F59"/>
    <mergeCell ref="G58:G59"/>
    <mergeCell ref="W58:W59"/>
    <mergeCell ref="X58:X59"/>
    <mergeCell ref="M58:M59"/>
    <mergeCell ref="N58:N59"/>
    <mergeCell ref="O58:O59"/>
    <mergeCell ref="P58:P59"/>
    <mergeCell ref="Q58:Q59"/>
    <mergeCell ref="R58:R59"/>
    <mergeCell ref="T58:T59"/>
    <mergeCell ref="U58:U59"/>
    <mergeCell ref="V58:V59"/>
    <mergeCell ref="S58:S59"/>
    <mergeCell ref="X56:X57"/>
    <mergeCell ref="H57:H58"/>
    <mergeCell ref="I58:I59"/>
    <mergeCell ref="J58:J59"/>
    <mergeCell ref="K58:K59"/>
    <mergeCell ref="L58:L59"/>
    <mergeCell ref="N56:N57"/>
    <mergeCell ref="O56:O57"/>
    <mergeCell ref="P56:P57"/>
    <mergeCell ref="Q56:Q57"/>
    <mergeCell ref="W54:W55"/>
    <mergeCell ref="T56:T57"/>
    <mergeCell ref="U56:U57"/>
    <mergeCell ref="V56:V57"/>
    <mergeCell ref="W56:W57"/>
    <mergeCell ref="I56:I57"/>
    <mergeCell ref="J56:J57"/>
    <mergeCell ref="K56:K57"/>
    <mergeCell ref="L56:L57"/>
    <mergeCell ref="M56:M57"/>
    <mergeCell ref="U54:U55"/>
    <mergeCell ref="R56:R57"/>
    <mergeCell ref="S56:S57"/>
    <mergeCell ref="X54:X55"/>
    <mergeCell ref="H55:H56"/>
    <mergeCell ref="B56:B57"/>
    <mergeCell ref="C56:C57"/>
    <mergeCell ref="D56:D57"/>
    <mergeCell ref="E56:E57"/>
    <mergeCell ref="F56:F57"/>
    <mergeCell ref="O54:O55"/>
    <mergeCell ref="P54:P55"/>
    <mergeCell ref="Q54:Q55"/>
    <mergeCell ref="H53:H54"/>
    <mergeCell ref="B54:B55"/>
    <mergeCell ref="C54:C55"/>
    <mergeCell ref="D54:D55"/>
    <mergeCell ref="E54:E55"/>
    <mergeCell ref="G56:G57"/>
    <mergeCell ref="R54:R55"/>
    <mergeCell ref="S54:S55"/>
    <mergeCell ref="T54:T55"/>
    <mergeCell ref="I54:I55"/>
    <mergeCell ref="J54:J55"/>
    <mergeCell ref="K54:K55"/>
    <mergeCell ref="L54:L55"/>
    <mergeCell ref="M54:M55"/>
    <mergeCell ref="W52:W53"/>
    <mergeCell ref="X52:X53"/>
    <mergeCell ref="M52:M53"/>
    <mergeCell ref="N52:N53"/>
    <mergeCell ref="O52:O53"/>
    <mergeCell ref="P52:P53"/>
    <mergeCell ref="Q52:Q53"/>
    <mergeCell ref="R52:R53"/>
    <mergeCell ref="T50:T51"/>
    <mergeCell ref="U50:U51"/>
    <mergeCell ref="V50:V51"/>
    <mergeCell ref="W50:W51"/>
    <mergeCell ref="X50:X51"/>
    <mergeCell ref="N50:N51"/>
    <mergeCell ref="O50:O51"/>
    <mergeCell ref="P50:P51"/>
    <mergeCell ref="F54:F55"/>
    <mergeCell ref="G54:G55"/>
    <mergeCell ref="S52:S53"/>
    <mergeCell ref="T52:T53"/>
    <mergeCell ref="U52:U53"/>
    <mergeCell ref="V52:V53"/>
    <mergeCell ref="B52:B53"/>
    <mergeCell ref="C52:C53"/>
    <mergeCell ref="D52:D53"/>
    <mergeCell ref="E52:E53"/>
    <mergeCell ref="F52:F53"/>
    <mergeCell ref="G52:G53"/>
    <mergeCell ref="H51:H52"/>
    <mergeCell ref="I52:I53"/>
    <mergeCell ref="J52:J53"/>
    <mergeCell ref="N54:N55"/>
    <mergeCell ref="K52:K53"/>
    <mergeCell ref="L52:L53"/>
    <mergeCell ref="V54:V55"/>
    <mergeCell ref="B50:B51"/>
    <mergeCell ref="C50:C51"/>
    <mergeCell ref="D50:D51"/>
    <mergeCell ref="E50:E51"/>
    <mergeCell ref="F50:F51"/>
    <mergeCell ref="O48:O49"/>
    <mergeCell ref="H47:H48"/>
    <mergeCell ref="B48:B49"/>
    <mergeCell ref="C48:C49"/>
    <mergeCell ref="D48:D49"/>
    <mergeCell ref="E48:E49"/>
    <mergeCell ref="F48:F49"/>
    <mergeCell ref="G48:G49"/>
    <mergeCell ref="B46:B47"/>
    <mergeCell ref="C46:C47"/>
    <mergeCell ref="D46:D47"/>
    <mergeCell ref="E46:E47"/>
    <mergeCell ref="G50:G51"/>
    <mergeCell ref="I50:I51"/>
    <mergeCell ref="J50:J51"/>
    <mergeCell ref="K50:K51"/>
    <mergeCell ref="L50:L51"/>
    <mergeCell ref="M50:M51"/>
    <mergeCell ref="U48:U49"/>
    <mergeCell ref="V48:V49"/>
    <mergeCell ref="W48:W49"/>
    <mergeCell ref="X48:X49"/>
    <mergeCell ref="H49:H50"/>
    <mergeCell ref="P48:P49"/>
    <mergeCell ref="Q48:Q49"/>
    <mergeCell ref="R48:R49"/>
    <mergeCell ref="S48:S49"/>
    <mergeCell ref="T48:T49"/>
    <mergeCell ref="I48:I49"/>
    <mergeCell ref="J48:J49"/>
    <mergeCell ref="K48:K49"/>
    <mergeCell ref="L48:L49"/>
    <mergeCell ref="M48:M49"/>
    <mergeCell ref="N48:N49"/>
    <mergeCell ref="Q50:Q51"/>
    <mergeCell ref="R50:R51"/>
    <mergeCell ref="S50:S51"/>
    <mergeCell ref="F46:F47"/>
    <mergeCell ref="G46:G47"/>
    <mergeCell ref="W46:W47"/>
    <mergeCell ref="X46:X47"/>
    <mergeCell ref="M46:M47"/>
    <mergeCell ref="N46:N47"/>
    <mergeCell ref="O46:O47"/>
    <mergeCell ref="P46:P47"/>
    <mergeCell ref="Q46:Q47"/>
    <mergeCell ref="R46:R47"/>
    <mergeCell ref="T46:T47"/>
    <mergeCell ref="U46:U47"/>
    <mergeCell ref="V46:V47"/>
    <mergeCell ref="S46:S47"/>
    <mergeCell ref="X44:X45"/>
    <mergeCell ref="H45:H46"/>
    <mergeCell ref="I46:I47"/>
    <mergeCell ref="J46:J47"/>
    <mergeCell ref="K46:K47"/>
    <mergeCell ref="L46:L47"/>
    <mergeCell ref="N44:N45"/>
    <mergeCell ref="O44:O45"/>
    <mergeCell ref="P44:P45"/>
    <mergeCell ref="Q44:Q45"/>
    <mergeCell ref="W42:W43"/>
    <mergeCell ref="T44:T45"/>
    <mergeCell ref="U44:U45"/>
    <mergeCell ref="V44:V45"/>
    <mergeCell ref="W44:W45"/>
    <mergeCell ref="I44:I45"/>
    <mergeCell ref="J44:J45"/>
    <mergeCell ref="K44:K45"/>
    <mergeCell ref="L44:L45"/>
    <mergeCell ref="M44:M45"/>
    <mergeCell ref="U42:U43"/>
    <mergeCell ref="R44:R45"/>
    <mergeCell ref="S44:S45"/>
    <mergeCell ref="X42:X43"/>
    <mergeCell ref="H43:H44"/>
    <mergeCell ref="B44:B45"/>
    <mergeCell ref="C44:C45"/>
    <mergeCell ref="D44:D45"/>
    <mergeCell ref="E44:E45"/>
    <mergeCell ref="F44:F45"/>
    <mergeCell ref="O42:O43"/>
    <mergeCell ref="P42:P43"/>
    <mergeCell ref="Q42:Q43"/>
    <mergeCell ref="H41:H42"/>
    <mergeCell ref="B42:B43"/>
    <mergeCell ref="C42:C43"/>
    <mergeCell ref="D42:D43"/>
    <mergeCell ref="E42:E43"/>
    <mergeCell ref="G44:G45"/>
    <mergeCell ref="R42:R43"/>
    <mergeCell ref="S42:S43"/>
    <mergeCell ref="T42:T43"/>
    <mergeCell ref="I42:I43"/>
    <mergeCell ref="J42:J43"/>
    <mergeCell ref="K42:K43"/>
    <mergeCell ref="L42:L43"/>
    <mergeCell ref="M42:M43"/>
    <mergeCell ref="W40:W41"/>
    <mergeCell ref="X40:X41"/>
    <mergeCell ref="M40:M41"/>
    <mergeCell ref="N40:N41"/>
    <mergeCell ref="O40:O41"/>
    <mergeCell ref="P40:P41"/>
    <mergeCell ref="Q40:Q41"/>
    <mergeCell ref="R40:R41"/>
    <mergeCell ref="T38:T39"/>
    <mergeCell ref="U38:U39"/>
    <mergeCell ref="V38:V39"/>
    <mergeCell ref="W38:W39"/>
    <mergeCell ref="X38:X39"/>
    <mergeCell ref="N38:N39"/>
    <mergeCell ref="O38:O39"/>
    <mergeCell ref="P38:P39"/>
    <mergeCell ref="F42:F43"/>
    <mergeCell ref="G42:G43"/>
    <mergeCell ref="S40:S41"/>
    <mergeCell ref="T40:T41"/>
    <mergeCell ref="U40:U41"/>
    <mergeCell ref="V40:V41"/>
    <mergeCell ref="B40:B41"/>
    <mergeCell ref="C40:C41"/>
    <mergeCell ref="D40:D41"/>
    <mergeCell ref="E40:E41"/>
    <mergeCell ref="F40:F41"/>
    <mergeCell ref="G40:G41"/>
    <mergeCell ref="H39:H40"/>
    <mergeCell ref="I40:I41"/>
    <mergeCell ref="J40:J41"/>
    <mergeCell ref="N42:N43"/>
    <mergeCell ref="K40:K41"/>
    <mergeCell ref="L40:L41"/>
    <mergeCell ref="V42:V43"/>
    <mergeCell ref="B38:B39"/>
    <mergeCell ref="C38:C39"/>
    <mergeCell ref="D38:D39"/>
    <mergeCell ref="E38:E39"/>
    <mergeCell ref="F38:F39"/>
    <mergeCell ref="O36:O37"/>
    <mergeCell ref="H35:H36"/>
    <mergeCell ref="B36:B37"/>
    <mergeCell ref="C36:C37"/>
    <mergeCell ref="D36:D37"/>
    <mergeCell ref="E36:E37"/>
    <mergeCell ref="F36:F37"/>
    <mergeCell ref="G36:G37"/>
    <mergeCell ref="B34:B35"/>
    <mergeCell ref="C34:C35"/>
    <mergeCell ref="D34:D35"/>
    <mergeCell ref="E34:E35"/>
    <mergeCell ref="G38:G39"/>
    <mergeCell ref="I38:I39"/>
    <mergeCell ref="J38:J39"/>
    <mergeCell ref="K38:K39"/>
    <mergeCell ref="L38:L39"/>
    <mergeCell ref="M38:M39"/>
    <mergeCell ref="U36:U37"/>
    <mergeCell ref="V36:V37"/>
    <mergeCell ref="W36:W37"/>
    <mergeCell ref="X36:X37"/>
    <mergeCell ref="H37:H38"/>
    <mergeCell ref="P36:P37"/>
    <mergeCell ref="Q36:Q37"/>
    <mergeCell ref="R36:R37"/>
    <mergeCell ref="S36:S37"/>
    <mergeCell ref="T36:T37"/>
    <mergeCell ref="I36:I37"/>
    <mergeCell ref="J36:J37"/>
    <mergeCell ref="K36:K37"/>
    <mergeCell ref="L36:L37"/>
    <mergeCell ref="M36:M37"/>
    <mergeCell ref="N36:N37"/>
    <mergeCell ref="Q38:Q39"/>
    <mergeCell ref="R38:R39"/>
    <mergeCell ref="S38:S39"/>
    <mergeCell ref="F34:F35"/>
    <mergeCell ref="G34:G35"/>
    <mergeCell ref="W34:W35"/>
    <mergeCell ref="X34:X35"/>
    <mergeCell ref="M34:M35"/>
    <mergeCell ref="N34:N35"/>
    <mergeCell ref="O34:O35"/>
    <mergeCell ref="P34:P35"/>
    <mergeCell ref="Q34:Q35"/>
    <mergeCell ref="R34:R35"/>
    <mergeCell ref="T34:T35"/>
    <mergeCell ref="U34:U35"/>
    <mergeCell ref="V34:V35"/>
    <mergeCell ref="S34:S35"/>
    <mergeCell ref="X32:X33"/>
    <mergeCell ref="H33:H34"/>
    <mergeCell ref="I34:I35"/>
    <mergeCell ref="J34:J35"/>
    <mergeCell ref="K34:K35"/>
    <mergeCell ref="L34:L35"/>
    <mergeCell ref="N32:N33"/>
    <mergeCell ref="O32:O33"/>
    <mergeCell ref="P32:P33"/>
    <mergeCell ref="Q32:Q33"/>
    <mergeCell ref="W30:W31"/>
    <mergeCell ref="T32:T33"/>
    <mergeCell ref="U32:U33"/>
    <mergeCell ref="V32:V33"/>
    <mergeCell ref="W32:W33"/>
    <mergeCell ref="I32:I33"/>
    <mergeCell ref="J32:J33"/>
    <mergeCell ref="K32:K33"/>
    <mergeCell ref="L32:L33"/>
    <mergeCell ref="M32:M33"/>
    <mergeCell ref="U30:U31"/>
    <mergeCell ref="R32:R33"/>
    <mergeCell ref="S32:S33"/>
    <mergeCell ref="X30:X31"/>
    <mergeCell ref="H31:H32"/>
    <mergeCell ref="B32:B33"/>
    <mergeCell ref="C32:C33"/>
    <mergeCell ref="D32:D33"/>
    <mergeCell ref="E32:E33"/>
    <mergeCell ref="F32:F33"/>
    <mergeCell ref="O30:O31"/>
    <mergeCell ref="P30:P31"/>
    <mergeCell ref="Q30:Q31"/>
    <mergeCell ref="H29:H30"/>
    <mergeCell ref="B30:B31"/>
    <mergeCell ref="C30:C31"/>
    <mergeCell ref="D30:D31"/>
    <mergeCell ref="E30:E31"/>
    <mergeCell ref="G32:G33"/>
    <mergeCell ref="R30:R31"/>
    <mergeCell ref="S30:S31"/>
    <mergeCell ref="T30:T31"/>
    <mergeCell ref="I30:I31"/>
    <mergeCell ref="J30:J31"/>
    <mergeCell ref="K30:K31"/>
    <mergeCell ref="L30:L31"/>
    <mergeCell ref="M30:M31"/>
    <mergeCell ref="W28:W29"/>
    <mergeCell ref="X28:X29"/>
    <mergeCell ref="M28:M29"/>
    <mergeCell ref="N28:N29"/>
    <mergeCell ref="O28:O29"/>
    <mergeCell ref="P28:P29"/>
    <mergeCell ref="Q28:Q29"/>
    <mergeCell ref="R28:R29"/>
    <mergeCell ref="T26:T27"/>
    <mergeCell ref="U26:U27"/>
    <mergeCell ref="V26:V27"/>
    <mergeCell ref="W26:W27"/>
    <mergeCell ref="X26:X27"/>
    <mergeCell ref="N26:N27"/>
    <mergeCell ref="O26:O27"/>
    <mergeCell ref="P26:P27"/>
    <mergeCell ref="F30:F31"/>
    <mergeCell ref="G30:G31"/>
    <mergeCell ref="S28:S29"/>
    <mergeCell ref="T28:T29"/>
    <mergeCell ref="U28:U29"/>
    <mergeCell ref="V28:V29"/>
    <mergeCell ref="B28:B29"/>
    <mergeCell ref="C28:C29"/>
    <mergeCell ref="D28:D29"/>
    <mergeCell ref="E28:E29"/>
    <mergeCell ref="F28:F29"/>
    <mergeCell ref="G28:G29"/>
    <mergeCell ref="H27:H28"/>
    <mergeCell ref="I28:I29"/>
    <mergeCell ref="J28:J29"/>
    <mergeCell ref="N30:N31"/>
    <mergeCell ref="K28:K29"/>
    <mergeCell ref="L28:L29"/>
    <mergeCell ref="V30:V31"/>
    <mergeCell ref="B26:B27"/>
    <mergeCell ref="C26:C27"/>
    <mergeCell ref="D26:D27"/>
    <mergeCell ref="E26:E27"/>
    <mergeCell ref="F26:F27"/>
    <mergeCell ref="O24:O25"/>
    <mergeCell ref="H23:H24"/>
    <mergeCell ref="B24:B25"/>
    <mergeCell ref="C24:C25"/>
    <mergeCell ref="D24:D25"/>
    <mergeCell ref="E24:E25"/>
    <mergeCell ref="F24:F25"/>
    <mergeCell ref="G24:G25"/>
    <mergeCell ref="B22:B23"/>
    <mergeCell ref="C22:C23"/>
    <mergeCell ref="D22:D23"/>
    <mergeCell ref="E22:E23"/>
    <mergeCell ref="G26:G27"/>
    <mergeCell ref="I26:I27"/>
    <mergeCell ref="J26:J27"/>
    <mergeCell ref="K26:K27"/>
    <mergeCell ref="L26:L27"/>
    <mergeCell ref="M26:M27"/>
    <mergeCell ref="U24:U25"/>
    <mergeCell ref="V24:V25"/>
    <mergeCell ref="W24:W25"/>
    <mergeCell ref="X24:X25"/>
    <mergeCell ref="H25:H26"/>
    <mergeCell ref="P24:P25"/>
    <mergeCell ref="Q24:Q25"/>
    <mergeCell ref="R24:R25"/>
    <mergeCell ref="S24:S25"/>
    <mergeCell ref="T24:T25"/>
    <mergeCell ref="I24:I25"/>
    <mergeCell ref="J24:J25"/>
    <mergeCell ref="K24:K25"/>
    <mergeCell ref="L24:L25"/>
    <mergeCell ref="M24:M25"/>
    <mergeCell ref="N24:N25"/>
    <mergeCell ref="Q26:Q27"/>
    <mergeCell ref="R26:R27"/>
    <mergeCell ref="S26:S27"/>
    <mergeCell ref="F22:F23"/>
    <mergeCell ref="G22:G23"/>
    <mergeCell ref="W22:W23"/>
    <mergeCell ref="X22:X23"/>
    <mergeCell ref="M22:M23"/>
    <mergeCell ref="N22:N23"/>
    <mergeCell ref="O22:O23"/>
    <mergeCell ref="P22:P23"/>
    <mergeCell ref="Q22:Q23"/>
    <mergeCell ref="R22:R23"/>
    <mergeCell ref="T22:T23"/>
    <mergeCell ref="U22:U23"/>
    <mergeCell ref="V22:V23"/>
    <mergeCell ref="S22:S23"/>
    <mergeCell ref="X20:X21"/>
    <mergeCell ref="H21:H22"/>
    <mergeCell ref="I22:I23"/>
    <mergeCell ref="J22:J23"/>
    <mergeCell ref="K22:K23"/>
    <mergeCell ref="L22:L23"/>
    <mergeCell ref="N20:N21"/>
    <mergeCell ref="O20:O21"/>
    <mergeCell ref="P20:P21"/>
    <mergeCell ref="Q20:Q21"/>
    <mergeCell ref="V18:V19"/>
    <mergeCell ref="W18:W19"/>
    <mergeCell ref="T20:T21"/>
    <mergeCell ref="U20:U21"/>
    <mergeCell ref="V20:V21"/>
    <mergeCell ref="W20:W21"/>
    <mergeCell ref="I20:I21"/>
    <mergeCell ref="J20:J21"/>
    <mergeCell ref="K20:K21"/>
    <mergeCell ref="L20:L21"/>
    <mergeCell ref="M20:M21"/>
    <mergeCell ref="U18:U19"/>
    <mergeCell ref="R20:R21"/>
    <mergeCell ref="S20:S21"/>
    <mergeCell ref="X18:X19"/>
    <mergeCell ref="H19:H20"/>
    <mergeCell ref="B20:B21"/>
    <mergeCell ref="C20:C21"/>
    <mergeCell ref="D20:D21"/>
    <mergeCell ref="E20:E21"/>
    <mergeCell ref="F20:F21"/>
    <mergeCell ref="O18:O19"/>
    <mergeCell ref="P18:P19"/>
    <mergeCell ref="Q18:Q19"/>
    <mergeCell ref="H17:H18"/>
    <mergeCell ref="B18:B19"/>
    <mergeCell ref="C18:C19"/>
    <mergeCell ref="D18:D19"/>
    <mergeCell ref="E18:E19"/>
    <mergeCell ref="G20:G21"/>
    <mergeCell ref="R18:R19"/>
    <mergeCell ref="S18:S19"/>
    <mergeCell ref="T18:T19"/>
    <mergeCell ref="I18:I19"/>
    <mergeCell ref="J18:J19"/>
    <mergeCell ref="K18:K19"/>
    <mergeCell ref="L18:L19"/>
    <mergeCell ref="M18:M19"/>
    <mergeCell ref="W16:W17"/>
    <mergeCell ref="X16:X17"/>
    <mergeCell ref="M16:M17"/>
    <mergeCell ref="N16:N17"/>
    <mergeCell ref="O16:O17"/>
    <mergeCell ref="P16:P17"/>
    <mergeCell ref="Q16:Q17"/>
    <mergeCell ref="R16:R17"/>
    <mergeCell ref="U14:U15"/>
    <mergeCell ref="V14:V15"/>
    <mergeCell ref="W14:W15"/>
    <mergeCell ref="X14:X15"/>
    <mergeCell ref="O14:O15"/>
    <mergeCell ref="P14:P15"/>
    <mergeCell ref="Q14:Q15"/>
    <mergeCell ref="R14:R15"/>
    <mergeCell ref="S14:S15"/>
    <mergeCell ref="T14:T15"/>
    <mergeCell ref="C14:E14"/>
    <mergeCell ref="F14:F15"/>
    <mergeCell ref="G14:G15"/>
    <mergeCell ref="I14:I15"/>
    <mergeCell ref="J14:J15"/>
    <mergeCell ref="C15:E15"/>
    <mergeCell ref="H15:H16"/>
    <mergeCell ref="I16:I17"/>
    <mergeCell ref="J16:J17"/>
    <mergeCell ref="K16:K17"/>
    <mergeCell ref="L16:L17"/>
    <mergeCell ref="S16:S17"/>
    <mergeCell ref="T16:T17"/>
    <mergeCell ref="U16:U17"/>
    <mergeCell ref="V16:V17"/>
    <mergeCell ref="B16:B17"/>
    <mergeCell ref="C16:C17"/>
    <mergeCell ref="D16:D17"/>
    <mergeCell ref="E16:E17"/>
    <mergeCell ref="F16:F17"/>
    <mergeCell ref="G16:G17"/>
    <mergeCell ref="L14:L15"/>
    <mergeCell ref="M14:M15"/>
    <mergeCell ref="N14:N15"/>
    <mergeCell ref="L12:L13"/>
    <mergeCell ref="M12:M13"/>
    <mergeCell ref="N12:N13"/>
    <mergeCell ref="O12:O13"/>
    <mergeCell ref="B14:B15"/>
    <mergeCell ref="F18:F19"/>
    <mergeCell ref="G18:G19"/>
    <mergeCell ref="N18:N19"/>
    <mergeCell ref="T12:T13"/>
    <mergeCell ref="U12:U13"/>
    <mergeCell ref="V12:V13"/>
    <mergeCell ref="W12:W13"/>
    <mergeCell ref="P12:P13"/>
    <mergeCell ref="S12:S13"/>
    <mergeCell ref="T9:T10"/>
    <mergeCell ref="U9:W9"/>
    <mergeCell ref="X12:X13"/>
    <mergeCell ref="B12:B13"/>
    <mergeCell ref="C12:C13"/>
    <mergeCell ref="D12:D13"/>
    <mergeCell ref="E12:E13"/>
    <mergeCell ref="F12:F13"/>
    <mergeCell ref="G12:G13"/>
    <mergeCell ref="I12:I13"/>
    <mergeCell ref="J12:J13"/>
    <mergeCell ref="K12:K13"/>
    <mergeCell ref="H13:H14"/>
    <mergeCell ref="K14:K15"/>
    <mergeCell ref="B9:E9"/>
    <mergeCell ref="F9:G11"/>
    <mergeCell ref="H9:H10"/>
    <mergeCell ref="I9:I10"/>
    <mergeCell ref="J9:J10"/>
    <mergeCell ref="K9:K11"/>
    <mergeCell ref="B10:B11"/>
    <mergeCell ref="C10:C11"/>
    <mergeCell ref="D10:D11"/>
    <mergeCell ref="E10:E11"/>
    <mergeCell ref="L9:L11"/>
    <mergeCell ref="M9:M11"/>
    <mergeCell ref="N9:N11"/>
    <mergeCell ref="O9:O11"/>
    <mergeCell ref="X10:X11"/>
    <mergeCell ref="P9:P10"/>
    <mergeCell ref="S9:S10"/>
    <mergeCell ref="F4:M4"/>
    <mergeCell ref="F6:M7"/>
  </mergeCells>
  <printOptions horizontalCentered="1" verticalCentered="1"/>
  <pageMargins left="0.18" right="0.2" top="0.25" bottom="0.23" header="0.3" footer="0.16"/>
  <pageSetup paperSize="9" scale="75" orientation="landscape" horizont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TOWER 150 Kv</vt:lpstr>
      <vt:lpstr>'TOWER 150 Kv'!Print_Area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Dimas Danurwenda</cp:lastModifiedBy>
  <dcterms:created xsi:type="dcterms:W3CDTF">2015-01-30T15:35:32Z</dcterms:created>
  <dcterms:modified xsi:type="dcterms:W3CDTF">2016-08-13T10:05:53Z</dcterms:modified>
</cp:coreProperties>
</file>