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ln\templates\output\"/>
    </mc:Choice>
  </mc:AlternateContent>
  <bookViews>
    <workbookView xWindow="0" yWindow="0" windowWidth="23040" windowHeight="9084"/>
  </bookViews>
  <sheets>
    <sheet name="Sheet1" sheetId="1" r:id="rId1"/>
  </sheets>
  <definedNames>
    <definedName name="doublecross">Sheet1!$A$2:$A$6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3" i="1"/>
  <c r="Y15" i="1" l="1"/>
  <c r="Z14" i="1"/>
  <c r="Y13" i="1"/>
  <c r="V14" i="1"/>
  <c r="U14" i="1"/>
  <c r="T14" i="1"/>
  <c r="S14" i="1"/>
  <c r="N14" i="1"/>
  <c r="M16" i="1"/>
  <c r="M12" i="1"/>
  <c r="L14" i="1"/>
  <c r="K14" i="1"/>
  <c r="J14" i="1"/>
  <c r="I14" i="1"/>
  <c r="L20" i="1" l="1"/>
  <c r="L21" i="1" s="1"/>
  <c r="F18" i="1"/>
  <c r="Z18" i="1"/>
  <c r="Z22" i="1" s="1"/>
  <c r="Z23" i="1" s="1"/>
  <c r="X14" i="1"/>
  <c r="X18" i="1" s="1"/>
  <c r="X22" i="1" s="1"/>
  <c r="X23" i="1" s="1"/>
  <c r="W14" i="1"/>
  <c r="W18" i="1" s="1"/>
  <c r="W22" i="1" s="1"/>
  <c r="W23" i="1" s="1"/>
  <c r="V18" i="1"/>
  <c r="V22" i="1" s="1"/>
  <c r="V23" i="1" s="1"/>
  <c r="U18" i="1"/>
  <c r="U22" i="1" s="1"/>
  <c r="U23" i="1" s="1"/>
  <c r="T18" i="1"/>
  <c r="T22" i="1" s="1"/>
  <c r="T23" i="1" s="1"/>
  <c r="S18" i="1"/>
  <c r="S22" i="1" s="1"/>
  <c r="S23" i="1" s="1"/>
  <c r="R14" i="1"/>
  <c r="R18" i="1" s="1"/>
  <c r="R22" i="1" s="1"/>
  <c r="R23" i="1" s="1"/>
  <c r="Q14" i="1"/>
  <c r="Q18" i="1" s="1"/>
  <c r="Q22" i="1" s="1"/>
  <c r="Q23" i="1" s="1"/>
  <c r="P14" i="1"/>
  <c r="P18" i="1" s="1"/>
  <c r="P22" i="1" s="1"/>
  <c r="P23" i="1" s="1"/>
  <c r="O14" i="1"/>
  <c r="O18" i="1" s="1"/>
  <c r="O22" i="1" s="1"/>
  <c r="O23" i="1" s="1"/>
  <c r="N18" i="1"/>
  <c r="N22" i="1" s="1"/>
  <c r="N23" i="1" s="1"/>
  <c r="M18" i="1"/>
  <c r="M22" i="1" s="1"/>
  <c r="M23" i="1" s="1"/>
  <c r="L18" i="1"/>
  <c r="L22" i="1" s="1"/>
  <c r="L23" i="1" s="1"/>
  <c r="K18" i="1"/>
  <c r="K22" i="1" s="1"/>
  <c r="K23" i="1" s="1"/>
  <c r="J18" i="1"/>
  <c r="J22" i="1" s="1"/>
  <c r="J23" i="1" s="1"/>
  <c r="I18" i="1"/>
  <c r="I22" i="1" s="1"/>
  <c r="I23" i="1" s="1"/>
  <c r="Y18" i="1" l="1"/>
  <c r="Y22" i="1" s="1"/>
  <c r="Y23" i="1" s="1"/>
</calcChain>
</file>

<file path=xl/comments1.xml><?xml version="1.0" encoding="utf-8"?>
<comments xmlns="http://schemas.openxmlformats.org/spreadsheetml/2006/main">
  <authors>
    <author>RACHMAT SM</author>
  </authors>
  <commentList>
    <comment ref="Y21" authorId="0" shapeId="0">
      <text>
        <r>
          <rPr>
            <b/>
            <sz val="8"/>
            <color indexed="81"/>
            <rFont val="Tahoma"/>
            <family val="2"/>
          </rPr>
          <t>RACHMAT SM:</t>
        </r>
        <r>
          <rPr>
            <sz val="8"/>
            <color indexed="81"/>
            <rFont val="Tahoma"/>
            <family val="2"/>
          </rPr>
          <t xml:space="preserve">
+191 kontrak ex. PLN Jateng </t>
        </r>
      </text>
    </comment>
  </commentList>
</comments>
</file>

<file path=xl/sharedStrings.xml><?xml version="1.0" encoding="utf-8"?>
<sst xmlns="http://schemas.openxmlformats.org/spreadsheetml/2006/main" count="71" uniqueCount="54">
  <si>
    <t>DESCRIPTION</t>
  </si>
  <si>
    <t>INSULATOR SET</t>
  </si>
  <si>
    <t>GROUNDING</t>
  </si>
  <si>
    <t xml:space="preserve">FITTING &amp; ACCESSORIES </t>
  </si>
  <si>
    <t>No.</t>
  </si>
  <si>
    <t>Tower Construction No.</t>
  </si>
  <si>
    <t>Tower Type</t>
  </si>
  <si>
    <t>Actual Span</t>
  </si>
  <si>
    <t>Crossing Remark</t>
  </si>
  <si>
    <t>Single Suspension (12x120KN)</t>
  </si>
  <si>
    <t>Double Suspension (24x120KN)</t>
  </si>
  <si>
    <t>Single Tension (12x120KN)</t>
  </si>
  <si>
    <t>Double Tension (24x210KN)</t>
  </si>
  <si>
    <t>Double S. Inverted (24x210KN)</t>
  </si>
  <si>
    <t>Jumper Insulator (12xU120BL)</t>
  </si>
  <si>
    <t>TENSION TOWER</t>
  </si>
  <si>
    <t>SUSPENSION TOWER</t>
  </si>
  <si>
    <t>CONDUCTOR  DAMPING  SYSTEM</t>
  </si>
  <si>
    <t>ARMOUR ROD</t>
  </si>
  <si>
    <t>SPACER</t>
  </si>
  <si>
    <t>Unit</t>
  </si>
  <si>
    <t>GSW</t>
  </si>
  <si>
    <t>OPGW</t>
  </si>
  <si>
    <t>ACSR</t>
  </si>
  <si>
    <t>Line 400mm</t>
  </si>
  <si>
    <t>Jumper 200mm</t>
  </si>
  <si>
    <t>SUTET</t>
  </si>
  <si>
    <t>SUTT</t>
  </si>
  <si>
    <t>SUTM</t>
  </si>
  <si>
    <t>JALAN</t>
  </si>
  <si>
    <t>MASYARAKAT</t>
  </si>
  <si>
    <t>MANDIRANCAN S/S</t>
  </si>
  <si>
    <t/>
  </si>
  <si>
    <t>DDR6</t>
  </si>
  <si>
    <t>CIKIJING S/S</t>
  </si>
  <si>
    <t>JUMLAH TOTAL</t>
  </si>
  <si>
    <t>MATERIAL KONTRAK Tahap 1</t>
  </si>
  <si>
    <t>MATERIAL PDP</t>
  </si>
  <si>
    <t>KEBUTUHAN</t>
  </si>
  <si>
    <t>KEKURANGAN</t>
  </si>
  <si>
    <t>PT. PLN (PERSERO)</t>
  </si>
  <si>
    <t>PROJECT</t>
  </si>
  <si>
    <t>UNIT PELAKSANA PROYEK JJBT 1</t>
  </si>
  <si>
    <t>CONDUCTOR</t>
  </si>
  <si>
    <t>EARTH WIRE</t>
  </si>
  <si>
    <t>PT. XYZ</t>
  </si>
  <si>
    <t>DRAWING NO :</t>
  </si>
  <si>
    <t>REVISION NO : 1</t>
  </si>
  <si>
    <t>ACSR 2 Cct 1 X HAWK 240mm2</t>
  </si>
  <si>
    <t>MATERIAL SCHEDULE</t>
  </si>
  <si>
    <t>UNIT INDUK PEMBANGUNAN JBT II</t>
  </si>
  <si>
    <t>SUTT 150kV PADALARANG-CIBABAT</t>
  </si>
  <si>
    <t>Cummulated Section Span</t>
  </si>
  <si>
    <t>DATE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</si>
</sst>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General_)"/>
    <numFmt numFmtId="165" formatCode="\+0;\-0"/>
    <numFmt numFmtId="166" formatCode="_(* #,##0_);_(* \(#,##0\);_(* &quot;-&quot;??_);_(@_)"/>
    <numFmt numFmtId="167" formatCode="[$-421]d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8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4">
    <xf numFmtId="0" fontId="0" fillId="0" borderId="0" xfId="0"/>
    <xf numFmtId="0" fontId="3" fillId="2" borderId="5" xfId="0" applyFont="1" applyFill="1" applyBorder="1" applyAlignment="1">
      <alignment horizontal="centerContinuous" vertical="center" wrapText="1"/>
    </xf>
    <xf numFmtId="0" fontId="0" fillId="2" borderId="4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3" borderId="0" xfId="0" applyNumberFormat="1" applyFont="1" applyFill="1" applyBorder="1" applyAlignment="1">
      <alignment vertical="center"/>
    </xf>
    <xf numFmtId="4" fontId="0" fillId="0" borderId="7" xfId="0" applyNumberFormat="1" applyFont="1" applyBorder="1" applyAlignment="1" applyProtection="1">
      <alignment vertical="center"/>
    </xf>
    <xf numFmtId="0" fontId="0" fillId="0" borderId="7" xfId="0" applyFont="1" applyBorder="1" applyAlignment="1">
      <alignment vertical="center"/>
    </xf>
    <xf numFmtId="4" fontId="0" fillId="0" borderId="27" xfId="0" applyNumberFormat="1" applyFont="1" applyBorder="1" applyAlignment="1" applyProtection="1">
      <alignment vertical="center"/>
    </xf>
    <xf numFmtId="0" fontId="0" fillId="0" borderId="25" xfId="0" applyFont="1" applyFill="1" applyBorder="1" applyAlignment="1">
      <alignment vertical="center"/>
    </xf>
    <xf numFmtId="0" fontId="0" fillId="0" borderId="27" xfId="0" applyFont="1" applyBorder="1" applyAlignment="1">
      <alignment vertical="center"/>
    </xf>
    <xf numFmtId="166" fontId="2" fillId="4" borderId="32" xfId="1" applyNumberFormat="1" applyFont="1" applyFill="1" applyBorder="1" applyAlignment="1">
      <alignment vertical="center"/>
    </xf>
    <xf numFmtId="166" fontId="2" fillId="4" borderId="30" xfId="1" applyNumberFormat="1" applyFont="1" applyFill="1" applyBorder="1" applyAlignment="1">
      <alignment vertical="center"/>
    </xf>
    <xf numFmtId="166" fontId="2" fillId="4" borderId="33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166" fontId="3" fillId="0" borderId="37" xfId="1" applyNumberFormat="1" applyFont="1" applyBorder="1" applyAlignment="1">
      <alignment horizontal="center" vertical="center"/>
    </xf>
    <xf numFmtId="166" fontId="3" fillId="4" borderId="37" xfId="1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vertical="center"/>
    </xf>
    <xf numFmtId="166" fontId="3" fillId="6" borderId="37" xfId="1" applyNumberFormat="1" applyFont="1" applyFill="1" applyBorder="1" applyAlignment="1">
      <alignment horizontal="center" vertical="center"/>
    </xf>
    <xf numFmtId="166" fontId="3" fillId="3" borderId="37" xfId="1" applyNumberFormat="1" applyFont="1" applyFill="1" applyBorder="1" applyAlignment="1">
      <alignment horizontal="center" vertical="center"/>
    </xf>
    <xf numFmtId="166" fontId="3" fillId="0" borderId="19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6" fontId="2" fillId="0" borderId="44" xfId="0" applyNumberFormat="1" applyFont="1" applyBorder="1" applyAlignment="1">
      <alignment horizontal="center" vertical="center"/>
    </xf>
    <xf numFmtId="166" fontId="2" fillId="9" borderId="4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9" fillId="0" borderId="0" xfId="0" applyFont="1" applyFill="1" applyAlignment="1">
      <alignment horizontal="center" vertical="center"/>
    </xf>
    <xf numFmtId="0" fontId="9" fillId="0" borderId="46" xfId="0" applyFont="1" applyFill="1" applyBorder="1"/>
    <xf numFmtId="0" fontId="9" fillId="0" borderId="47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wrapText="1"/>
    </xf>
    <xf numFmtId="0" fontId="11" fillId="0" borderId="0" xfId="0" applyFont="1" applyFill="1" applyBorder="1"/>
    <xf numFmtId="0" fontId="12" fillId="0" borderId="0" xfId="0" applyFont="1" applyFill="1" applyBorder="1"/>
    <xf numFmtId="0" fontId="9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0" fillId="0" borderId="10" xfId="0" applyFill="1" applyBorder="1"/>
    <xf numFmtId="0" fontId="11" fillId="0" borderId="0" xfId="0" applyFont="1" applyFill="1" applyBorder="1" applyAlignment="1"/>
    <xf numFmtId="0" fontId="3" fillId="2" borderId="59" xfId="0" applyFont="1" applyFill="1" applyBorder="1" applyAlignment="1">
      <alignment horizontal="center" vertical="center" wrapText="1"/>
    </xf>
    <xf numFmtId="0" fontId="11" fillId="0" borderId="64" xfId="0" applyFont="1" applyFill="1" applyBorder="1" applyAlignment="1">
      <alignment vertical="center"/>
    </xf>
    <xf numFmtId="0" fontId="0" fillId="0" borderId="0" xfId="0" applyBorder="1"/>
    <xf numFmtId="0" fontId="0" fillId="0" borderId="65" xfId="0" applyBorder="1"/>
    <xf numFmtId="0" fontId="12" fillId="0" borderId="64" xfId="0" applyFont="1" applyFill="1" applyBorder="1"/>
    <xf numFmtId="0" fontId="0" fillId="0" borderId="4" xfId="0" applyBorder="1"/>
    <xf numFmtId="0" fontId="9" fillId="0" borderId="4" xfId="0" applyFont="1" applyFill="1" applyBorder="1" applyAlignment="1"/>
    <xf numFmtId="0" fontId="9" fillId="0" borderId="4" xfId="0" applyFont="1" applyFill="1" applyBorder="1"/>
    <xf numFmtId="0" fontId="2" fillId="5" borderId="34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164" fontId="0" fillId="0" borderId="14" xfId="0" quotePrefix="1" applyNumberFormat="1" applyFont="1" applyBorder="1" applyAlignment="1" applyProtection="1">
      <alignment horizontal="center" vertical="center"/>
      <protection locked="0"/>
    </xf>
    <xf numFmtId="164" fontId="0" fillId="0" borderId="18" xfId="0" quotePrefix="1" applyNumberFormat="1" applyFont="1" applyBorder="1" applyAlignment="1" applyProtection="1">
      <alignment horizontal="center" vertical="center"/>
      <protection locked="0"/>
    </xf>
    <xf numFmtId="4" fontId="0" fillId="0" borderId="14" xfId="0" applyNumberFormat="1" applyFont="1" applyFill="1" applyBorder="1" applyAlignment="1" applyProtection="1">
      <alignment horizontal="center" vertical="center"/>
    </xf>
    <xf numFmtId="4" fontId="0" fillId="0" borderId="18" xfId="0" applyNumberFormat="1" applyFont="1" applyFill="1" applyBorder="1" applyAlignment="1" applyProtection="1">
      <alignment horizontal="center" vertical="center"/>
    </xf>
    <xf numFmtId="4" fontId="0" fillId="0" borderId="8" xfId="0" applyNumberFormat="1" applyFont="1" applyBorder="1" applyAlignment="1" applyProtection="1">
      <alignment horizontal="center" vertical="center"/>
    </xf>
    <xf numFmtId="4" fontId="0" fillId="0" borderId="18" xfId="0" applyNumberFormat="1" applyFont="1" applyBorder="1" applyAlignment="1" applyProtection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58" xfId="0" quotePrefix="1" applyFont="1" applyBorder="1" applyAlignment="1">
      <alignment horizontal="center" vertical="center"/>
    </xf>
    <xf numFmtId="0" fontId="9" fillId="0" borderId="48" xfId="0" applyFont="1" applyFill="1" applyBorder="1" applyAlignment="1">
      <alignment horizontal="center"/>
    </xf>
    <xf numFmtId="0" fontId="9" fillId="0" borderId="49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0" fillId="0" borderId="14" xfId="0" quotePrefix="1" applyFont="1" applyBorder="1" applyAlignment="1">
      <alignment horizontal="center" vertical="center"/>
    </xf>
    <xf numFmtId="0" fontId="0" fillId="0" borderId="18" xfId="0" quotePrefix="1" applyFont="1" applyBorder="1" applyAlignment="1">
      <alignment horizontal="center" vertical="center"/>
    </xf>
    <xf numFmtId="0" fontId="2" fillId="7" borderId="38" xfId="0" applyFont="1" applyFill="1" applyBorder="1" applyAlignment="1">
      <alignment horizontal="center" vertical="center"/>
    </xf>
    <xf numFmtId="0" fontId="2" fillId="7" borderId="39" xfId="0" applyFont="1" applyFill="1" applyBorder="1" applyAlignment="1">
      <alignment horizontal="center" vertical="center"/>
    </xf>
    <xf numFmtId="0" fontId="2" fillId="7" borderId="40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5" fillId="0" borderId="21" xfId="0" applyFont="1" applyFill="1" applyBorder="1" applyAlignment="1" applyProtection="1">
      <alignment horizontal="center" vertical="center"/>
    </xf>
    <xf numFmtId="0" fontId="5" fillId="0" borderId="22" xfId="0" applyFont="1" applyFill="1" applyBorder="1" applyAlignment="1" applyProtection="1">
      <alignment horizontal="center" vertical="center"/>
    </xf>
    <xf numFmtId="0" fontId="5" fillId="0" borderId="23" xfId="0" applyFont="1" applyFill="1" applyBorder="1" applyAlignment="1" applyProtection="1">
      <alignment horizontal="center" vertical="center"/>
    </xf>
    <xf numFmtId="0" fontId="5" fillId="0" borderId="24" xfId="0" applyFont="1" applyFill="1" applyBorder="1" applyAlignment="1" applyProtection="1">
      <alignment horizontal="center" vertical="center"/>
    </xf>
    <xf numFmtId="0" fontId="5" fillId="0" borderId="25" xfId="0" applyFont="1" applyFill="1" applyBorder="1" applyAlignment="1" applyProtection="1">
      <alignment horizontal="center" vertical="center"/>
    </xf>
    <xf numFmtId="0" fontId="5" fillId="0" borderId="26" xfId="0" applyFont="1" applyFill="1" applyBorder="1" applyAlignment="1" applyProtection="1">
      <alignment horizontal="center" vertical="center"/>
    </xf>
    <xf numFmtId="4" fontId="0" fillId="0" borderId="8" xfId="0" applyNumberFormat="1" applyFont="1" applyFill="1" applyBorder="1" applyAlignment="1" applyProtection="1">
      <alignment horizontal="center" vertical="center"/>
    </xf>
    <xf numFmtId="164" fontId="0" fillId="0" borderId="27" xfId="0" quotePrefix="1" applyNumberFormat="1" applyFont="1" applyBorder="1" applyAlignment="1" applyProtection="1">
      <alignment horizontal="center" vertical="center"/>
      <protection locked="0"/>
    </xf>
    <xf numFmtId="0" fontId="8" fillId="0" borderId="51" xfId="0" applyFont="1" applyFill="1" applyBorder="1" applyAlignment="1">
      <alignment horizontal="center"/>
    </xf>
    <xf numFmtId="0" fontId="8" fillId="0" borderId="52" xfId="0" applyFont="1" applyFill="1" applyBorder="1" applyAlignment="1">
      <alignment horizontal="center"/>
    </xf>
    <xf numFmtId="0" fontId="8" fillId="0" borderId="53" xfId="0" applyFont="1" applyFill="1" applyBorder="1" applyAlignment="1">
      <alignment horizontal="center"/>
    </xf>
    <xf numFmtId="0" fontId="2" fillId="0" borderId="60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11" fillId="0" borderId="57" xfId="0" applyFont="1" applyFill="1" applyBorder="1" applyAlignment="1">
      <alignment horizontal="center"/>
    </xf>
    <xf numFmtId="0" fontId="11" fillId="0" borderId="63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 wrapText="1"/>
    </xf>
    <xf numFmtId="0" fontId="2" fillId="8" borderId="41" xfId="0" applyFont="1" applyFill="1" applyBorder="1" applyAlignment="1">
      <alignment horizontal="center" vertical="center"/>
    </xf>
    <xf numFmtId="0" fontId="2" fillId="8" borderId="42" xfId="0" applyFont="1" applyFill="1" applyBorder="1" applyAlignment="1">
      <alignment horizontal="center" vertical="center"/>
    </xf>
    <xf numFmtId="0" fontId="2" fillId="8" borderId="43" xfId="0" applyFont="1" applyFill="1" applyBorder="1" applyAlignment="1">
      <alignment horizontal="center" vertical="center"/>
    </xf>
    <xf numFmtId="0" fontId="9" fillId="0" borderId="45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4" fillId="0" borderId="20" xfId="0" applyFont="1" applyFill="1" applyBorder="1" applyAlignment="1" applyProtection="1">
      <alignment horizontal="center" vertical="center"/>
    </xf>
    <xf numFmtId="0" fontId="4" fillId="0" borderId="19" xfId="0" applyFont="1" applyFill="1" applyBorder="1" applyAlignment="1" applyProtection="1">
      <alignment horizontal="center" vertical="center"/>
    </xf>
    <xf numFmtId="165" fontId="4" fillId="0" borderId="19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166" fontId="2" fillId="4" borderId="29" xfId="1" applyNumberFormat="1" applyFont="1" applyFill="1" applyBorder="1" applyAlignment="1">
      <alignment horizontal="center" vertical="center"/>
    </xf>
    <xf numFmtId="166" fontId="2" fillId="4" borderId="30" xfId="1" applyNumberFormat="1" applyFont="1" applyFill="1" applyBorder="1" applyAlignment="1">
      <alignment horizontal="center" vertical="center"/>
    </xf>
    <xf numFmtId="166" fontId="2" fillId="4" borderId="31" xfId="1" applyNumberFormat="1" applyFont="1" applyFill="1" applyBorder="1" applyAlignment="1">
      <alignment horizontal="center" vertical="center"/>
    </xf>
    <xf numFmtId="164" fontId="0" fillId="0" borderId="14" xfId="0" quotePrefix="1" applyNumberFormat="1" applyFont="1" applyBorder="1" applyAlignment="1" applyProtection="1">
      <alignment horizontal="center" vertical="center"/>
    </xf>
    <xf numFmtId="164" fontId="0" fillId="0" borderId="27" xfId="0" quotePrefix="1" applyNumberFormat="1" applyFont="1" applyBorder="1" applyAlignment="1" applyProtection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164" fontId="0" fillId="0" borderId="18" xfId="0" quotePrefix="1" applyNumberFormat="1" applyFont="1" applyBorder="1" applyAlignment="1" applyProtection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textRotation="90" wrapText="1"/>
    </xf>
    <xf numFmtId="0" fontId="3" fillId="2" borderId="10" xfId="0" applyFont="1" applyFill="1" applyBorder="1" applyAlignment="1">
      <alignment horizontal="center" vertical="center" textRotation="90" wrapText="1"/>
    </xf>
    <xf numFmtId="0" fontId="10" fillId="0" borderId="4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5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4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/>
    </xf>
    <xf numFmtId="0" fontId="11" fillId="0" borderId="64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6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6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 wrapText="1"/>
    </xf>
    <xf numFmtId="167" fontId="9" fillId="0" borderId="5" xfId="0" applyNumberFormat="1" applyFont="1" applyFill="1" applyBorder="1" applyAlignment="1">
      <alignment horizontal="center"/>
    </xf>
    <xf numFmtId="167" fontId="9" fillId="0" borderId="3" xfId="0" applyNumberFormat="1" applyFont="1" applyFill="1" applyBorder="1" applyAlignment="1">
      <alignment horizontal="center"/>
    </xf>
    <xf numFmtId="4" fontId="0" fillId="0" borderId="7" xfId="0" applyNumberFormat="1" applyFont="1" applyBorder="1" applyAlignment="1">
      <alignment vertical="center"/>
    </xf>
    <xf numFmtId="4" fontId="0" fillId="0" borderId="27" xfId="0" applyNumberFormat="1" applyFont="1" applyBorder="1" applyAlignment="1">
      <alignment vertical="center"/>
    </xf>
    <xf numFmtId="4" fontId="0" fillId="0" borderId="8" xfId="0" applyNumberFormat="1" applyFont="1" applyBorder="1" applyAlignment="1">
      <alignment horizontal="center" vertical="center"/>
    </xf>
    <xf numFmtId="0" fontId="0" fillId="0" borderId="15" xfId="0" quotePrefix="1" applyFont="1" applyBorder="1" applyAlignment="1">
      <alignment horizontal="center" vertical="center"/>
    </xf>
    <xf numFmtId="0" fontId="0" fillId="0" borderId="28" xfId="0" quotePrefix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0</xdr:rowOff>
    </xdr:from>
    <xdr:ext cx="972911" cy="133775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93914"/>
          <a:ext cx="972911" cy="13377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8"/>
  <sheetViews>
    <sheetView tabSelected="1" topLeftCell="B1" zoomScale="70" zoomScaleNormal="70" workbookViewId="0">
      <selection activeCell="F4" sqref="F4:R5"/>
    </sheetView>
  </sheetViews>
  <sheetFormatPr defaultRowHeight="14.4" x14ac:dyDescent="0.3"/>
  <cols>
    <col min="1" max="1" width="8.88671875" hidden="1" customWidth="1"/>
  </cols>
  <sheetData>
    <row r="1" spans="1:27" ht="23.4" thickBot="1" x14ac:dyDescent="0.45">
      <c r="B1" s="77" t="s">
        <v>49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9"/>
    </row>
    <row r="2" spans="1:27" ht="15.6" x14ac:dyDescent="0.3">
      <c r="A2" s="4" t="s">
        <v>26</v>
      </c>
      <c r="B2" s="99"/>
      <c r="C2" s="100"/>
      <c r="D2" s="36"/>
      <c r="E2" s="36"/>
      <c r="F2" s="122" t="s">
        <v>40</v>
      </c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8" t="s">
        <v>41</v>
      </c>
      <c r="T2" s="86"/>
      <c r="U2" s="86" t="s">
        <v>51</v>
      </c>
      <c r="V2" s="86"/>
      <c r="W2" s="86"/>
      <c r="X2" s="86"/>
      <c r="Y2" s="86"/>
      <c r="Z2" s="87"/>
      <c r="AA2" s="38"/>
    </row>
    <row r="3" spans="1:27" ht="15.6" x14ac:dyDescent="0.3">
      <c r="A3" s="4" t="s">
        <v>27</v>
      </c>
      <c r="B3" s="99"/>
      <c r="C3" s="101"/>
      <c r="D3" s="27"/>
      <c r="E3" s="27"/>
      <c r="F3" s="122" t="s">
        <v>50</v>
      </c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40"/>
      <c r="T3" s="41"/>
      <c r="U3" s="30"/>
      <c r="V3" s="30"/>
      <c r="W3" s="30"/>
      <c r="X3" s="30"/>
      <c r="Y3" s="41"/>
      <c r="Z3" s="42"/>
    </row>
    <row r="4" spans="1:27" ht="15.6" customHeight="1" x14ac:dyDescent="0.3">
      <c r="A4" s="4" t="s">
        <v>28</v>
      </c>
      <c r="B4" s="99"/>
      <c r="C4" s="101"/>
      <c r="D4" s="27"/>
      <c r="E4" s="27"/>
      <c r="F4" s="124" t="s">
        <v>42</v>
      </c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9" t="s">
        <v>43</v>
      </c>
      <c r="T4" s="130"/>
      <c r="U4" s="130" t="s">
        <v>48</v>
      </c>
      <c r="V4" s="130"/>
      <c r="W4" s="130"/>
      <c r="X4" s="130"/>
      <c r="Y4" s="130"/>
      <c r="Z4" s="131"/>
      <c r="AA4" s="34"/>
    </row>
    <row r="5" spans="1:27" x14ac:dyDescent="0.3">
      <c r="A5" s="4" t="s">
        <v>29</v>
      </c>
      <c r="B5" s="99"/>
      <c r="C5" s="101"/>
      <c r="D5" s="27"/>
      <c r="E5" s="27"/>
      <c r="F5" s="124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9" t="s">
        <v>44</v>
      </c>
      <c r="T5" s="130"/>
      <c r="U5" s="31" t="s">
        <v>21</v>
      </c>
      <c r="V5" s="31" t="s">
        <v>21</v>
      </c>
      <c r="W5" s="33"/>
      <c r="X5" s="33"/>
      <c r="Y5" s="41"/>
      <c r="Z5" s="42"/>
    </row>
    <row r="6" spans="1:27" ht="15.6" customHeight="1" x14ac:dyDescent="0.3">
      <c r="A6" s="4" t="s">
        <v>30</v>
      </c>
      <c r="B6" s="99"/>
      <c r="C6" s="101"/>
      <c r="D6" s="27"/>
      <c r="E6" s="27"/>
      <c r="F6" s="124" t="s">
        <v>45</v>
      </c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43"/>
      <c r="T6" s="32"/>
      <c r="U6" s="32"/>
      <c r="V6" s="33"/>
      <c r="W6" s="33"/>
      <c r="X6" s="41"/>
      <c r="Y6" s="41"/>
      <c r="Z6" s="42"/>
    </row>
    <row r="7" spans="1:27" x14ac:dyDescent="0.3">
      <c r="B7" s="28"/>
      <c r="C7" s="29"/>
      <c r="D7" s="29"/>
      <c r="E7" s="29"/>
      <c r="F7" s="124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61" t="s">
        <v>46</v>
      </c>
      <c r="T7" s="61"/>
      <c r="U7" s="61" t="s">
        <v>47</v>
      </c>
      <c r="V7" s="61"/>
      <c r="W7" s="44"/>
      <c r="X7" s="45" t="s">
        <v>53</v>
      </c>
      <c r="Y7" s="137"/>
      <c r="Z7" s="138"/>
    </row>
    <row r="8" spans="1:27" ht="15" thickBot="1" x14ac:dyDescent="0.35">
      <c r="A8">
        <v>2</v>
      </c>
      <c r="B8" s="59"/>
      <c r="C8" s="60"/>
      <c r="D8" s="60"/>
      <c r="E8" s="60"/>
      <c r="F8" s="126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61"/>
      <c r="T8" s="61"/>
      <c r="U8" s="46"/>
      <c r="V8" s="46"/>
      <c r="W8" s="44"/>
      <c r="X8" s="46"/>
      <c r="Y8" s="46"/>
      <c r="Z8" s="44"/>
    </row>
    <row r="9" spans="1:27" ht="16.2" thickBot="1" x14ac:dyDescent="0.35">
      <c r="A9">
        <v>2</v>
      </c>
      <c r="B9" s="105" t="s">
        <v>0</v>
      </c>
      <c r="C9" s="106"/>
      <c r="D9" s="106"/>
      <c r="E9" s="106"/>
      <c r="F9" s="107"/>
      <c r="G9" s="108"/>
      <c r="H9" s="37"/>
      <c r="I9" s="109" t="s">
        <v>1</v>
      </c>
      <c r="J9" s="107"/>
      <c r="K9" s="107"/>
      <c r="L9" s="107"/>
      <c r="M9" s="107"/>
      <c r="N9" s="107"/>
      <c r="O9" s="109" t="s">
        <v>2</v>
      </c>
      <c r="P9" s="107"/>
      <c r="Q9" s="107"/>
      <c r="R9" s="107"/>
      <c r="S9" s="80" t="s">
        <v>3</v>
      </c>
      <c r="T9" s="81"/>
      <c r="U9" s="81"/>
      <c r="V9" s="81"/>
      <c r="W9" s="81"/>
      <c r="X9" s="81"/>
      <c r="Y9" s="81"/>
      <c r="Z9" s="82"/>
    </row>
    <row r="10" spans="1:27" ht="66.599999999999994" thickBot="1" x14ac:dyDescent="0.35">
      <c r="B10" s="118" t="s">
        <v>4</v>
      </c>
      <c r="C10" s="120" t="s">
        <v>5</v>
      </c>
      <c r="D10" s="115" t="s">
        <v>6</v>
      </c>
      <c r="E10" s="115"/>
      <c r="F10" s="115" t="s">
        <v>7</v>
      </c>
      <c r="G10" s="115" t="s">
        <v>52</v>
      </c>
      <c r="H10" s="115" t="s">
        <v>8</v>
      </c>
      <c r="I10" s="1" t="s">
        <v>9</v>
      </c>
      <c r="J10" s="1" t="s">
        <v>10</v>
      </c>
      <c r="K10" s="1" t="s">
        <v>11</v>
      </c>
      <c r="L10" s="1" t="s">
        <v>12</v>
      </c>
      <c r="M10" s="1" t="s">
        <v>13</v>
      </c>
      <c r="N10" s="1" t="s">
        <v>14</v>
      </c>
      <c r="O10" s="132" t="s">
        <v>15</v>
      </c>
      <c r="P10" s="133"/>
      <c r="Q10" s="132" t="s">
        <v>16</v>
      </c>
      <c r="R10" s="133"/>
      <c r="S10" s="134" t="s">
        <v>17</v>
      </c>
      <c r="T10" s="135"/>
      <c r="U10" s="136"/>
      <c r="V10" s="134" t="s">
        <v>18</v>
      </c>
      <c r="W10" s="135"/>
      <c r="X10" s="135"/>
      <c r="Y10" s="94" t="s">
        <v>19</v>
      </c>
      <c r="Z10" s="95"/>
    </row>
    <row r="11" spans="1:27" ht="26.4" x14ac:dyDescent="0.3">
      <c r="B11" s="119"/>
      <c r="C11" s="121"/>
      <c r="D11" s="116"/>
      <c r="E11" s="116"/>
      <c r="F11" s="116"/>
      <c r="G11" s="116"/>
      <c r="H11" s="116"/>
      <c r="I11" s="2" t="s">
        <v>20</v>
      </c>
      <c r="J11" s="2" t="s">
        <v>20</v>
      </c>
      <c r="K11" s="2" t="s">
        <v>20</v>
      </c>
      <c r="L11" s="2" t="s">
        <v>20</v>
      </c>
      <c r="M11" s="2" t="s">
        <v>20</v>
      </c>
      <c r="N11" s="2" t="s">
        <v>20</v>
      </c>
      <c r="O11" s="3" t="s">
        <v>21</v>
      </c>
      <c r="P11" s="3" t="s">
        <v>22</v>
      </c>
      <c r="Q11" s="3" t="s">
        <v>21</v>
      </c>
      <c r="R11" s="3" t="s">
        <v>22</v>
      </c>
      <c r="S11" s="3" t="s">
        <v>23</v>
      </c>
      <c r="T11" s="3" t="s">
        <v>21</v>
      </c>
      <c r="U11" s="3" t="s">
        <v>22</v>
      </c>
      <c r="V11" s="3" t="s">
        <v>23</v>
      </c>
      <c r="W11" s="3" t="s">
        <v>21</v>
      </c>
      <c r="X11" s="3" t="s">
        <v>22</v>
      </c>
      <c r="Y11" s="35" t="s">
        <v>24</v>
      </c>
      <c r="Z11" s="39" t="s">
        <v>25</v>
      </c>
    </row>
    <row r="12" spans="1:27" ht="14.4" customHeight="1" x14ac:dyDescent="0.3">
      <c r="B12" s="88" t="s">
        <v>31</v>
      </c>
      <c r="C12" s="89"/>
      <c r="D12" s="89"/>
      <c r="E12" s="90"/>
      <c r="F12" s="5" t="s">
        <v>32</v>
      </c>
      <c r="G12" s="139"/>
      <c r="H12" s="5" t="s">
        <v>32</v>
      </c>
      <c r="I12" s="68"/>
      <c r="J12" s="68"/>
      <c r="K12" s="68"/>
      <c r="L12" s="68"/>
      <c r="M12" s="113">
        <f>3*A8</f>
        <v>6</v>
      </c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"/>
      <c r="Z12" s="142"/>
    </row>
    <row r="13" spans="1:27" ht="14.4" customHeight="1" x14ac:dyDescent="0.3">
      <c r="B13" s="91"/>
      <c r="C13" s="92"/>
      <c r="D13" s="92"/>
      <c r="E13" s="93"/>
      <c r="F13" s="54">
        <v>60</v>
      </c>
      <c r="G13" s="141">
        <f>F13</f>
        <v>60</v>
      </c>
      <c r="H13" s="54"/>
      <c r="I13" s="57"/>
      <c r="J13" s="57"/>
      <c r="K13" s="57"/>
      <c r="L13" s="57"/>
      <c r="M13" s="11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6">
        <f>IF($A$9=2,ROUND(F13/50,0)*$A$8*3,"")</f>
        <v>6</v>
      </c>
      <c r="Z13" s="58"/>
    </row>
    <row r="14" spans="1:27" x14ac:dyDescent="0.3">
      <c r="B14" s="102">
        <v>1</v>
      </c>
      <c r="C14" s="103">
        <v>1</v>
      </c>
      <c r="D14" s="103" t="s">
        <v>33</v>
      </c>
      <c r="E14" s="104">
        <v>6</v>
      </c>
      <c r="F14" s="55"/>
      <c r="G14" s="141"/>
      <c r="H14" s="55"/>
      <c r="I14" s="50" t="str">
        <f>IF(LEFT(D14,1)="a",IF(AND(COUNTIF(doublecross,H15)=0,COUNTIF(doublecross,H13)=0),3*$A$8,""),"")</f>
        <v/>
      </c>
      <c r="J14" s="50" t="str">
        <f>IF(AND(LEFT(D14,1)="a",OR(COUNTIF(doublecross,H15)&gt;0,COUNTIF(doublecross,H13)&gt;0)),3*$A$8,"")</f>
        <v/>
      </c>
      <c r="K14" s="50" t="str">
        <f>IF(AND(LEFT(D14,1)&lt;&gt;"a",LEFT(D14,3)&lt;&gt;"ddr",COUNTIF(doublecross,H15)=0,COUNTIF(doublecross,H13)=0),6*$A$8,"")</f>
        <v/>
      </c>
      <c r="L14" s="50">
        <f>IF(LEFT(D14,1)&lt;&gt;"a",(IF(LEFT(D14,3)="ddr",3*$A$8,IF(OR(COUNTIF(doublecross,F13)&gt;0,countinf(doublecross,F15)&gt;0),6*$A$8,""))),"")</f>
        <v>6</v>
      </c>
      <c r="M14" s="50"/>
      <c r="N14" s="50">
        <f>IF(LEFT(D14,2)="cc",3,IF(OR(LEFT(D14,2)="ee",LEFT(D14,2)="dd"),6,""))</f>
        <v>6</v>
      </c>
      <c r="O14" s="56">
        <f>IF(LEFT(D14,1)&lt;&gt;"a", 2,"")</f>
        <v>2</v>
      </c>
      <c r="P14" s="56">
        <f>IF(LEFT(D14,1)&lt;&gt;"a", 2,"")</f>
        <v>2</v>
      </c>
      <c r="Q14" s="56" t="str">
        <f>IF(LEFT(D14,1)="a", 1,"")</f>
        <v/>
      </c>
      <c r="R14" s="56" t="str">
        <f>IF(LEFT(D14,1)="a", 1,"")</f>
        <v/>
      </c>
      <c r="S14" s="62">
        <f>IF(OR(F13&gt;450,F15&gt;450),9*$A$8*$A$9,6*$A$8*$A$9)</f>
        <v>24</v>
      </c>
      <c r="T14" s="62">
        <f>IF(OR(F13&gt;450,F15&gt;450),3,2)</f>
        <v>2</v>
      </c>
      <c r="U14" s="62">
        <f>IF(OR(F13&gt;450,F15&gt;450),3,2)</f>
        <v>2</v>
      </c>
      <c r="V14" s="62" t="str">
        <f>IF(LEFT(D14,1)="a", 3*$A$8*$A$9,"")</f>
        <v/>
      </c>
      <c r="W14" s="62" t="str">
        <f>IF(LEFT(D14,1)="a", 1,"")</f>
        <v/>
      </c>
      <c r="X14" s="62" t="str">
        <f>IF(LEFT(D14,1)="a", 1,"")</f>
        <v/>
      </c>
      <c r="Y14" s="57"/>
      <c r="Z14" s="58">
        <f>IF(LEFT(D14,1)&lt;&gt;"a", $A$8*3*2,"")</f>
        <v>12</v>
      </c>
    </row>
    <row r="15" spans="1:27" x14ac:dyDescent="0.3">
      <c r="B15" s="102"/>
      <c r="C15" s="103"/>
      <c r="D15" s="103"/>
      <c r="E15" s="104"/>
      <c r="F15" s="52">
        <v>273.43</v>
      </c>
      <c r="G15" s="141">
        <f>F13+F15</f>
        <v>333.43</v>
      </c>
      <c r="H15" s="52"/>
      <c r="I15" s="51"/>
      <c r="J15" s="51"/>
      <c r="K15" s="51"/>
      <c r="L15" s="51"/>
      <c r="M15" s="51"/>
      <c r="N15" s="51"/>
      <c r="O15" s="57"/>
      <c r="P15" s="57"/>
      <c r="Q15" s="57"/>
      <c r="R15" s="57"/>
      <c r="S15" s="63"/>
      <c r="T15" s="63"/>
      <c r="U15" s="63"/>
      <c r="V15" s="63"/>
      <c r="W15" s="63"/>
      <c r="X15" s="63"/>
      <c r="Y15" s="56">
        <f>IF($A$9=2,ROUND(F15/50,0)*$A$8*3,"")</f>
        <v>30</v>
      </c>
      <c r="Z15" s="58"/>
    </row>
    <row r="16" spans="1:27" ht="14.4" customHeight="1" x14ac:dyDescent="0.3">
      <c r="B16" s="69" t="s">
        <v>34</v>
      </c>
      <c r="C16" s="70"/>
      <c r="D16" s="70"/>
      <c r="E16" s="71"/>
      <c r="F16" s="53"/>
      <c r="G16" s="141"/>
      <c r="H16" s="75"/>
      <c r="I16" s="50"/>
      <c r="J16" s="50"/>
      <c r="K16" s="50"/>
      <c r="L16" s="50"/>
      <c r="M16" s="113">
        <f>3*A8</f>
        <v>6</v>
      </c>
      <c r="N16" s="50" t="s">
        <v>32</v>
      </c>
      <c r="O16" s="56"/>
      <c r="P16" s="56"/>
      <c r="Q16" s="56"/>
      <c r="R16" s="56"/>
      <c r="S16" s="68"/>
      <c r="T16" s="68"/>
      <c r="U16" s="68"/>
      <c r="V16" s="56"/>
      <c r="W16" s="56"/>
      <c r="X16" s="56"/>
      <c r="Y16" s="57"/>
      <c r="Z16" s="58"/>
    </row>
    <row r="17" spans="2:26" ht="15" customHeight="1" thickBot="1" x14ac:dyDescent="0.35">
      <c r="B17" s="72"/>
      <c r="C17" s="73"/>
      <c r="D17" s="73"/>
      <c r="E17" s="74"/>
      <c r="F17" s="7" t="s">
        <v>32</v>
      </c>
      <c r="G17" s="140"/>
      <c r="H17" s="8"/>
      <c r="I17" s="51"/>
      <c r="J17" s="51"/>
      <c r="K17" s="51"/>
      <c r="L17" s="51"/>
      <c r="M17" s="114"/>
      <c r="N17" s="76"/>
      <c r="O17" s="67"/>
      <c r="P17" s="67"/>
      <c r="Q17" s="67"/>
      <c r="R17" s="67"/>
      <c r="S17" s="57"/>
      <c r="T17" s="57"/>
      <c r="U17" s="57"/>
      <c r="V17" s="67"/>
      <c r="W17" s="67"/>
      <c r="X17" s="67"/>
      <c r="Y17" s="9"/>
      <c r="Z17" s="143"/>
    </row>
    <row r="18" spans="2:26" ht="16.8" thickTop="1" thickBot="1" x14ac:dyDescent="0.35">
      <c r="B18" s="110" t="s">
        <v>35</v>
      </c>
      <c r="C18" s="111"/>
      <c r="D18" s="111"/>
      <c r="E18" s="112"/>
      <c r="F18" s="10">
        <f>SUM(F12:F17)</f>
        <v>333.43</v>
      </c>
      <c r="G18" s="10"/>
      <c r="H18" s="11"/>
      <c r="I18" s="10">
        <f t="shared" ref="I18:X18" si="0">SUM(I12:I17)</f>
        <v>0</v>
      </c>
      <c r="J18" s="10">
        <f t="shared" si="0"/>
        <v>0</v>
      </c>
      <c r="K18" s="10">
        <f t="shared" si="0"/>
        <v>0</v>
      </c>
      <c r="L18" s="10">
        <f t="shared" si="0"/>
        <v>6</v>
      </c>
      <c r="M18" s="10">
        <f t="shared" si="0"/>
        <v>12</v>
      </c>
      <c r="N18" s="10">
        <f t="shared" si="0"/>
        <v>6</v>
      </c>
      <c r="O18" s="10">
        <f t="shared" si="0"/>
        <v>2</v>
      </c>
      <c r="P18" s="10">
        <f t="shared" si="0"/>
        <v>2</v>
      </c>
      <c r="Q18" s="10">
        <f t="shared" si="0"/>
        <v>0</v>
      </c>
      <c r="R18" s="10">
        <f t="shared" si="0"/>
        <v>0</v>
      </c>
      <c r="S18" s="10">
        <f t="shared" si="0"/>
        <v>24</v>
      </c>
      <c r="T18" s="10">
        <f t="shared" si="0"/>
        <v>2</v>
      </c>
      <c r="U18" s="10">
        <f t="shared" si="0"/>
        <v>2</v>
      </c>
      <c r="V18" s="10">
        <f t="shared" si="0"/>
        <v>0</v>
      </c>
      <c r="W18" s="10">
        <f t="shared" si="0"/>
        <v>0</v>
      </c>
      <c r="X18" s="10">
        <f t="shared" si="0"/>
        <v>0</v>
      </c>
      <c r="Y18" s="10">
        <f>SUM(Y12:Y17)</f>
        <v>36</v>
      </c>
      <c r="Z18" s="12">
        <f>SUM(Z12:Z17)</f>
        <v>12</v>
      </c>
    </row>
    <row r="19" spans="2:26" ht="15" thickTop="1" x14ac:dyDescent="0.3">
      <c r="B19" s="13"/>
      <c r="C19" s="13"/>
      <c r="D19" s="13"/>
      <c r="E19" s="13"/>
      <c r="G19" s="13"/>
      <c r="H19" s="14"/>
    </row>
    <row r="20" spans="2:26" ht="15.6" x14ac:dyDescent="0.3">
      <c r="B20" s="47" t="s">
        <v>36</v>
      </c>
      <c r="C20" s="48"/>
      <c r="D20" s="48"/>
      <c r="E20" s="48"/>
      <c r="F20" s="48"/>
      <c r="G20" s="49"/>
      <c r="H20" s="15"/>
      <c r="I20" s="16">
        <v>0</v>
      </c>
      <c r="J20" s="16">
        <v>336</v>
      </c>
      <c r="K20" s="16"/>
      <c r="L20" s="16">
        <f>444-79</f>
        <v>365</v>
      </c>
      <c r="M20" s="16">
        <v>12</v>
      </c>
      <c r="N20" s="16">
        <v>57</v>
      </c>
      <c r="O20" s="16">
        <v>76</v>
      </c>
      <c r="P20" s="16">
        <v>76</v>
      </c>
      <c r="Q20" s="16">
        <v>56</v>
      </c>
      <c r="R20" s="16">
        <v>56</v>
      </c>
      <c r="S20" s="16">
        <v>1200</v>
      </c>
      <c r="T20" s="16">
        <v>198</v>
      </c>
      <c r="U20" s="16">
        <v>198</v>
      </c>
      <c r="V20" s="16">
        <v>1200</v>
      </c>
      <c r="W20" s="16">
        <v>198</v>
      </c>
      <c r="X20" s="16">
        <v>198</v>
      </c>
      <c r="Y20" s="17">
        <v>3240</v>
      </c>
      <c r="Z20" s="16">
        <v>306</v>
      </c>
    </row>
    <row r="21" spans="2:26" ht="15.6" x14ac:dyDescent="0.3">
      <c r="B21" s="83" t="s">
        <v>37</v>
      </c>
      <c r="C21" s="84"/>
      <c r="D21" s="84"/>
      <c r="E21" s="84"/>
      <c r="F21" s="84"/>
      <c r="G21" s="85"/>
      <c r="H21" s="18"/>
      <c r="I21" s="19">
        <v>0</v>
      </c>
      <c r="J21" s="19">
        <v>444</v>
      </c>
      <c r="K21" s="19"/>
      <c r="L21" s="19">
        <f>+L20</f>
        <v>365</v>
      </c>
      <c r="M21" s="19">
        <v>12</v>
      </c>
      <c r="N21" s="19">
        <v>66</v>
      </c>
      <c r="O21" s="19">
        <v>112</v>
      </c>
      <c r="P21" s="19">
        <v>112</v>
      </c>
      <c r="Q21" s="19">
        <v>74</v>
      </c>
      <c r="R21" s="19">
        <v>74</v>
      </c>
      <c r="S21" s="19">
        <v>1296</v>
      </c>
      <c r="T21" s="19">
        <v>214</v>
      </c>
      <c r="U21" s="19">
        <v>214</v>
      </c>
      <c r="V21" s="19">
        <v>1296</v>
      </c>
      <c r="W21" s="19">
        <v>214</v>
      </c>
      <c r="X21" s="19">
        <v>214</v>
      </c>
      <c r="Y21" s="20">
        <v>3240</v>
      </c>
      <c r="Z21" s="19">
        <v>306</v>
      </c>
    </row>
    <row r="22" spans="2:26" ht="15.6" x14ac:dyDescent="0.3">
      <c r="B22" s="64" t="s">
        <v>38</v>
      </c>
      <c r="C22" s="65"/>
      <c r="D22" s="65"/>
      <c r="E22" s="65"/>
      <c r="F22" s="65"/>
      <c r="G22" s="66"/>
      <c r="H22" s="15"/>
      <c r="I22" s="21">
        <f>+I18</f>
        <v>0</v>
      </c>
      <c r="J22" s="21">
        <f t="shared" ref="J22:X22" si="1">+J18</f>
        <v>0</v>
      </c>
      <c r="K22" s="21">
        <f t="shared" si="1"/>
        <v>0</v>
      </c>
      <c r="L22" s="21">
        <f t="shared" si="1"/>
        <v>6</v>
      </c>
      <c r="M22" s="21">
        <f t="shared" si="1"/>
        <v>12</v>
      </c>
      <c r="N22" s="21">
        <f t="shared" si="1"/>
        <v>6</v>
      </c>
      <c r="O22" s="21">
        <f t="shared" si="1"/>
        <v>2</v>
      </c>
      <c r="P22" s="21">
        <f t="shared" si="1"/>
        <v>2</v>
      </c>
      <c r="Q22" s="21">
        <f t="shared" si="1"/>
        <v>0</v>
      </c>
      <c r="R22" s="21">
        <f t="shared" si="1"/>
        <v>0</v>
      </c>
      <c r="S22" s="21">
        <f t="shared" si="1"/>
        <v>24</v>
      </c>
      <c r="T22" s="21">
        <f t="shared" si="1"/>
        <v>2</v>
      </c>
      <c r="U22" s="21">
        <f t="shared" si="1"/>
        <v>2</v>
      </c>
      <c r="V22" s="21">
        <f t="shared" si="1"/>
        <v>0</v>
      </c>
      <c r="W22" s="21">
        <f t="shared" si="1"/>
        <v>0</v>
      </c>
      <c r="X22" s="21">
        <f t="shared" si="1"/>
        <v>0</v>
      </c>
      <c r="Y22" s="21">
        <f>+Y18</f>
        <v>36</v>
      </c>
      <c r="Z22" s="21">
        <f>+Z18</f>
        <v>12</v>
      </c>
    </row>
    <row r="23" spans="2:26" ht="15.6" x14ac:dyDescent="0.3">
      <c r="B23" s="96" t="s">
        <v>39</v>
      </c>
      <c r="C23" s="97"/>
      <c r="D23" s="97"/>
      <c r="E23" s="97"/>
      <c r="F23" s="97"/>
      <c r="G23" s="98"/>
      <c r="H23" s="22"/>
      <c r="I23" s="23">
        <f>+I22-I20</f>
        <v>0</v>
      </c>
      <c r="J23" s="23">
        <f>+J22-J21</f>
        <v>-444</v>
      </c>
      <c r="K23" s="23">
        <f t="shared" ref="K23:X23" si="2">+K22-K20</f>
        <v>0</v>
      </c>
      <c r="L23" s="23">
        <f t="shared" si="2"/>
        <v>-359</v>
      </c>
      <c r="M23" s="23">
        <f t="shared" si="2"/>
        <v>0</v>
      </c>
      <c r="N23" s="23">
        <f t="shared" si="2"/>
        <v>-51</v>
      </c>
      <c r="O23" s="23">
        <f t="shared" si="2"/>
        <v>-74</v>
      </c>
      <c r="P23" s="23">
        <f t="shared" si="2"/>
        <v>-74</v>
      </c>
      <c r="Q23" s="23">
        <f>+Q22-Q21</f>
        <v>-74</v>
      </c>
      <c r="R23" s="23">
        <f>+R22-R21</f>
        <v>-74</v>
      </c>
      <c r="S23" s="23">
        <f t="shared" si="2"/>
        <v>-1176</v>
      </c>
      <c r="T23" s="23">
        <f t="shared" si="2"/>
        <v>-196</v>
      </c>
      <c r="U23" s="23">
        <f t="shared" si="2"/>
        <v>-196</v>
      </c>
      <c r="V23" s="23">
        <f t="shared" si="2"/>
        <v>-1200</v>
      </c>
      <c r="W23" s="23">
        <f t="shared" si="2"/>
        <v>-198</v>
      </c>
      <c r="X23" s="23">
        <f t="shared" si="2"/>
        <v>-198</v>
      </c>
      <c r="Y23" s="24">
        <f>+Y22-Y21</f>
        <v>-3204</v>
      </c>
      <c r="Z23" s="24">
        <f>+Z22-Z20</f>
        <v>-294</v>
      </c>
    </row>
    <row r="24" spans="2:26" x14ac:dyDescent="0.3">
      <c r="B24" s="13"/>
      <c r="C24" s="13"/>
      <c r="D24" s="13"/>
      <c r="E24" s="13"/>
      <c r="G24" s="13"/>
      <c r="H24" s="14"/>
    </row>
    <row r="25" spans="2:26" x14ac:dyDescent="0.3">
      <c r="B25" s="13"/>
      <c r="C25" s="13"/>
      <c r="D25" s="13"/>
      <c r="E25" s="13"/>
      <c r="G25" s="13"/>
      <c r="H25" s="14"/>
    </row>
    <row r="26" spans="2:26" x14ac:dyDescent="0.3">
      <c r="B26" s="13"/>
      <c r="C26" s="13"/>
      <c r="D26" s="13"/>
      <c r="E26" s="13"/>
      <c r="G26" s="13"/>
      <c r="H26" s="14"/>
    </row>
    <row r="27" spans="2:26" x14ac:dyDescent="0.3">
      <c r="B27" s="13"/>
      <c r="C27" s="13"/>
      <c r="D27" s="13"/>
      <c r="E27" s="13"/>
      <c r="G27" s="13"/>
      <c r="H27" s="14"/>
      <c r="K27" s="25"/>
      <c r="L27" s="26"/>
    </row>
    <row r="28" spans="2:26" x14ac:dyDescent="0.3">
      <c r="B28" s="13"/>
      <c r="C28" s="13"/>
      <c r="D28" s="13"/>
      <c r="E28" s="13"/>
      <c r="G28" s="13"/>
      <c r="H28" s="14"/>
    </row>
  </sheetData>
  <mergeCells count="101">
    <mergeCell ref="Z12:Z13"/>
    <mergeCell ref="Z16:Z17"/>
    <mergeCell ref="U4:Z4"/>
    <mergeCell ref="O10:P10"/>
    <mergeCell ref="Q10:R10"/>
    <mergeCell ref="S10:U10"/>
    <mergeCell ref="V10:X10"/>
    <mergeCell ref="Y7:Z7"/>
    <mergeCell ref="O9:R9"/>
    <mergeCell ref="F2:R2"/>
    <mergeCell ref="F3:R3"/>
    <mergeCell ref="F4:R5"/>
    <mergeCell ref="F6:R8"/>
    <mergeCell ref="S2:T2"/>
    <mergeCell ref="S4:T4"/>
    <mergeCell ref="S5:T5"/>
    <mergeCell ref="S12:S13"/>
    <mergeCell ref="T12:T13"/>
    <mergeCell ref="B10:B11"/>
    <mergeCell ref="C10:C11"/>
    <mergeCell ref="D10:E11"/>
    <mergeCell ref="F10:F11"/>
    <mergeCell ref="G10:G11"/>
    <mergeCell ref="G13:G14"/>
    <mergeCell ref="N12:N13"/>
    <mergeCell ref="O12:O13"/>
    <mergeCell ref="P12:P13"/>
    <mergeCell ref="Q12:Q13"/>
    <mergeCell ref="R12:R13"/>
    <mergeCell ref="B23:G23"/>
    <mergeCell ref="B2:C6"/>
    <mergeCell ref="L14:L15"/>
    <mergeCell ref="B14:B15"/>
    <mergeCell ref="C14:C15"/>
    <mergeCell ref="D14:D15"/>
    <mergeCell ref="E14:E15"/>
    <mergeCell ref="I14:I15"/>
    <mergeCell ref="K12:K13"/>
    <mergeCell ref="L12:L13"/>
    <mergeCell ref="B9:G9"/>
    <mergeCell ref="I9:N9"/>
    <mergeCell ref="B18:E18"/>
    <mergeCell ref="M16:M17"/>
    <mergeCell ref="H10:H11"/>
    <mergeCell ref="N16:N17"/>
    <mergeCell ref="B1:Z1"/>
    <mergeCell ref="U7:V7"/>
    <mergeCell ref="S9:Z9"/>
    <mergeCell ref="B21:G21"/>
    <mergeCell ref="U2:Z2"/>
    <mergeCell ref="B12:E13"/>
    <mergeCell ref="Y13:Y14"/>
    <mergeCell ref="Y15:Y16"/>
    <mergeCell ref="Y10:Z10"/>
    <mergeCell ref="U14:U15"/>
    <mergeCell ref="V14:V15"/>
    <mergeCell ref="W14:W15"/>
    <mergeCell ref="N14:N15"/>
    <mergeCell ref="O14:O15"/>
    <mergeCell ref="P14:P15"/>
    <mergeCell ref="B22:G22"/>
    <mergeCell ref="W16:W17"/>
    <mergeCell ref="X16:X17"/>
    <mergeCell ref="Q16:Q17"/>
    <mergeCell ref="R16:R17"/>
    <mergeCell ref="S16:S17"/>
    <mergeCell ref="T16:T17"/>
    <mergeCell ref="U16:U17"/>
    <mergeCell ref="V16:V17"/>
    <mergeCell ref="O16:O17"/>
    <mergeCell ref="P16:P17"/>
    <mergeCell ref="J16:J17"/>
    <mergeCell ref="B16:E17"/>
    <mergeCell ref="H15:H16"/>
    <mergeCell ref="K16:K17"/>
    <mergeCell ref="L16:L17"/>
    <mergeCell ref="Q14:Q15"/>
    <mergeCell ref="Z14:Z15"/>
    <mergeCell ref="B8:E8"/>
    <mergeCell ref="S7:T7"/>
    <mergeCell ref="S8:T8"/>
    <mergeCell ref="R14:R15"/>
    <mergeCell ref="S14:S15"/>
    <mergeCell ref="T14:T15"/>
    <mergeCell ref="U12:U13"/>
    <mergeCell ref="J12:J13"/>
    <mergeCell ref="X14:X15"/>
    <mergeCell ref="I12:I13"/>
    <mergeCell ref="W12:W13"/>
    <mergeCell ref="X12:X13"/>
    <mergeCell ref="V12:V13"/>
    <mergeCell ref="B20:G20"/>
    <mergeCell ref="M14:M15"/>
    <mergeCell ref="F15:F16"/>
    <mergeCell ref="I16:I17"/>
    <mergeCell ref="K14:K15"/>
    <mergeCell ref="F13:F14"/>
    <mergeCell ref="H13:H14"/>
    <mergeCell ref="J14:J15"/>
    <mergeCell ref="M12:M13"/>
    <mergeCell ref="G15:G1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doublecross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Danurwenda</dc:creator>
  <cp:lastModifiedBy>Dimas Danurwenda</cp:lastModifiedBy>
  <dcterms:created xsi:type="dcterms:W3CDTF">2016-08-13T09:39:50Z</dcterms:created>
  <dcterms:modified xsi:type="dcterms:W3CDTF">2016-08-19T02:01:07Z</dcterms:modified>
</cp:coreProperties>
</file>