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<sst xmlns="http://schemas.openxmlformats.org/spreadsheetml/2006/main" count="95" uniqueCount="87">
  <si>
    <t>DAFTAR PEMBELIAN TIKET PESAWAT</t>
  </si>
  <si>
    <t>TGL KEBERANGKATAN</t>
  </si>
  <si>
    <t>NO</t>
  </si>
  <si>
    <t>KODE TIKET</t>
  </si>
  <si>
    <t>NAMA PENUMPANG</t>
  </si>
  <si>
    <t>TGL. PEMBELIAN</t>
  </si>
  <si>
    <t>TUJUAN</t>
  </si>
  <si>
    <t>HARGA</t>
  </si>
  <si>
    <t>KELAS</t>
  </si>
  <si>
    <t>MENU</t>
  </si>
  <si>
    <t>HARGA MENU</t>
  </si>
  <si>
    <t>DISKON</t>
  </si>
  <si>
    <t>HARGA JUAL</t>
  </si>
  <si>
    <t>BBBY-P1-035</t>
  </si>
  <si>
    <t>Dany Akmallun Niam</t>
  </si>
  <si>
    <t>DDDZ-P3-036</t>
  </si>
  <si>
    <t>Fitri Dwi Cahyani</t>
  </si>
  <si>
    <t>AAAZ-P3-037</t>
  </si>
  <si>
    <t>Muhammad Dylan</t>
  </si>
  <si>
    <t>AAAY-P2-038</t>
  </si>
  <si>
    <t>Khotiyah</t>
  </si>
  <si>
    <t>BBBX-P1-039</t>
  </si>
  <si>
    <t>Sholikin</t>
  </si>
  <si>
    <t>BBBX-P2-040</t>
  </si>
  <si>
    <t>Wiwin Funtiani</t>
  </si>
  <si>
    <t>DDDY-P1-041</t>
  </si>
  <si>
    <t>Khoirul Najib</t>
  </si>
  <si>
    <t>DDDY-P1-042</t>
  </si>
  <si>
    <t>Shokib</t>
  </si>
  <si>
    <t>CCCX-P1-043</t>
  </si>
  <si>
    <t>Khotimah</t>
  </si>
  <si>
    <t>CCCX-P3-044</t>
  </si>
  <si>
    <t>Maslikah</t>
  </si>
  <si>
    <t>TOTAL PEMBELIAN</t>
  </si>
  <si>
    <t>JUMLAH PEMBELIAN KELAS VIP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</si>
  <si>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</si>
  <si>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</si>
  <si>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</si>
  <si>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</si>
  <si>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</si>
  <si>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</si>
  <si>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</si>
  <si>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</si>
  <si>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Nama : Dany Akmallun Niam</t>
  </si>
  <si>
    <t>TABEL TUJUAN</t>
  </si>
  <si>
    <t>Kelas : DC</t>
  </si>
  <si>
    <t>Prodi : Teknik Informatika</t>
  </si>
  <si>
    <t>AAA</t>
  </si>
  <si>
    <t>Jakarta - Medan</t>
  </si>
  <si>
    <t>Nim : 231240001460</t>
  </si>
  <si>
    <t>BBB</t>
  </si>
  <si>
    <t>Semarang - Palembang</t>
  </si>
  <si>
    <t>CCC</t>
  </si>
  <si>
    <t>Jakarta - Denpasar</t>
  </si>
  <si>
    <t>DDD</t>
  </si>
  <si>
    <t>Solo - Pontianak</t>
  </si>
  <si>
    <t>TABEL KELAS</t>
  </si>
  <si>
    <t>X</t>
  </si>
  <si>
    <t>VIP</t>
  </si>
  <si>
    <t>Y</t>
  </si>
  <si>
    <t>Bisnis</t>
  </si>
  <si>
    <t>Z</t>
  </si>
  <si>
    <t>Ekonomi</t>
  </si>
  <si>
    <t>KETERANGAN RUMUS</t>
  </si>
  <si>
    <t>Tanggal Keberangkatan</t>
  </si>
  <si>
    <t>: Tanggal Hari Ini</t>
  </si>
  <si>
    <t>: Tahap I</t>
  </si>
  <si>
    <t>Tujuan</t>
  </si>
  <si>
    <t>: Diambil Dari Kolom Tujuan pada Tabel Tujuan berdasarkan 3 karakter pertama pada kode Tiket</t>
  </si>
  <si>
    <t>: Tahap II</t>
  </si>
  <si>
    <t>Harga</t>
  </si>
  <si>
    <t>: Diambil Dari Kolom Harga pada Tabel Tujuan berdasarkan 3 karakter pertama pada kode Tiket</t>
  </si>
  <si>
    <t>: Tahap III</t>
  </si>
  <si>
    <t>Kelas</t>
  </si>
  <si>
    <t>: Diambil dari kolom kelas pada tabel kelas berdasarkan karakter keempat pada kode tiket</t>
  </si>
  <si>
    <t>Menu</t>
  </si>
  <si>
    <t>: Diambil dari kolom menu pada tabel menu makanan berdasarkan karakter keenam dan ketujuh pada kode tiket</t>
  </si>
  <si>
    <t>Harga Menu</t>
  </si>
  <si>
    <t>: Diambil dari kolom harga pada tabel menu makanan berdasarkan karakter keenam dan ketujuh pada kode tiket</t>
  </si>
  <si>
    <t>Diskon</t>
  </si>
  <si>
    <t>: Diambil dari kolom diskon pada tabel kelas berdasarkan karakter keempat pada kode tiket</t>
  </si>
  <si>
    <t>Harga Jual</t>
  </si>
  <si>
    <t>: Diambil dari harga + harga menu - diskon</t>
  </si>
  <si>
    <t>Total Pembelian</t>
  </si>
  <si>
    <t>: Total keseluruhan dari harga jual</t>
  </si>
  <si>
    <t>Jumlah Pembelian Kelas VIP</t>
  </si>
  <si>
    <t>: jumlah pembelian tiket kelas VIP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</si>
</sst>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p-421]#,##0"/>
  </numFmts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theme="1"/>
      <name val="Arial"/>
      <scheme val="minor"/>
    </font>
    <font>
      <sz val="10.0"/>
      <color theme="1"/>
      <name val="Arial"/>
      <scheme val="minor"/>
    </font>
    <font>
      <sz val="11.0"/>
      <color rgb="FF1F1F1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1" fillId="0" fontId="3" numFmtId="14" xfId="0" applyBorder="1" applyFont="1" applyNumberFormat="1"/>
    <xf borderId="1" fillId="3" fontId="2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Border="1" applyFont="1"/>
    <xf borderId="1" fillId="0" fontId="3" numFmtId="165" xfId="0" applyBorder="1" applyFont="1" applyNumberFormat="1"/>
    <xf borderId="2" fillId="3" fontId="2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1" fillId="4" fontId="3" numFmtId="165" xfId="0" applyBorder="1" applyFill="1" applyFont="1" applyNumberFormat="1"/>
    <xf borderId="1" fillId="4" fontId="3" numFmtId="0" xfId="0" applyBorder="1" applyFont="1"/>
    <xf borderId="0" fillId="0" fontId="5" numFmtId="0" xfId="0" applyAlignment="1" applyFont="1">
      <alignment readingOrder="0"/>
    </xf>
    <xf borderId="1" fillId="5" fontId="2" numFmtId="0" xfId="0" applyAlignment="1" applyBorder="1" applyFill="1" applyFont="1">
      <alignment horizontal="left" readingOrder="0"/>
    </xf>
    <xf borderId="1" fillId="0" fontId="3" numFmtId="165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5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10" xfId="0" applyAlignment="1" applyBorder="1" applyFont="1" applyNumberFormat="1">
      <alignment horizontal="center" readingOrder="0"/>
    </xf>
    <xf borderId="2" fillId="6" fontId="5" numFmtId="0" xfId="0" applyAlignment="1" applyBorder="1" applyFill="1" applyFont="1">
      <alignment readingOrder="0"/>
    </xf>
    <xf borderId="1" fillId="6" fontId="3" numFmtId="0" xfId="0" applyBorder="1" applyFont="1"/>
    <xf borderId="1" fillId="5" fontId="3" numFmtId="0" xfId="0" applyBorder="1" applyFont="1"/>
    <xf borderId="1" fillId="7" fontId="3" numFmtId="0" xfId="0" applyBorder="1" applyFill="1" applyFont="1"/>
    <xf borderId="2" fillId="5" fontId="5" numFmtId="0" xfId="0" applyAlignment="1" applyBorder="1" applyFont="1">
      <alignment readingOrder="0"/>
    </xf>
    <xf borderId="2" fillId="5" fontId="7" numFmtId="0" xfId="0" applyAlignment="1" applyBorder="1" applyFont="1">
      <alignment readingOrder="0"/>
    </xf>
    <xf borderId="2" fillId="7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9.13"/>
    <col customWidth="1" min="3" max="3" width="18.63"/>
    <col customWidth="1" min="4" max="4" width="17.13"/>
    <col customWidth="1" min="5" max="5" width="16.88"/>
    <col customWidth="1" min="6" max="6" width="18.63"/>
  </cols>
  <sheetData>
    <row r="2">
      <c r="B2" s="1" t="s">
        <v>0</v>
      </c>
    </row>
    <row r="4">
      <c r="B4" s="2" t="s">
        <v>1</v>
      </c>
      <c r="D4" s="3">
        <f>today()</f>
        <v>45224</v>
      </c>
    </row>
    <row r="6" ht="27.75" customHeight="1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>
      <c r="B7" s="5">
        <v>1.0</v>
      </c>
      <c r="C7" s="5" t="s">
        <v>13</v>
      </c>
      <c r="D7" s="6" t="s">
        <v>14</v>
      </c>
      <c r="E7" s="7">
        <v>45215.0</v>
      </c>
      <c r="F7" s="8" t="str">
        <f t="shared" ref="F7:F16" si="1">vlookup(left(C7,3),$B$26:$D$30,2,0)</f>
        <v>Semarang - Palembang</v>
      </c>
      <c r="G7" s="9">
        <f t="shared" ref="G7:G16" si="2">vlookup(left(C7,3),$B$26:$D$30,3,0)</f>
        <v>700000</v>
      </c>
      <c r="H7" s="8" t="str">
        <f t="shared" ref="H7:H16" si="3">vlookup(mid(C7,4,1),$B$33:$D$36,2,0)</f>
        <v>Bisnis</v>
      </c>
      <c r="I7" s="8" t="str">
        <f t="shared" ref="I7:I16" si="4">hlookup(mid(C7,6,2),$B$21:$E$23,2,0)</f>
        <v>Paket A</v>
      </c>
      <c r="J7" s="9">
        <f t="shared" ref="J7:J16" si="5">hlookup(mid(C7,6,2),$B$21:$E$23,3,0)</f>
        <v>25000</v>
      </c>
      <c r="K7" s="9">
        <f t="shared" ref="K7:K16" si="6">vlookup(mid(C7,4,1),$B$33:$D$36,3,0)*G7</f>
        <v>105000</v>
      </c>
      <c r="L7" s="9">
        <f t="shared" ref="L7:L16" si="7">G7+J7-K7</f>
        <v>620000</v>
      </c>
    </row>
    <row r="8">
      <c r="B8" s="5">
        <v>2.0</v>
      </c>
      <c r="C8" s="5" t="s">
        <v>15</v>
      </c>
      <c r="D8" s="6" t="s">
        <v>16</v>
      </c>
      <c r="E8" s="7">
        <v>45215.0</v>
      </c>
      <c r="F8" s="8" t="str">
        <f t="shared" si="1"/>
        <v>Solo - Pontianak</v>
      </c>
      <c r="G8" s="9">
        <f t="shared" si="2"/>
        <v>630000</v>
      </c>
      <c r="H8" s="8" t="str">
        <f t="shared" si="3"/>
        <v>Ekonomi</v>
      </c>
      <c r="I8" s="8" t="str">
        <f t="shared" si="4"/>
        <v>Paket C</v>
      </c>
      <c r="J8" s="9">
        <f t="shared" si="5"/>
        <v>50000</v>
      </c>
      <c r="K8" s="9">
        <f t="shared" si="6"/>
        <v>63000</v>
      </c>
      <c r="L8" s="9">
        <f t="shared" si="7"/>
        <v>617000</v>
      </c>
    </row>
    <row r="9">
      <c r="B9" s="5">
        <v>3.0</v>
      </c>
      <c r="C9" s="5" t="s">
        <v>17</v>
      </c>
      <c r="D9" s="6" t="s">
        <v>18</v>
      </c>
      <c r="E9" s="7">
        <v>45215.0</v>
      </c>
      <c r="F9" s="8" t="str">
        <f t="shared" si="1"/>
        <v>Jakarta - Medan</v>
      </c>
      <c r="G9" s="9">
        <f t="shared" si="2"/>
        <v>750000</v>
      </c>
      <c r="H9" s="8" t="str">
        <f t="shared" si="3"/>
        <v>Ekonomi</v>
      </c>
      <c r="I9" s="8" t="str">
        <f t="shared" si="4"/>
        <v>Paket C</v>
      </c>
      <c r="J9" s="9">
        <f t="shared" si="5"/>
        <v>50000</v>
      </c>
      <c r="K9" s="9">
        <f t="shared" si="6"/>
        <v>75000</v>
      </c>
      <c r="L9" s="9">
        <f t="shared" si="7"/>
        <v>725000</v>
      </c>
    </row>
    <row r="10">
      <c r="B10" s="5">
        <v>4.0</v>
      </c>
      <c r="C10" s="5" t="s">
        <v>19</v>
      </c>
      <c r="D10" s="6" t="s">
        <v>20</v>
      </c>
      <c r="E10" s="7">
        <v>45215.0</v>
      </c>
      <c r="F10" s="8" t="str">
        <f t="shared" si="1"/>
        <v>Jakarta - Medan</v>
      </c>
      <c r="G10" s="9">
        <f t="shared" si="2"/>
        <v>750000</v>
      </c>
      <c r="H10" s="8" t="str">
        <f t="shared" si="3"/>
        <v>Bisnis</v>
      </c>
      <c r="I10" s="8" t="str">
        <f t="shared" si="4"/>
        <v>Paket B</v>
      </c>
      <c r="J10" s="9">
        <f t="shared" si="5"/>
        <v>37500</v>
      </c>
      <c r="K10" s="9">
        <f t="shared" si="6"/>
        <v>112500</v>
      </c>
      <c r="L10" s="9">
        <f t="shared" si="7"/>
        <v>675000</v>
      </c>
    </row>
    <row r="11">
      <c r="B11" s="5">
        <v>5.0</v>
      </c>
      <c r="C11" s="5" t="s">
        <v>21</v>
      </c>
      <c r="D11" s="6" t="s">
        <v>22</v>
      </c>
      <c r="E11" s="7">
        <v>45215.0</v>
      </c>
      <c r="F11" s="8" t="str">
        <f t="shared" si="1"/>
        <v>Semarang - Palembang</v>
      </c>
      <c r="G11" s="9">
        <f t="shared" si="2"/>
        <v>700000</v>
      </c>
      <c r="H11" s="8" t="str">
        <f t="shared" si="3"/>
        <v>VIP</v>
      </c>
      <c r="I11" s="8" t="str">
        <f t="shared" si="4"/>
        <v>Paket A</v>
      </c>
      <c r="J11" s="9">
        <f t="shared" si="5"/>
        <v>25000</v>
      </c>
      <c r="K11" s="9">
        <f t="shared" si="6"/>
        <v>140000</v>
      </c>
      <c r="L11" s="9">
        <f t="shared" si="7"/>
        <v>585000</v>
      </c>
    </row>
    <row r="12">
      <c r="B12" s="5">
        <v>6.0</v>
      </c>
      <c r="C12" s="5" t="s">
        <v>23</v>
      </c>
      <c r="D12" s="6" t="s">
        <v>24</v>
      </c>
      <c r="E12" s="7">
        <v>45215.0</v>
      </c>
      <c r="F12" s="8" t="str">
        <f t="shared" si="1"/>
        <v>Semarang - Palembang</v>
      </c>
      <c r="G12" s="9">
        <f t="shared" si="2"/>
        <v>700000</v>
      </c>
      <c r="H12" s="8" t="str">
        <f t="shared" si="3"/>
        <v>VIP</v>
      </c>
      <c r="I12" s="8" t="str">
        <f t="shared" si="4"/>
        <v>Paket B</v>
      </c>
      <c r="J12" s="9">
        <f t="shared" si="5"/>
        <v>37500</v>
      </c>
      <c r="K12" s="9">
        <f t="shared" si="6"/>
        <v>140000</v>
      </c>
      <c r="L12" s="9">
        <f t="shared" si="7"/>
        <v>597500</v>
      </c>
    </row>
    <row r="13">
      <c r="B13" s="5">
        <v>7.0</v>
      </c>
      <c r="C13" s="5" t="s">
        <v>25</v>
      </c>
      <c r="D13" s="6" t="s">
        <v>26</v>
      </c>
      <c r="E13" s="7">
        <v>45215.0</v>
      </c>
      <c r="F13" s="8" t="str">
        <f t="shared" si="1"/>
        <v>Solo - Pontianak</v>
      </c>
      <c r="G13" s="9">
        <f t="shared" si="2"/>
        <v>630000</v>
      </c>
      <c r="H13" s="8" t="str">
        <f t="shared" si="3"/>
        <v>Bisnis</v>
      </c>
      <c r="I13" s="8" t="str">
        <f t="shared" si="4"/>
        <v>Paket A</v>
      </c>
      <c r="J13" s="9">
        <f t="shared" si="5"/>
        <v>25000</v>
      </c>
      <c r="K13" s="9">
        <f t="shared" si="6"/>
        <v>94500</v>
      </c>
      <c r="L13" s="9">
        <f t="shared" si="7"/>
        <v>560500</v>
      </c>
    </row>
    <row r="14">
      <c r="B14" s="5">
        <v>8.0</v>
      </c>
      <c r="C14" s="5" t="s">
        <v>27</v>
      </c>
      <c r="D14" s="6" t="s">
        <v>28</v>
      </c>
      <c r="E14" s="7">
        <v>45215.0</v>
      </c>
      <c r="F14" s="8" t="str">
        <f t="shared" si="1"/>
        <v>Solo - Pontianak</v>
      </c>
      <c r="G14" s="9">
        <f t="shared" si="2"/>
        <v>630000</v>
      </c>
      <c r="H14" s="8" t="str">
        <f t="shared" si="3"/>
        <v>Bisnis</v>
      </c>
      <c r="I14" s="8" t="str">
        <f t="shared" si="4"/>
        <v>Paket A</v>
      </c>
      <c r="J14" s="9">
        <f t="shared" si="5"/>
        <v>25000</v>
      </c>
      <c r="K14" s="9">
        <f t="shared" si="6"/>
        <v>94500</v>
      </c>
      <c r="L14" s="9">
        <f t="shared" si="7"/>
        <v>560500</v>
      </c>
    </row>
    <row r="15">
      <c r="B15" s="5">
        <v>9.0</v>
      </c>
      <c r="C15" s="5" t="s">
        <v>29</v>
      </c>
      <c r="D15" s="6" t="s">
        <v>30</v>
      </c>
      <c r="E15" s="7">
        <v>45215.0</v>
      </c>
      <c r="F15" s="8" t="str">
        <f t="shared" si="1"/>
        <v>Jakarta - Denpasar</v>
      </c>
      <c r="G15" s="9">
        <f t="shared" si="2"/>
        <v>650000</v>
      </c>
      <c r="H15" s="8" t="str">
        <f t="shared" si="3"/>
        <v>VIP</v>
      </c>
      <c r="I15" s="8" t="str">
        <f t="shared" si="4"/>
        <v>Paket A</v>
      </c>
      <c r="J15" s="9">
        <f t="shared" si="5"/>
        <v>25000</v>
      </c>
      <c r="K15" s="9">
        <f t="shared" si="6"/>
        <v>130000</v>
      </c>
      <c r="L15" s="9">
        <f t="shared" si="7"/>
        <v>545000</v>
      </c>
    </row>
    <row r="16">
      <c r="B16" s="5">
        <v>10.0</v>
      </c>
      <c r="C16" s="5" t="s">
        <v>31</v>
      </c>
      <c r="D16" s="6" t="s">
        <v>32</v>
      </c>
      <c r="E16" s="7">
        <v>45215.0</v>
      </c>
      <c r="F16" s="8" t="str">
        <f t="shared" si="1"/>
        <v>Jakarta - Denpasar</v>
      </c>
      <c r="G16" s="9">
        <f t="shared" si="2"/>
        <v>650000</v>
      </c>
      <c r="H16" s="8" t="str">
        <f t="shared" si="3"/>
        <v>VIP</v>
      </c>
      <c r="I16" s="8" t="str">
        <f t="shared" si="4"/>
        <v>Paket C</v>
      </c>
      <c r="J16" s="9">
        <f t="shared" si="5"/>
        <v>50000</v>
      </c>
      <c r="K16" s="9">
        <f t="shared" si="6"/>
        <v>130000</v>
      </c>
      <c r="L16" s="9">
        <f t="shared" si="7"/>
        <v>570000</v>
      </c>
    </row>
    <row r="17">
      <c r="I17" s="10" t="s">
        <v>33</v>
      </c>
      <c r="J17" s="11"/>
      <c r="K17" s="12"/>
      <c r="L17" s="13">
        <f>sum(L7:L16)</f>
        <v>6055500</v>
      </c>
    </row>
    <row r="18">
      <c r="I18" s="10" t="s">
        <v>34</v>
      </c>
      <c r="J18" s="11"/>
      <c r="K18" s="12"/>
      <c r="L18" s="14">
        <f>countif(H7:H16,"VIP")</f>
        <v>4</v>
      </c>
    </row>
    <row r="20">
      <c r="B20" s="15" t="s">
        <v>35</v>
      </c>
    </row>
    <row r="21">
      <c r="B21" s="16" t="s">
        <v>36</v>
      </c>
      <c r="C21" s="6" t="s">
        <v>37</v>
      </c>
      <c r="D21" s="6" t="s">
        <v>38</v>
      </c>
      <c r="E21" s="6" t="s">
        <v>39</v>
      </c>
    </row>
    <row r="22">
      <c r="B22" s="16" t="s">
        <v>9</v>
      </c>
      <c r="C22" s="6" t="s">
        <v>40</v>
      </c>
      <c r="D22" s="6" t="s">
        <v>41</v>
      </c>
      <c r="E22" s="6" t="s">
        <v>42</v>
      </c>
    </row>
    <row r="23">
      <c r="B23" s="16" t="s">
        <v>7</v>
      </c>
      <c r="C23" s="17">
        <v>25000.0</v>
      </c>
      <c r="D23" s="17">
        <v>37500.0</v>
      </c>
      <c r="E23" s="17">
        <v>50000.0</v>
      </c>
    </row>
    <row r="24">
      <c r="H24" s="18" t="s">
        <v>43</v>
      </c>
      <c r="I24" s="19"/>
    </row>
    <row r="25">
      <c r="B25" s="15" t="s">
        <v>44</v>
      </c>
      <c r="H25" s="18" t="s">
        <v>45</v>
      </c>
      <c r="I25" s="19"/>
    </row>
    <row r="26">
      <c r="B26" s="20" t="s">
        <v>36</v>
      </c>
      <c r="C26" s="20" t="s">
        <v>6</v>
      </c>
      <c r="D26" s="20" t="s">
        <v>7</v>
      </c>
      <c r="H26" s="18" t="s">
        <v>46</v>
      </c>
      <c r="I26" s="19"/>
    </row>
    <row r="27">
      <c r="B27" s="6" t="s">
        <v>47</v>
      </c>
      <c r="C27" s="6" t="s">
        <v>48</v>
      </c>
      <c r="D27" s="17">
        <v>750000.0</v>
      </c>
      <c r="H27" s="18" t="s">
        <v>49</v>
      </c>
      <c r="I27" s="19"/>
    </row>
    <row r="28">
      <c r="B28" s="6" t="s">
        <v>50</v>
      </c>
      <c r="C28" s="6" t="s">
        <v>51</v>
      </c>
      <c r="D28" s="17">
        <v>700000.0</v>
      </c>
    </row>
    <row r="29">
      <c r="B29" s="6" t="s">
        <v>52</v>
      </c>
      <c r="C29" s="6" t="s">
        <v>53</v>
      </c>
      <c r="D29" s="17">
        <v>650000.0</v>
      </c>
    </row>
    <row r="30">
      <c r="B30" s="6" t="s">
        <v>54</v>
      </c>
      <c r="C30" s="6" t="s">
        <v>55</v>
      </c>
      <c r="D30" s="17">
        <v>630000.0</v>
      </c>
    </row>
    <row r="32">
      <c r="B32" s="15" t="s">
        <v>56</v>
      </c>
    </row>
    <row r="33">
      <c r="B33" s="20" t="s">
        <v>36</v>
      </c>
      <c r="C33" s="20" t="s">
        <v>8</v>
      </c>
      <c r="D33" s="20" t="s">
        <v>11</v>
      </c>
    </row>
    <row r="34">
      <c r="B34" s="6" t="s">
        <v>57</v>
      </c>
      <c r="C34" s="21" t="s">
        <v>58</v>
      </c>
      <c r="D34" s="22">
        <v>0.2</v>
      </c>
    </row>
    <row r="35">
      <c r="B35" s="6" t="s">
        <v>59</v>
      </c>
      <c r="C35" s="21" t="s">
        <v>60</v>
      </c>
      <c r="D35" s="22">
        <v>0.15</v>
      </c>
    </row>
    <row r="36">
      <c r="B36" s="6" t="s">
        <v>61</v>
      </c>
      <c r="C36" s="21" t="s">
        <v>62</v>
      </c>
      <c r="D36" s="22">
        <v>0.1</v>
      </c>
    </row>
    <row r="40">
      <c r="B40" s="15" t="s">
        <v>63</v>
      </c>
    </row>
    <row r="41">
      <c r="B41" s="23" t="s">
        <v>64</v>
      </c>
      <c r="C41" s="12"/>
      <c r="D41" s="23" t="s">
        <v>65</v>
      </c>
      <c r="E41" s="11"/>
      <c r="F41" s="11"/>
      <c r="G41" s="11"/>
      <c r="H41" s="11"/>
      <c r="I41" s="11"/>
      <c r="J41" s="12"/>
      <c r="L41" s="24"/>
      <c r="M41" s="6" t="s">
        <v>66</v>
      </c>
    </row>
    <row r="42">
      <c r="B42" s="23" t="s">
        <v>67</v>
      </c>
      <c r="C42" s="12"/>
      <c r="D42" s="23" t="s">
        <v>68</v>
      </c>
      <c r="E42" s="11"/>
      <c r="F42" s="11"/>
      <c r="G42" s="11"/>
      <c r="H42" s="11"/>
      <c r="I42" s="11"/>
      <c r="J42" s="12"/>
      <c r="L42" s="25"/>
      <c r="M42" s="6" t="s">
        <v>69</v>
      </c>
    </row>
    <row r="43">
      <c r="B43" s="23" t="s">
        <v>70</v>
      </c>
      <c r="C43" s="12"/>
      <c r="D43" s="23" t="s">
        <v>71</v>
      </c>
      <c r="E43" s="11"/>
      <c r="F43" s="11"/>
      <c r="G43" s="11"/>
      <c r="H43" s="11"/>
      <c r="I43" s="11"/>
      <c r="J43" s="12"/>
      <c r="L43" s="26"/>
      <c r="M43" s="6" t="s">
        <v>72</v>
      </c>
    </row>
    <row r="44">
      <c r="B44" s="23" t="s">
        <v>73</v>
      </c>
      <c r="C44" s="12"/>
      <c r="D44" s="23" t="s">
        <v>74</v>
      </c>
      <c r="E44" s="11"/>
      <c r="F44" s="11"/>
      <c r="G44" s="11"/>
      <c r="H44" s="11"/>
      <c r="I44" s="11"/>
      <c r="J44" s="12"/>
    </row>
    <row r="45">
      <c r="B45" s="27" t="s">
        <v>75</v>
      </c>
      <c r="C45" s="12"/>
      <c r="D45" s="27" t="s">
        <v>76</v>
      </c>
      <c r="E45" s="11"/>
      <c r="F45" s="11"/>
      <c r="G45" s="11"/>
      <c r="H45" s="11"/>
      <c r="I45" s="11"/>
      <c r="J45" s="12"/>
    </row>
    <row r="46">
      <c r="B46" s="27" t="s">
        <v>77</v>
      </c>
      <c r="C46" s="12"/>
      <c r="D46" s="28" t="s">
        <v>78</v>
      </c>
      <c r="E46" s="11"/>
      <c r="F46" s="11"/>
      <c r="G46" s="11"/>
      <c r="H46" s="11"/>
      <c r="I46" s="11"/>
      <c r="J46" s="12"/>
    </row>
    <row r="47">
      <c r="B47" s="27" t="s">
        <v>79</v>
      </c>
      <c r="C47" s="12"/>
      <c r="D47" s="27" t="s">
        <v>80</v>
      </c>
      <c r="E47" s="11"/>
      <c r="F47" s="11"/>
      <c r="G47" s="11"/>
      <c r="H47" s="11"/>
      <c r="I47" s="11"/>
      <c r="J47" s="12"/>
    </row>
    <row r="48">
      <c r="B48" s="29" t="s">
        <v>81</v>
      </c>
      <c r="C48" s="12"/>
      <c r="D48" s="29" t="s">
        <v>82</v>
      </c>
      <c r="E48" s="11"/>
      <c r="F48" s="11"/>
      <c r="G48" s="11"/>
      <c r="H48" s="11"/>
      <c r="I48" s="11"/>
      <c r="J48" s="12"/>
    </row>
    <row r="49">
      <c r="B49" s="29" t="s">
        <v>83</v>
      </c>
      <c r="C49" s="12"/>
      <c r="D49" s="29" t="s">
        <v>84</v>
      </c>
      <c r="E49" s="11"/>
      <c r="F49" s="11"/>
      <c r="G49" s="11"/>
      <c r="H49" s="11"/>
      <c r="I49" s="11"/>
      <c r="J49" s="12"/>
    </row>
    <row r="50">
      <c r="B50" s="29" t="s">
        <v>85</v>
      </c>
      <c r="C50" s="12"/>
      <c r="D50" s="29" t="s">
        <v>86</v>
      </c>
      <c r="E50" s="11"/>
      <c r="F50" s="11"/>
      <c r="G50" s="11"/>
      <c r="H50" s="11"/>
      <c r="I50" s="11"/>
      <c r="J50" s="12"/>
    </row>
  </sheetData>
  <mergeCells count="28">
    <mergeCell ref="B2:L2"/>
    <mergeCell ref="B4:C4"/>
    <mergeCell ref="I17:K17"/>
    <mergeCell ref="I18:K18"/>
    <mergeCell ref="B20:C20"/>
    <mergeCell ref="B25:C25"/>
    <mergeCell ref="B32:C32"/>
    <mergeCell ref="B40:C40"/>
    <mergeCell ref="B41:C41"/>
    <mergeCell ref="D41:J41"/>
    <mergeCell ref="B42:C42"/>
    <mergeCell ref="D42:J42"/>
    <mergeCell ref="B43:C43"/>
    <mergeCell ref="D43:J43"/>
    <mergeCell ref="B47:C47"/>
    <mergeCell ref="B48:C48"/>
    <mergeCell ref="B49:C49"/>
    <mergeCell ref="B50:C50"/>
    <mergeCell ref="D48:J48"/>
    <mergeCell ref="D49:J49"/>
    <mergeCell ref="D50:J50"/>
    <mergeCell ref="B44:C44"/>
    <mergeCell ref="D44:J44"/>
    <mergeCell ref="B45:C45"/>
    <mergeCell ref="D45:J45"/>
    <mergeCell ref="B46:C46"/>
    <mergeCell ref="D46:J46"/>
    <mergeCell ref="D47:J47"/>
  </mergeCells>
  <drawing r:id="rId1"/>
</worksheet>
</file>