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Z:\SINOPE 2020-2021\INSUMOS\04 ABRIL\QNA 07 2021\PE HONORARIOS ORDINARIA QNA 7 2021\INSUMOS\"/>
    </mc:Choice>
  </mc:AlternateContent>
  <bookViews>
    <workbookView xWindow="0" yWindow="0" windowWidth="23040" windowHeight="9225" activeTab="3"/>
  </bookViews>
  <sheets>
    <sheet name="NOMINA HONORARIOS QNA 07 2021" sheetId="1" r:id="rId1"/>
    <sheet name="CONSECUTIVOS" sheetId="5" state="hidden" r:id="rId2"/>
    <sheet name="VALIDACION" sheetId="4" state="hidden" r:id="rId3"/>
    <sheet name="CUADRE" sheetId="3" r:id="rId4"/>
  </sheets>
  <externalReferences>
    <externalReference r:id="rId5"/>
  </externalReferences>
  <definedNames>
    <definedName name="_xlnm._FilterDatabase" localSheetId="1" hidden="1">CONSECUTIVOS!$A$1:$M$49</definedName>
    <definedName name="_xlnm._FilterDatabase" localSheetId="0" hidden="1">'NOMINA HONORARIOS QNA 07 2021'!$A$4:$AV$138</definedName>
    <definedName name="_xlnm._FilterDatabase" localSheetId="2" hidden="1">VALIDACION!$A$1:$N$36</definedName>
    <definedName name="_xlnm.Print_Area" localSheetId="3">CUADRE!$A$1:$K$89</definedName>
    <definedName name="_xlnm.Print_Area" localSheetId="0">'NOMINA HONORARIOS QNA 07 2021'!$C$1:$X$159</definedName>
  </definedNames>
  <calcPr calcId="162913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</pivotCaches>
</workbook>
</file>

<file path=xl/calcChain.xml><?xml version="1.0" encoding="utf-8"?>
<calcChain xmlns="http://schemas.openxmlformats.org/spreadsheetml/2006/main">
  <c r="P155" i="1" l="1"/>
  <c r="S34" i="1" l="1"/>
  <c r="AJ50" i="1" l="1"/>
  <c r="J132" i="1"/>
  <c r="J128" i="1"/>
  <c r="J124" i="1"/>
  <c r="J107" i="1"/>
  <c r="J104" i="1"/>
  <c r="J100" i="1"/>
  <c r="J96" i="1"/>
  <c r="J92" i="1"/>
  <c r="J86" i="1"/>
  <c r="J81" i="1"/>
  <c r="J78" i="1"/>
  <c r="J74" i="1"/>
  <c r="J70" i="1"/>
  <c r="J62" i="1"/>
  <c r="J54" i="1"/>
  <c r="J50" i="1"/>
  <c r="J42" i="1"/>
  <c r="J38" i="1"/>
  <c r="J34" i="1"/>
  <c r="J26" i="1"/>
  <c r="J22" i="1"/>
  <c r="J18" i="1"/>
  <c r="J10" i="1"/>
  <c r="J6" i="1"/>
  <c r="AC50" i="1"/>
  <c r="I132" i="1"/>
  <c r="I128" i="1"/>
  <c r="I124" i="1"/>
  <c r="I107" i="1"/>
  <c r="I104" i="1"/>
  <c r="I100" i="1"/>
  <c r="I96" i="1"/>
  <c r="I92" i="1"/>
  <c r="I86" i="1"/>
  <c r="I81" i="1"/>
  <c r="I78" i="1"/>
  <c r="I74" i="1"/>
  <c r="I70" i="1"/>
  <c r="I62" i="1"/>
  <c r="I54" i="1"/>
  <c r="I50" i="1"/>
  <c r="I42" i="1"/>
  <c r="I38" i="1"/>
  <c r="I34" i="1"/>
  <c r="I26" i="1"/>
  <c r="I22" i="1"/>
  <c r="I18" i="1"/>
  <c r="I10" i="1"/>
  <c r="I6" i="1"/>
  <c r="G48" i="1" l="1"/>
  <c r="Y9" i="3" l="1"/>
  <c r="Y8" i="3"/>
  <c r="Y7" i="3"/>
  <c r="Y6" i="3"/>
  <c r="Y5" i="3"/>
  <c r="Y10" i="3"/>
  <c r="Y11" i="3"/>
  <c r="Z9" i="3"/>
  <c r="Z8" i="3"/>
  <c r="Z7" i="3"/>
  <c r="Z6" i="3"/>
  <c r="Z5" i="3"/>
  <c r="Z11" i="3"/>
  <c r="Z10" i="3"/>
  <c r="F86" i="1" l="1"/>
  <c r="F90" i="1"/>
  <c r="E86" i="1"/>
  <c r="E90" i="1"/>
  <c r="R136" i="1" l="1"/>
  <c r="R108" i="1" l="1"/>
  <c r="AQ135" i="1" l="1"/>
  <c r="AM135" i="1" s="1"/>
  <c r="AN135" i="1" s="1"/>
  <c r="AO135" i="1" s="1"/>
  <c r="AH135" i="1"/>
  <c r="AF135" i="1"/>
  <c r="AE135" i="1"/>
  <c r="Z135" i="1"/>
  <c r="V135" i="1" s="1"/>
  <c r="W135" i="1" s="1"/>
  <c r="X135" i="1" s="1"/>
  <c r="P135" i="1"/>
  <c r="AG135" i="1" s="1"/>
  <c r="L135" i="1"/>
  <c r="U135" i="1" s="1"/>
  <c r="AI135" i="1" s="1"/>
  <c r="AL135" i="1" s="1"/>
  <c r="AP135" i="1" s="1"/>
  <c r="K135" i="1"/>
  <c r="AQ107" i="1"/>
  <c r="AM107" i="1" s="1"/>
  <c r="AN107" i="1" s="1"/>
  <c r="AO107" i="1" s="1"/>
  <c r="AH107" i="1"/>
  <c r="AF107" i="1"/>
  <c r="AE107" i="1"/>
  <c r="V107" i="1"/>
  <c r="W107" i="1" s="1"/>
  <c r="X107" i="1" s="1"/>
  <c r="P107" i="1"/>
  <c r="AG107" i="1" s="1"/>
  <c r="L107" i="1"/>
  <c r="U107" i="1" s="1"/>
  <c r="K107" i="1"/>
  <c r="AI107" i="1" l="1"/>
  <c r="AL107" i="1" s="1"/>
  <c r="AP107" i="1" s="1"/>
  <c r="O21" i="1"/>
  <c r="O22" i="1"/>
  <c r="O23" i="1"/>
  <c r="O24" i="1"/>
  <c r="O25" i="1"/>
  <c r="O26" i="1"/>
  <c r="O41" i="1"/>
  <c r="O42" i="1"/>
  <c r="O43" i="1"/>
  <c r="O44" i="1"/>
  <c r="O45" i="1"/>
  <c r="O62" i="1"/>
  <c r="O63" i="1"/>
  <c r="O64" i="1"/>
  <c r="O65" i="1"/>
  <c r="O66" i="1"/>
  <c r="O67" i="1"/>
  <c r="O68" i="1"/>
  <c r="O69" i="1"/>
  <c r="O70" i="1"/>
  <c r="O71" i="1"/>
  <c r="O72" i="1"/>
  <c r="H34" i="4" l="1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AE6" i="1"/>
  <c r="E49" i="5" l="1"/>
  <c r="F49" i="5" s="1"/>
  <c r="D49" i="5"/>
  <c r="C49" i="5"/>
  <c r="E48" i="5"/>
  <c r="F48" i="5" s="1"/>
  <c r="D48" i="5"/>
  <c r="C48" i="5"/>
  <c r="E44" i="5"/>
  <c r="E40" i="5"/>
  <c r="E37" i="5" l="1"/>
  <c r="F37" i="5" s="1"/>
  <c r="E35" i="5"/>
  <c r="E36" i="5"/>
  <c r="F36" i="5" s="1"/>
  <c r="E38" i="5"/>
  <c r="F38" i="5" s="1"/>
  <c r="E39" i="5"/>
  <c r="E41" i="5"/>
  <c r="F41" i="5" s="1"/>
  <c r="E42" i="5"/>
  <c r="F42" i="5" s="1"/>
  <c r="E43" i="5"/>
  <c r="F43" i="5" s="1"/>
  <c r="E45" i="5"/>
  <c r="F45" i="5" s="1"/>
  <c r="E46" i="5"/>
  <c r="F46" i="5" s="1"/>
  <c r="E47" i="5"/>
  <c r="F47" i="5" s="1"/>
  <c r="E34" i="5"/>
  <c r="F34" i="5" s="1"/>
  <c r="D7" i="5"/>
  <c r="E32" i="5"/>
  <c r="F32" i="5" s="1"/>
  <c r="E30" i="5"/>
  <c r="F30" i="5" s="1"/>
  <c r="E22" i="5"/>
  <c r="F22" i="5" s="1"/>
  <c r="C22" i="5"/>
  <c r="D22" i="5"/>
  <c r="C23" i="5"/>
  <c r="D23" i="5"/>
  <c r="E23" i="5"/>
  <c r="F23" i="5" s="1"/>
  <c r="C24" i="5"/>
  <c r="D24" i="5"/>
  <c r="E24" i="5"/>
  <c r="F24" i="5" s="1"/>
  <c r="C25" i="5"/>
  <c r="D25" i="5"/>
  <c r="E25" i="5"/>
  <c r="F25" i="5" s="1"/>
  <c r="C26" i="5"/>
  <c r="D26" i="5"/>
  <c r="E26" i="5"/>
  <c r="F26" i="5" s="1"/>
  <c r="C27" i="5"/>
  <c r="D27" i="5"/>
  <c r="E27" i="5"/>
  <c r="F27" i="5" s="1"/>
  <c r="C28" i="5"/>
  <c r="D28" i="5"/>
  <c r="E28" i="5"/>
  <c r="F28" i="5" s="1"/>
  <c r="C29" i="5"/>
  <c r="D29" i="5"/>
  <c r="E29" i="5"/>
  <c r="F29" i="5" s="1"/>
  <c r="C30" i="5"/>
  <c r="D30" i="5"/>
  <c r="C31" i="5"/>
  <c r="D31" i="5"/>
  <c r="E31" i="5"/>
  <c r="F31" i="5" s="1"/>
  <c r="C32" i="5"/>
  <c r="D32" i="5"/>
  <c r="C33" i="5"/>
  <c r="D33" i="5"/>
  <c r="E33" i="5"/>
  <c r="F33" i="5" s="1"/>
  <c r="C34" i="5"/>
  <c r="D34" i="5"/>
  <c r="C35" i="5"/>
  <c r="D35" i="5"/>
  <c r="F35" i="5"/>
  <c r="C36" i="5"/>
  <c r="D36" i="5"/>
  <c r="C37" i="5"/>
  <c r="D37" i="5"/>
  <c r="C38" i="5"/>
  <c r="D38" i="5"/>
  <c r="C39" i="5"/>
  <c r="D39" i="5"/>
  <c r="F39" i="5"/>
  <c r="C40" i="5"/>
  <c r="D40" i="5"/>
  <c r="F40" i="5"/>
  <c r="C41" i="5"/>
  <c r="D41" i="5"/>
  <c r="C42" i="5"/>
  <c r="D42" i="5"/>
  <c r="C43" i="5"/>
  <c r="D43" i="5"/>
  <c r="C44" i="5"/>
  <c r="D44" i="5"/>
  <c r="F44" i="5"/>
  <c r="C45" i="5"/>
  <c r="D45" i="5"/>
  <c r="C46" i="5"/>
  <c r="D46" i="5"/>
  <c r="C47" i="5"/>
  <c r="D47" i="5"/>
  <c r="D21" i="5"/>
  <c r="E20" i="5"/>
  <c r="F20" i="5" s="1"/>
  <c r="D20" i="5"/>
  <c r="E2" i="5"/>
  <c r="D19" i="5"/>
  <c r="E18" i="5"/>
  <c r="F18" i="5" s="1"/>
  <c r="D18" i="5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9" i="5"/>
  <c r="F19" i="5" s="1"/>
  <c r="E21" i="5"/>
  <c r="F21" i="5" s="1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J58" i="5"/>
  <c r="E62" i="5"/>
  <c r="E61" i="5"/>
  <c r="E60" i="5"/>
  <c r="E59" i="5"/>
  <c r="E58" i="5"/>
  <c r="E57" i="5"/>
  <c r="E56" i="5"/>
  <c r="E55" i="5"/>
  <c r="E54" i="5"/>
  <c r="C55" i="5"/>
  <c r="C56" i="5"/>
  <c r="C57" i="5"/>
  <c r="C58" i="5"/>
  <c r="C59" i="5"/>
  <c r="C60" i="5"/>
  <c r="C61" i="5"/>
  <c r="C62" i="5"/>
  <c r="C54" i="5"/>
  <c r="AD142" i="1"/>
  <c r="AC142" i="1"/>
  <c r="AF136" i="1"/>
  <c r="AE136" i="1"/>
  <c r="AF132" i="1"/>
  <c r="AE132" i="1"/>
  <c r="AF131" i="1"/>
  <c r="AE131" i="1"/>
  <c r="AF128" i="1"/>
  <c r="AE128" i="1"/>
  <c r="AF127" i="1"/>
  <c r="AE127" i="1"/>
  <c r="AF124" i="1"/>
  <c r="AE124" i="1"/>
  <c r="AF123" i="1"/>
  <c r="AE123" i="1"/>
  <c r="AF120" i="1"/>
  <c r="AE120" i="1"/>
  <c r="AF119" i="1"/>
  <c r="AE119" i="1"/>
  <c r="AF116" i="1"/>
  <c r="AE116" i="1"/>
  <c r="AF115" i="1"/>
  <c r="AE115" i="1"/>
  <c r="AF112" i="1"/>
  <c r="AE112" i="1"/>
  <c r="AF111" i="1"/>
  <c r="AE111" i="1"/>
  <c r="AF108" i="1"/>
  <c r="AE108" i="1"/>
  <c r="AF104" i="1"/>
  <c r="AE104" i="1"/>
  <c r="AF103" i="1"/>
  <c r="AE103" i="1"/>
  <c r="AF100" i="1"/>
  <c r="AE100" i="1"/>
  <c r="AF99" i="1"/>
  <c r="AE99" i="1"/>
  <c r="AF96" i="1"/>
  <c r="AE96" i="1"/>
  <c r="AF95" i="1"/>
  <c r="AE95" i="1"/>
  <c r="AF92" i="1"/>
  <c r="AE92" i="1"/>
  <c r="AF91" i="1"/>
  <c r="AE91" i="1"/>
  <c r="AF87" i="1"/>
  <c r="AE87" i="1"/>
  <c r="AF86" i="1"/>
  <c r="AE86" i="1"/>
  <c r="AF83" i="1"/>
  <c r="AE83" i="1"/>
  <c r="AF82" i="1"/>
  <c r="AE82" i="1"/>
  <c r="AF81" i="1"/>
  <c r="AE81" i="1"/>
  <c r="AF78" i="1"/>
  <c r="AE78" i="1"/>
  <c r="AF77" i="1"/>
  <c r="AE77" i="1"/>
  <c r="AF74" i="1"/>
  <c r="AE74" i="1"/>
  <c r="AF73" i="1"/>
  <c r="AE73" i="1"/>
  <c r="AF70" i="1"/>
  <c r="AE70" i="1"/>
  <c r="AF69" i="1"/>
  <c r="AE69" i="1"/>
  <c r="AF66" i="1"/>
  <c r="AE66" i="1"/>
  <c r="AF65" i="1"/>
  <c r="AE65" i="1"/>
  <c r="AF62" i="1"/>
  <c r="AE62" i="1"/>
  <c r="AF61" i="1"/>
  <c r="AE61" i="1"/>
  <c r="AF58" i="1"/>
  <c r="AE58" i="1"/>
  <c r="AF57" i="1"/>
  <c r="AE57" i="1"/>
  <c r="AF54" i="1"/>
  <c r="AE54" i="1"/>
  <c r="AF53" i="1"/>
  <c r="AE53" i="1"/>
  <c r="AF50" i="1"/>
  <c r="AE50" i="1"/>
  <c r="AF49" i="1"/>
  <c r="AE49" i="1"/>
  <c r="AF46" i="1"/>
  <c r="AE46" i="1"/>
  <c r="AF45" i="1"/>
  <c r="AE45" i="1"/>
  <c r="AF42" i="1"/>
  <c r="AE42" i="1"/>
  <c r="AF41" i="1"/>
  <c r="AE41" i="1"/>
  <c r="AF38" i="1"/>
  <c r="AE38" i="1"/>
  <c r="AF37" i="1"/>
  <c r="AE37" i="1"/>
  <c r="AF34" i="1"/>
  <c r="AE34" i="1"/>
  <c r="AF33" i="1"/>
  <c r="AE33" i="1"/>
  <c r="AF30" i="1"/>
  <c r="AE30" i="1"/>
  <c r="AF29" i="1"/>
  <c r="AE29" i="1"/>
  <c r="AF26" i="1"/>
  <c r="AE26" i="1"/>
  <c r="AF25" i="1"/>
  <c r="AE25" i="1"/>
  <c r="AF22" i="1"/>
  <c r="AE22" i="1"/>
  <c r="AF21" i="1"/>
  <c r="AE21" i="1"/>
  <c r="AF18" i="1"/>
  <c r="AE18" i="1"/>
  <c r="AF17" i="1"/>
  <c r="AE17" i="1"/>
  <c r="AF14" i="1"/>
  <c r="AE14" i="1"/>
  <c r="AF13" i="1"/>
  <c r="AE13" i="1"/>
  <c r="AF10" i="1"/>
  <c r="AE10" i="1"/>
  <c r="AF9" i="1"/>
  <c r="AE9" i="1"/>
  <c r="AF6" i="1"/>
  <c r="AE5" i="1"/>
  <c r="AF138" i="1"/>
  <c r="AE138" i="1"/>
  <c r="AF137" i="1"/>
  <c r="AE137" i="1"/>
  <c r="AF134" i="1"/>
  <c r="AE134" i="1"/>
  <c r="AF133" i="1"/>
  <c r="AE133" i="1"/>
  <c r="AF130" i="1"/>
  <c r="AE130" i="1"/>
  <c r="AF129" i="1"/>
  <c r="AE129" i="1"/>
  <c r="AF126" i="1"/>
  <c r="AE126" i="1"/>
  <c r="AF125" i="1"/>
  <c r="AE125" i="1"/>
  <c r="AF122" i="1"/>
  <c r="AE122" i="1"/>
  <c r="AF121" i="1"/>
  <c r="AE121" i="1"/>
  <c r="AF118" i="1"/>
  <c r="AE118" i="1"/>
  <c r="AF117" i="1"/>
  <c r="AE117" i="1"/>
  <c r="AF114" i="1"/>
  <c r="AE114" i="1"/>
  <c r="AF113" i="1"/>
  <c r="AE113" i="1"/>
  <c r="AF110" i="1"/>
  <c r="AE110" i="1"/>
  <c r="AF109" i="1"/>
  <c r="AE109" i="1"/>
  <c r="AF106" i="1"/>
  <c r="AE106" i="1"/>
  <c r="AF105" i="1"/>
  <c r="AE105" i="1"/>
  <c r="AF102" i="1"/>
  <c r="AE102" i="1"/>
  <c r="AF101" i="1"/>
  <c r="AE101" i="1"/>
  <c r="AF98" i="1"/>
  <c r="AE98" i="1"/>
  <c r="AF97" i="1"/>
  <c r="AE97" i="1"/>
  <c r="AF94" i="1"/>
  <c r="AE94" i="1"/>
  <c r="AF93" i="1"/>
  <c r="AE93" i="1"/>
  <c r="AF90" i="1"/>
  <c r="AE90" i="1"/>
  <c r="AF89" i="1"/>
  <c r="AE89" i="1"/>
  <c r="AF88" i="1"/>
  <c r="AE88" i="1"/>
  <c r="AF85" i="1"/>
  <c r="AE85" i="1"/>
  <c r="AF84" i="1"/>
  <c r="AE84" i="1"/>
  <c r="AF80" i="1"/>
  <c r="AE80" i="1"/>
  <c r="AF79" i="1"/>
  <c r="AE79" i="1"/>
  <c r="AF76" i="1"/>
  <c r="AE76" i="1"/>
  <c r="AF75" i="1"/>
  <c r="AE75" i="1"/>
  <c r="AF72" i="1"/>
  <c r="AE72" i="1"/>
  <c r="AF71" i="1"/>
  <c r="AE71" i="1"/>
  <c r="AF68" i="1"/>
  <c r="AE68" i="1"/>
  <c r="AF67" i="1"/>
  <c r="AE67" i="1"/>
  <c r="AF64" i="1"/>
  <c r="AE64" i="1"/>
  <c r="AF63" i="1"/>
  <c r="AE63" i="1"/>
  <c r="AF60" i="1"/>
  <c r="AE60" i="1"/>
  <c r="AF59" i="1"/>
  <c r="AE59" i="1"/>
  <c r="AF56" i="1"/>
  <c r="AE56" i="1"/>
  <c r="AF55" i="1"/>
  <c r="AE55" i="1"/>
  <c r="AF52" i="1"/>
  <c r="AE52" i="1"/>
  <c r="AF51" i="1"/>
  <c r="AE51" i="1"/>
  <c r="AF48" i="1"/>
  <c r="AE48" i="1"/>
  <c r="AF47" i="1"/>
  <c r="AE47" i="1"/>
  <c r="AF44" i="1"/>
  <c r="AE44" i="1"/>
  <c r="AF43" i="1"/>
  <c r="AE43" i="1"/>
  <c r="AF40" i="1"/>
  <c r="AE40" i="1"/>
  <c r="AF39" i="1"/>
  <c r="AE39" i="1"/>
  <c r="AF36" i="1"/>
  <c r="AE36" i="1"/>
  <c r="AF35" i="1"/>
  <c r="AE35" i="1"/>
  <c r="AF32" i="1"/>
  <c r="AE32" i="1"/>
  <c r="AF31" i="1"/>
  <c r="AE31" i="1"/>
  <c r="AF28" i="1"/>
  <c r="AE28" i="1"/>
  <c r="AF27" i="1"/>
  <c r="AE27" i="1"/>
  <c r="AF24" i="1"/>
  <c r="AE24" i="1"/>
  <c r="AF23" i="1"/>
  <c r="AE23" i="1"/>
  <c r="AF20" i="1"/>
  <c r="AE20" i="1"/>
  <c r="AF19" i="1"/>
  <c r="AE19" i="1"/>
  <c r="AF16" i="1"/>
  <c r="AE16" i="1"/>
  <c r="AF15" i="1"/>
  <c r="AE15" i="1"/>
  <c r="AF12" i="1"/>
  <c r="AE12" i="1"/>
  <c r="AF11" i="1"/>
  <c r="AE11" i="1"/>
  <c r="AF8" i="1"/>
  <c r="AE8" i="1"/>
  <c r="AF7" i="1"/>
  <c r="AE7" i="1"/>
  <c r="AF5" i="1"/>
  <c r="AF142" i="1" l="1"/>
  <c r="AE142" i="1"/>
  <c r="K8" i="1" l="1"/>
  <c r="K104" i="1" l="1"/>
  <c r="L104" i="1"/>
  <c r="C15" i="3" l="1"/>
  <c r="C14" i="3"/>
  <c r="C13" i="3"/>
  <c r="C12" i="3"/>
  <c r="F2" i="5" l="1"/>
  <c r="D2" i="5"/>
  <c r="C2" i="5"/>
  <c r="P17" i="1" l="1"/>
  <c r="P18" i="1"/>
  <c r="P16" i="1"/>
  <c r="P15" i="1"/>
  <c r="L138" i="1" l="1"/>
  <c r="K138" i="1"/>
  <c r="L137" i="1"/>
  <c r="K137" i="1"/>
  <c r="L134" i="1"/>
  <c r="K134" i="1"/>
  <c r="L133" i="1"/>
  <c r="K133" i="1"/>
  <c r="L130" i="1"/>
  <c r="K130" i="1"/>
  <c r="L129" i="1"/>
  <c r="K129" i="1"/>
  <c r="L126" i="1"/>
  <c r="K126" i="1"/>
  <c r="L125" i="1"/>
  <c r="K125" i="1"/>
  <c r="L122" i="1"/>
  <c r="K122" i="1"/>
  <c r="L121" i="1"/>
  <c r="K121" i="1"/>
  <c r="L118" i="1"/>
  <c r="K118" i="1"/>
  <c r="L117" i="1"/>
  <c r="K117" i="1"/>
  <c r="L114" i="1"/>
  <c r="K114" i="1"/>
  <c r="L113" i="1"/>
  <c r="K113" i="1"/>
  <c r="L110" i="1"/>
  <c r="K110" i="1"/>
  <c r="L109" i="1"/>
  <c r="K109" i="1"/>
  <c r="L106" i="1"/>
  <c r="K106" i="1"/>
  <c r="L105" i="1"/>
  <c r="K105" i="1"/>
  <c r="L102" i="1"/>
  <c r="K102" i="1"/>
  <c r="L101" i="1"/>
  <c r="K101" i="1"/>
  <c r="L98" i="1"/>
  <c r="K98" i="1"/>
  <c r="L97" i="1"/>
  <c r="K97" i="1"/>
  <c r="L94" i="1"/>
  <c r="K94" i="1"/>
  <c r="L93" i="1"/>
  <c r="K93" i="1"/>
  <c r="L89" i="1"/>
  <c r="K89" i="1"/>
  <c r="L88" i="1"/>
  <c r="K88" i="1"/>
  <c r="L85" i="1"/>
  <c r="K85" i="1"/>
  <c r="L84" i="1"/>
  <c r="K84" i="1"/>
  <c r="L80" i="1"/>
  <c r="K80" i="1"/>
  <c r="L79" i="1"/>
  <c r="K79" i="1"/>
  <c r="L76" i="1"/>
  <c r="K76" i="1"/>
  <c r="L75" i="1"/>
  <c r="K75" i="1"/>
  <c r="L72" i="1"/>
  <c r="K72" i="1"/>
  <c r="L71" i="1"/>
  <c r="K71" i="1"/>
  <c r="L68" i="1"/>
  <c r="K68" i="1"/>
  <c r="L67" i="1"/>
  <c r="K67" i="1"/>
  <c r="L64" i="1"/>
  <c r="K64" i="1"/>
  <c r="L63" i="1"/>
  <c r="K63" i="1"/>
  <c r="L60" i="1"/>
  <c r="K60" i="1"/>
  <c r="L59" i="1"/>
  <c r="K59" i="1"/>
  <c r="L56" i="1"/>
  <c r="K56" i="1"/>
  <c r="L55" i="1"/>
  <c r="K55" i="1"/>
  <c r="L52" i="1"/>
  <c r="K52" i="1"/>
  <c r="L51" i="1"/>
  <c r="K51" i="1"/>
  <c r="L48" i="1"/>
  <c r="K48" i="1"/>
  <c r="L47" i="1"/>
  <c r="K47" i="1"/>
  <c r="L44" i="1"/>
  <c r="K44" i="1"/>
  <c r="K43" i="1"/>
  <c r="L43" i="1" s="1"/>
  <c r="L40" i="1"/>
  <c r="K40" i="1"/>
  <c r="L39" i="1"/>
  <c r="K39" i="1"/>
  <c r="L36" i="1"/>
  <c r="K36" i="1"/>
  <c r="L35" i="1"/>
  <c r="K35" i="1"/>
  <c r="L32" i="1"/>
  <c r="K32" i="1"/>
  <c r="L31" i="1"/>
  <c r="K31" i="1"/>
  <c r="L28" i="1"/>
  <c r="K28" i="1"/>
  <c r="L27" i="1"/>
  <c r="K27" i="1"/>
  <c r="L24" i="1"/>
  <c r="K24" i="1"/>
  <c r="L23" i="1"/>
  <c r="K23" i="1"/>
  <c r="L20" i="1"/>
  <c r="K20" i="1"/>
  <c r="L19" i="1"/>
  <c r="K19" i="1"/>
  <c r="L16" i="1"/>
  <c r="K16" i="1"/>
  <c r="L15" i="1"/>
  <c r="K15" i="1"/>
  <c r="L12" i="1"/>
  <c r="K12" i="1"/>
  <c r="L11" i="1"/>
  <c r="K11" i="1"/>
  <c r="L8" i="1"/>
  <c r="K7" i="1"/>
  <c r="L136" i="1"/>
  <c r="K136" i="1"/>
  <c r="L132" i="1"/>
  <c r="K132" i="1"/>
  <c r="L131" i="1"/>
  <c r="K131" i="1"/>
  <c r="L128" i="1"/>
  <c r="K128" i="1"/>
  <c r="L127" i="1"/>
  <c r="K127" i="1"/>
  <c r="L124" i="1"/>
  <c r="K124" i="1"/>
  <c r="L123" i="1"/>
  <c r="K123" i="1"/>
  <c r="L120" i="1"/>
  <c r="K120" i="1"/>
  <c r="L119" i="1"/>
  <c r="K119" i="1"/>
  <c r="L116" i="1"/>
  <c r="K116" i="1"/>
  <c r="L115" i="1"/>
  <c r="K115" i="1"/>
  <c r="L108" i="1"/>
  <c r="U108" i="1" s="1"/>
  <c r="K108" i="1"/>
  <c r="L112" i="1"/>
  <c r="K112" i="1"/>
  <c r="L111" i="1"/>
  <c r="K111" i="1"/>
  <c r="L103" i="1"/>
  <c r="K103" i="1"/>
  <c r="L100" i="1"/>
  <c r="K100" i="1"/>
  <c r="L99" i="1"/>
  <c r="U99" i="1" s="1"/>
  <c r="K99" i="1"/>
  <c r="L96" i="1"/>
  <c r="K96" i="1"/>
  <c r="L95" i="1"/>
  <c r="K95" i="1"/>
  <c r="L92" i="1"/>
  <c r="K92" i="1"/>
  <c r="L91" i="1"/>
  <c r="K91" i="1"/>
  <c r="L87" i="1"/>
  <c r="U87" i="1" s="1"/>
  <c r="K87" i="1"/>
  <c r="L86" i="1"/>
  <c r="K86" i="1"/>
  <c r="L82" i="1"/>
  <c r="U82" i="1" s="1"/>
  <c r="K82" i="1"/>
  <c r="L81" i="1"/>
  <c r="K81" i="1"/>
  <c r="L78" i="1"/>
  <c r="K78" i="1"/>
  <c r="L77" i="1"/>
  <c r="K77" i="1"/>
  <c r="L74" i="1"/>
  <c r="K74" i="1"/>
  <c r="L73" i="1"/>
  <c r="K73" i="1"/>
  <c r="L70" i="1"/>
  <c r="K70" i="1"/>
  <c r="L69" i="1"/>
  <c r="K69" i="1"/>
  <c r="L66" i="1"/>
  <c r="K66" i="1"/>
  <c r="L65" i="1"/>
  <c r="K65" i="1"/>
  <c r="L62" i="1"/>
  <c r="K62" i="1"/>
  <c r="L61" i="1"/>
  <c r="K61" i="1"/>
  <c r="L58" i="1"/>
  <c r="K58" i="1"/>
  <c r="L57" i="1"/>
  <c r="K57" i="1"/>
  <c r="L54" i="1"/>
  <c r="K54" i="1"/>
  <c r="L53" i="1"/>
  <c r="K53" i="1"/>
  <c r="L50" i="1"/>
  <c r="K50" i="1"/>
  <c r="L49" i="1"/>
  <c r="K49" i="1"/>
  <c r="L46" i="1"/>
  <c r="K46" i="1"/>
  <c r="L45" i="1"/>
  <c r="K45" i="1"/>
  <c r="L42" i="1"/>
  <c r="K42" i="1"/>
  <c r="L41" i="1"/>
  <c r="K41" i="1"/>
  <c r="L38" i="1"/>
  <c r="K38" i="1"/>
  <c r="L37" i="1"/>
  <c r="K37" i="1"/>
  <c r="L34" i="1"/>
  <c r="K34" i="1"/>
  <c r="L33" i="1"/>
  <c r="K33" i="1"/>
  <c r="L30" i="1"/>
  <c r="K30" i="1"/>
  <c r="L29" i="1"/>
  <c r="K29" i="1"/>
  <c r="L26" i="1"/>
  <c r="K26" i="1"/>
  <c r="L25" i="1"/>
  <c r="U25" i="1" s="1"/>
  <c r="K25" i="1"/>
  <c r="L22" i="1"/>
  <c r="K22" i="1"/>
  <c r="L21" i="1"/>
  <c r="K21" i="1"/>
  <c r="L18" i="1"/>
  <c r="K18" i="1"/>
  <c r="L17" i="1"/>
  <c r="K17" i="1"/>
  <c r="P14" i="1"/>
  <c r="L14" i="1"/>
  <c r="K14" i="1"/>
  <c r="L13" i="1"/>
  <c r="K13" i="1"/>
  <c r="L10" i="1"/>
  <c r="K10" i="1"/>
  <c r="L9" i="1"/>
  <c r="K9" i="1"/>
  <c r="L6" i="1"/>
  <c r="K6" i="1"/>
  <c r="L5" i="1"/>
  <c r="K5" i="1"/>
  <c r="E34" i="4"/>
  <c r="E33" i="4"/>
  <c r="E32" i="4"/>
  <c r="N32" i="4" s="1"/>
  <c r="E31" i="4"/>
  <c r="N31" i="4" s="1"/>
  <c r="E30" i="4"/>
  <c r="E29" i="4"/>
  <c r="E28" i="4"/>
  <c r="N28" i="4" s="1"/>
  <c r="E27" i="4"/>
  <c r="N27" i="4" s="1"/>
  <c r="E26" i="4"/>
  <c r="E25" i="4"/>
  <c r="E24" i="4"/>
  <c r="N24" i="4" s="1"/>
  <c r="E23" i="4"/>
  <c r="N23" i="4" s="1"/>
  <c r="E22" i="4"/>
  <c r="E21" i="4"/>
  <c r="E20" i="4"/>
  <c r="N20" i="4" s="1"/>
  <c r="E19" i="4"/>
  <c r="N19" i="4" s="1"/>
  <c r="E18" i="4"/>
  <c r="E17" i="4"/>
  <c r="E16" i="4"/>
  <c r="N16" i="4" s="1"/>
  <c r="E15" i="4"/>
  <c r="N15" i="4" s="1"/>
  <c r="E14" i="4"/>
  <c r="E13" i="4"/>
  <c r="E12" i="4"/>
  <c r="N12" i="4" s="1"/>
  <c r="E11" i="4"/>
  <c r="N11" i="4" s="1"/>
  <c r="E10" i="4"/>
  <c r="E9" i="4"/>
  <c r="E8" i="4"/>
  <c r="N8" i="4" s="1"/>
  <c r="E7" i="4"/>
  <c r="N7" i="4" s="1"/>
  <c r="E6" i="4"/>
  <c r="E5" i="4"/>
  <c r="E4" i="4"/>
  <c r="N4" i="4" s="1"/>
  <c r="E3" i="4"/>
  <c r="N3" i="4" s="1"/>
  <c r="E2" i="4"/>
  <c r="L2" i="4" s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142" i="1"/>
  <c r="F5" i="3"/>
  <c r="G5" i="3"/>
  <c r="K3" i="4" l="1"/>
  <c r="K11" i="4"/>
  <c r="K19" i="4"/>
  <c r="K27" i="4"/>
  <c r="K7" i="4"/>
  <c r="K15" i="4"/>
  <c r="K23" i="4"/>
  <c r="K31" i="4"/>
  <c r="N5" i="4"/>
  <c r="N9" i="4"/>
  <c r="N13" i="4"/>
  <c r="N17" i="4"/>
  <c r="N21" i="4"/>
  <c r="N25" i="4"/>
  <c r="N29" i="4"/>
  <c r="N33" i="4"/>
  <c r="L3" i="4"/>
  <c r="N6" i="4"/>
  <c r="N10" i="4"/>
  <c r="N14" i="4"/>
  <c r="N18" i="4"/>
  <c r="N22" i="4"/>
  <c r="N26" i="4"/>
  <c r="N30" i="4"/>
  <c r="N34" i="4"/>
  <c r="K4" i="4"/>
  <c r="M4" i="4"/>
  <c r="K8" i="4"/>
  <c r="M8" i="4"/>
  <c r="K12" i="4"/>
  <c r="M12" i="4"/>
  <c r="K16" i="4"/>
  <c r="M16" i="4"/>
  <c r="K20" i="4"/>
  <c r="M20" i="4"/>
  <c r="K24" i="4"/>
  <c r="M24" i="4"/>
  <c r="K28" i="4"/>
  <c r="M28" i="4"/>
  <c r="M32" i="4"/>
  <c r="K32" i="4"/>
  <c r="K5" i="4"/>
  <c r="M5" i="4"/>
  <c r="K17" i="4"/>
  <c r="M17" i="4"/>
  <c r="K33" i="4"/>
  <c r="M33" i="4"/>
  <c r="K2" i="4"/>
  <c r="M2" i="4"/>
  <c r="M6" i="4"/>
  <c r="K6" i="4"/>
  <c r="M10" i="4"/>
  <c r="K10" i="4"/>
  <c r="M14" i="4"/>
  <c r="K14" i="4"/>
  <c r="K18" i="4"/>
  <c r="M18" i="4"/>
  <c r="M22" i="4"/>
  <c r="K22" i="4"/>
  <c r="K26" i="4"/>
  <c r="M26" i="4"/>
  <c r="M30" i="4"/>
  <c r="K30" i="4"/>
  <c r="K34" i="4"/>
  <c r="M34" i="4"/>
  <c r="K9" i="4"/>
  <c r="M9" i="4"/>
  <c r="K13" i="4"/>
  <c r="M13" i="4"/>
  <c r="K21" i="4"/>
  <c r="M21" i="4"/>
  <c r="K25" i="4"/>
  <c r="M25" i="4"/>
  <c r="K29" i="4"/>
  <c r="M29" i="4"/>
  <c r="M3" i="4"/>
  <c r="M7" i="4"/>
  <c r="M11" i="4"/>
  <c r="M15" i="4"/>
  <c r="M19" i="4"/>
  <c r="M23" i="4"/>
  <c r="M27" i="4"/>
  <c r="M31" i="4"/>
  <c r="N2" i="4"/>
  <c r="U138" i="1"/>
  <c r="U137" i="1"/>
  <c r="U134" i="1"/>
  <c r="U133" i="1"/>
  <c r="U130" i="1"/>
  <c r="U129" i="1"/>
  <c r="U126" i="1"/>
  <c r="U125" i="1"/>
  <c r="U122" i="1"/>
  <c r="U121" i="1"/>
  <c r="U118" i="1"/>
  <c r="U117" i="1"/>
  <c r="U114" i="1"/>
  <c r="U113" i="1"/>
  <c r="U110" i="1"/>
  <c r="U109" i="1"/>
  <c r="U106" i="1"/>
  <c r="U105" i="1"/>
  <c r="U102" i="1"/>
  <c r="U101" i="1"/>
  <c r="U98" i="1"/>
  <c r="U97" i="1"/>
  <c r="U94" i="1"/>
  <c r="U93" i="1"/>
  <c r="L90" i="1"/>
  <c r="U90" i="1" s="1"/>
  <c r="K90" i="1"/>
  <c r="U89" i="1"/>
  <c r="U88" i="1"/>
  <c r="U85" i="1"/>
  <c r="U84" i="1"/>
  <c r="U80" i="1"/>
  <c r="U79" i="1"/>
  <c r="U76" i="1"/>
  <c r="U75" i="1"/>
  <c r="U72" i="1"/>
  <c r="U71" i="1"/>
  <c r="U68" i="1"/>
  <c r="U67" i="1"/>
  <c r="U64" i="1"/>
  <c r="U63" i="1"/>
  <c r="U60" i="1"/>
  <c r="U59" i="1"/>
  <c r="U56" i="1"/>
  <c r="U55" i="1"/>
  <c r="U52" i="1"/>
  <c r="U51" i="1"/>
  <c r="U48" i="1"/>
  <c r="U47" i="1"/>
  <c r="U44" i="1"/>
  <c r="U43" i="1"/>
  <c r="U40" i="1"/>
  <c r="U39" i="1"/>
  <c r="U36" i="1"/>
  <c r="U35" i="1"/>
  <c r="U32" i="1"/>
  <c r="U31" i="1"/>
  <c r="U28" i="1"/>
  <c r="U27" i="1"/>
  <c r="U24" i="1"/>
  <c r="U23" i="1"/>
  <c r="U20" i="1"/>
  <c r="U19" i="1"/>
  <c r="U16" i="1"/>
  <c r="U15" i="1"/>
  <c r="U12" i="1"/>
  <c r="U11" i="1"/>
  <c r="U8" i="1"/>
  <c r="L7" i="1"/>
  <c r="U7" i="1" s="1"/>
  <c r="J142" i="1"/>
  <c r="I142" i="1"/>
  <c r="H142" i="1"/>
  <c r="G142" i="1"/>
  <c r="U132" i="1" l="1"/>
  <c r="U128" i="1"/>
  <c r="U124" i="1"/>
  <c r="U120" i="1"/>
  <c r="U116" i="1"/>
  <c r="U112" i="1"/>
  <c r="U104" i="1"/>
  <c r="U100" i="1"/>
  <c r="U96" i="1"/>
  <c r="U92" i="1"/>
  <c r="U86" i="1"/>
  <c r="U81" i="1"/>
  <c r="U78" i="1"/>
  <c r="U74" i="1"/>
  <c r="U70" i="1"/>
  <c r="U66" i="1"/>
  <c r="U62" i="1"/>
  <c r="U58" i="1"/>
  <c r="U54" i="1"/>
  <c r="U50" i="1"/>
  <c r="U131" i="1"/>
  <c r="U127" i="1"/>
  <c r="U123" i="1"/>
  <c r="U119" i="1"/>
  <c r="U115" i="1"/>
  <c r="U111" i="1"/>
  <c r="U103" i="1"/>
  <c r="U95" i="1"/>
  <c r="U91" i="1"/>
  <c r="L83" i="1"/>
  <c r="U83" i="1" s="1"/>
  <c r="K83" i="1"/>
  <c r="U77" i="1"/>
  <c r="U73" i="1"/>
  <c r="U69" i="1"/>
  <c r="U65" i="1"/>
  <c r="U61" i="1"/>
  <c r="U57" i="1"/>
  <c r="U53" i="1"/>
  <c r="U49" i="1"/>
  <c r="U45" i="1"/>
  <c r="U41" i="1"/>
  <c r="U38" i="1"/>
  <c r="U37" i="1"/>
  <c r="U33" i="1"/>
  <c r="U30" i="1"/>
  <c r="U29" i="1"/>
  <c r="U21" i="1"/>
  <c r="U17" i="1"/>
  <c r="U13" i="1"/>
  <c r="U9" i="1"/>
  <c r="U5" i="1"/>
  <c r="U136" i="1"/>
  <c r="U46" i="1"/>
  <c r="U42" i="1"/>
  <c r="U26" i="1"/>
  <c r="U22" i="1"/>
  <c r="U18" i="1"/>
  <c r="U14" i="1"/>
  <c r="U10" i="1"/>
  <c r="U6" i="1"/>
  <c r="K142" i="1" l="1"/>
  <c r="C5" i="3" s="1"/>
  <c r="L142" i="1"/>
  <c r="B5" i="3" s="1"/>
  <c r="P5" i="1" l="1"/>
  <c r="AQ69" i="1" l="1"/>
  <c r="AM69" i="1" s="1"/>
  <c r="AN69" i="1" s="1"/>
  <c r="AO69" i="1" s="1"/>
  <c r="AH69" i="1"/>
  <c r="Z69" i="1"/>
  <c r="V69" i="1" s="1"/>
  <c r="W69" i="1" s="1"/>
  <c r="P69" i="1"/>
  <c r="AG69" i="1" s="1"/>
  <c r="AU69" i="1" l="1"/>
  <c r="AI69" i="1"/>
  <c r="AL69" i="1" s="1"/>
  <c r="AP69" i="1" s="1"/>
  <c r="Y69" i="1"/>
  <c r="P90" i="1" l="1"/>
  <c r="P89" i="1"/>
  <c r="P88" i="1"/>
  <c r="W104" i="1"/>
  <c r="X104" i="1" s="1"/>
  <c r="Z136" i="1"/>
  <c r="P44" i="1" l="1"/>
  <c r="AG44" i="1" s="1"/>
  <c r="P43" i="1"/>
  <c r="AG43" i="1" s="1"/>
  <c r="P42" i="1"/>
  <c r="AG42" i="1" s="1"/>
  <c r="P41" i="1"/>
  <c r="AG41" i="1" s="1"/>
  <c r="P86" i="1"/>
  <c r="AG86" i="1" s="1"/>
  <c r="P34" i="1"/>
  <c r="AG34" i="1" s="1"/>
  <c r="P136" i="1"/>
  <c r="AG14" i="1"/>
  <c r="P87" i="1"/>
  <c r="AG87" i="1" s="1"/>
  <c r="P91" i="1"/>
  <c r="P82" i="1"/>
  <c r="AQ138" i="1"/>
  <c r="AM138" i="1" s="1"/>
  <c r="AN138" i="1" s="1"/>
  <c r="AO138" i="1" s="1"/>
  <c r="AH138" i="1"/>
  <c r="AQ137" i="1"/>
  <c r="AM137" i="1" s="1"/>
  <c r="AN137" i="1" s="1"/>
  <c r="AO137" i="1" s="1"/>
  <c r="AH137" i="1"/>
  <c r="AQ136" i="1"/>
  <c r="AM136" i="1" s="1"/>
  <c r="AN136" i="1" s="1"/>
  <c r="AO136" i="1" s="1"/>
  <c r="AH136" i="1"/>
  <c r="AQ134" i="1"/>
  <c r="AM134" i="1" s="1"/>
  <c r="AN134" i="1" s="1"/>
  <c r="AO134" i="1" s="1"/>
  <c r="AH134" i="1"/>
  <c r="AQ133" i="1"/>
  <c r="AM133" i="1" s="1"/>
  <c r="AN133" i="1" s="1"/>
  <c r="AO133" i="1" s="1"/>
  <c r="AH133" i="1"/>
  <c r="AQ132" i="1"/>
  <c r="AM132" i="1" s="1"/>
  <c r="AN132" i="1" s="1"/>
  <c r="AO132" i="1" s="1"/>
  <c r="AH132" i="1"/>
  <c r="AQ131" i="1"/>
  <c r="AM131" i="1" s="1"/>
  <c r="AN131" i="1" s="1"/>
  <c r="AO131" i="1" s="1"/>
  <c r="AH131" i="1"/>
  <c r="AQ130" i="1"/>
  <c r="AM130" i="1" s="1"/>
  <c r="AN130" i="1" s="1"/>
  <c r="AO130" i="1" s="1"/>
  <c r="AH130" i="1"/>
  <c r="AQ129" i="1"/>
  <c r="AM129" i="1" s="1"/>
  <c r="AN129" i="1" s="1"/>
  <c r="AO129" i="1" s="1"/>
  <c r="AH129" i="1"/>
  <c r="AQ128" i="1"/>
  <c r="AM128" i="1" s="1"/>
  <c r="AN128" i="1" s="1"/>
  <c r="AO128" i="1" s="1"/>
  <c r="AH128" i="1"/>
  <c r="AQ127" i="1"/>
  <c r="AM127" i="1" s="1"/>
  <c r="AN127" i="1" s="1"/>
  <c r="AO127" i="1" s="1"/>
  <c r="AH127" i="1"/>
  <c r="AQ126" i="1"/>
  <c r="AM126" i="1" s="1"/>
  <c r="AN126" i="1" s="1"/>
  <c r="AO126" i="1" s="1"/>
  <c r="AH126" i="1"/>
  <c r="AQ125" i="1"/>
  <c r="AM125" i="1" s="1"/>
  <c r="AN125" i="1" s="1"/>
  <c r="AO125" i="1" s="1"/>
  <c r="AH125" i="1"/>
  <c r="AQ124" i="1"/>
  <c r="AM124" i="1" s="1"/>
  <c r="AN124" i="1" s="1"/>
  <c r="AO124" i="1" s="1"/>
  <c r="AH124" i="1"/>
  <c r="AQ123" i="1"/>
  <c r="AM123" i="1" s="1"/>
  <c r="AN123" i="1" s="1"/>
  <c r="AO123" i="1" s="1"/>
  <c r="AH123" i="1"/>
  <c r="AQ122" i="1"/>
  <c r="AM122" i="1" s="1"/>
  <c r="AN122" i="1" s="1"/>
  <c r="AO122" i="1" s="1"/>
  <c r="AH122" i="1"/>
  <c r="AQ121" i="1"/>
  <c r="AM121" i="1" s="1"/>
  <c r="AN121" i="1" s="1"/>
  <c r="AO121" i="1" s="1"/>
  <c r="AH121" i="1"/>
  <c r="AQ120" i="1"/>
  <c r="AM120" i="1" s="1"/>
  <c r="AN120" i="1" s="1"/>
  <c r="AO120" i="1" s="1"/>
  <c r="AH120" i="1"/>
  <c r="AQ119" i="1"/>
  <c r="AM119" i="1" s="1"/>
  <c r="AN119" i="1" s="1"/>
  <c r="AO119" i="1" s="1"/>
  <c r="AH119" i="1"/>
  <c r="AQ118" i="1"/>
  <c r="AM118" i="1" s="1"/>
  <c r="AN118" i="1" s="1"/>
  <c r="AO118" i="1" s="1"/>
  <c r="AH118" i="1"/>
  <c r="AQ117" i="1"/>
  <c r="AM117" i="1" s="1"/>
  <c r="AN117" i="1" s="1"/>
  <c r="AO117" i="1" s="1"/>
  <c r="AH117" i="1"/>
  <c r="AQ116" i="1"/>
  <c r="AM116" i="1" s="1"/>
  <c r="AN116" i="1" s="1"/>
  <c r="AO116" i="1" s="1"/>
  <c r="AH116" i="1"/>
  <c r="AQ115" i="1"/>
  <c r="AM115" i="1" s="1"/>
  <c r="AN115" i="1" s="1"/>
  <c r="AO115" i="1" s="1"/>
  <c r="AH115" i="1"/>
  <c r="AQ114" i="1"/>
  <c r="AM114" i="1" s="1"/>
  <c r="AN114" i="1" s="1"/>
  <c r="AO114" i="1" s="1"/>
  <c r="AH114" i="1"/>
  <c r="AQ113" i="1"/>
  <c r="AM113" i="1" s="1"/>
  <c r="AN113" i="1" s="1"/>
  <c r="AO113" i="1" s="1"/>
  <c r="AH113" i="1"/>
  <c r="AQ112" i="1"/>
  <c r="AM112" i="1" s="1"/>
  <c r="AN112" i="1" s="1"/>
  <c r="AO112" i="1" s="1"/>
  <c r="AH112" i="1"/>
  <c r="AQ111" i="1"/>
  <c r="AM111" i="1" s="1"/>
  <c r="AN111" i="1" s="1"/>
  <c r="AO111" i="1" s="1"/>
  <c r="AH111" i="1"/>
  <c r="AQ110" i="1"/>
  <c r="AM110" i="1" s="1"/>
  <c r="AN110" i="1" s="1"/>
  <c r="AO110" i="1" s="1"/>
  <c r="AH110" i="1"/>
  <c r="AQ109" i="1"/>
  <c r="AM109" i="1" s="1"/>
  <c r="AN109" i="1" s="1"/>
  <c r="AO109" i="1" s="1"/>
  <c r="AH109" i="1"/>
  <c r="AQ108" i="1"/>
  <c r="AM108" i="1" s="1"/>
  <c r="AN108" i="1" s="1"/>
  <c r="AO108" i="1" s="1"/>
  <c r="AH108" i="1"/>
  <c r="AQ106" i="1"/>
  <c r="AM106" i="1" s="1"/>
  <c r="AN106" i="1" s="1"/>
  <c r="AO106" i="1" s="1"/>
  <c r="AH106" i="1"/>
  <c r="AQ105" i="1"/>
  <c r="AM105" i="1" s="1"/>
  <c r="AN105" i="1" s="1"/>
  <c r="AO105" i="1" s="1"/>
  <c r="AH105" i="1"/>
  <c r="AQ104" i="1"/>
  <c r="AM104" i="1" s="1"/>
  <c r="AN104" i="1" s="1"/>
  <c r="AO104" i="1" s="1"/>
  <c r="AH104" i="1"/>
  <c r="AQ103" i="1"/>
  <c r="AM103" i="1" s="1"/>
  <c r="AN103" i="1" s="1"/>
  <c r="AO103" i="1" s="1"/>
  <c r="AH103" i="1"/>
  <c r="AQ102" i="1"/>
  <c r="AM102" i="1" s="1"/>
  <c r="AN102" i="1" s="1"/>
  <c r="AO102" i="1" s="1"/>
  <c r="AH102" i="1"/>
  <c r="AQ101" i="1"/>
  <c r="AM101" i="1" s="1"/>
  <c r="AN101" i="1" s="1"/>
  <c r="AO101" i="1" s="1"/>
  <c r="AH101" i="1"/>
  <c r="AQ100" i="1"/>
  <c r="AM100" i="1" s="1"/>
  <c r="AN100" i="1" s="1"/>
  <c r="AO100" i="1" s="1"/>
  <c r="AH100" i="1"/>
  <c r="AQ99" i="1"/>
  <c r="AM99" i="1" s="1"/>
  <c r="AN99" i="1" s="1"/>
  <c r="AO99" i="1" s="1"/>
  <c r="AH99" i="1"/>
  <c r="AQ98" i="1"/>
  <c r="AM98" i="1" s="1"/>
  <c r="AN98" i="1" s="1"/>
  <c r="AO98" i="1" s="1"/>
  <c r="AH98" i="1"/>
  <c r="AQ97" i="1"/>
  <c r="AM97" i="1" s="1"/>
  <c r="AN97" i="1" s="1"/>
  <c r="AO97" i="1" s="1"/>
  <c r="AH97" i="1"/>
  <c r="AQ96" i="1"/>
  <c r="AM96" i="1" s="1"/>
  <c r="AN96" i="1" s="1"/>
  <c r="AO96" i="1" s="1"/>
  <c r="AH96" i="1"/>
  <c r="AQ95" i="1"/>
  <c r="AM95" i="1" s="1"/>
  <c r="AN95" i="1" s="1"/>
  <c r="AO95" i="1" s="1"/>
  <c r="AH95" i="1"/>
  <c r="AQ94" i="1"/>
  <c r="AM94" i="1" s="1"/>
  <c r="AN94" i="1" s="1"/>
  <c r="AO94" i="1" s="1"/>
  <c r="AH94" i="1"/>
  <c r="AQ93" i="1"/>
  <c r="AM93" i="1" s="1"/>
  <c r="AN93" i="1" s="1"/>
  <c r="AO93" i="1" s="1"/>
  <c r="AH93" i="1"/>
  <c r="AQ92" i="1"/>
  <c r="AM92" i="1" s="1"/>
  <c r="AN92" i="1" s="1"/>
  <c r="AO92" i="1" s="1"/>
  <c r="AH92" i="1"/>
  <c r="AQ91" i="1"/>
  <c r="AM91" i="1" s="1"/>
  <c r="AN91" i="1" s="1"/>
  <c r="AO91" i="1" s="1"/>
  <c r="AH91" i="1"/>
  <c r="AQ90" i="1"/>
  <c r="AM90" i="1" s="1"/>
  <c r="AN90" i="1" s="1"/>
  <c r="AO90" i="1" s="1"/>
  <c r="AH90" i="1"/>
  <c r="AG90" i="1"/>
  <c r="AQ89" i="1"/>
  <c r="AM89" i="1" s="1"/>
  <c r="AN89" i="1" s="1"/>
  <c r="AO89" i="1" s="1"/>
  <c r="AH89" i="1"/>
  <c r="AG89" i="1"/>
  <c r="AQ88" i="1"/>
  <c r="AM88" i="1" s="1"/>
  <c r="AN88" i="1" s="1"/>
  <c r="AO88" i="1" s="1"/>
  <c r="AH88" i="1"/>
  <c r="AG88" i="1"/>
  <c r="AQ87" i="1"/>
  <c r="AM87" i="1" s="1"/>
  <c r="AN87" i="1" s="1"/>
  <c r="AO87" i="1" s="1"/>
  <c r="AH87" i="1"/>
  <c r="AQ86" i="1"/>
  <c r="AM86" i="1" s="1"/>
  <c r="AN86" i="1" s="1"/>
  <c r="AO86" i="1" s="1"/>
  <c r="AH86" i="1"/>
  <c r="AQ85" i="1"/>
  <c r="AM85" i="1" s="1"/>
  <c r="AN85" i="1" s="1"/>
  <c r="AO85" i="1" s="1"/>
  <c r="AH85" i="1"/>
  <c r="AQ84" i="1"/>
  <c r="AM84" i="1" s="1"/>
  <c r="AN84" i="1" s="1"/>
  <c r="AO84" i="1" s="1"/>
  <c r="AH84" i="1"/>
  <c r="AQ83" i="1"/>
  <c r="AM83" i="1" s="1"/>
  <c r="AN83" i="1" s="1"/>
  <c r="AO83" i="1" s="1"/>
  <c r="AH83" i="1"/>
  <c r="AQ82" i="1"/>
  <c r="AM82" i="1" s="1"/>
  <c r="AN82" i="1" s="1"/>
  <c r="AO82" i="1" s="1"/>
  <c r="AH82" i="1"/>
  <c r="AQ81" i="1"/>
  <c r="AM81" i="1" s="1"/>
  <c r="AN81" i="1" s="1"/>
  <c r="AO81" i="1" s="1"/>
  <c r="AH81" i="1"/>
  <c r="AQ80" i="1"/>
  <c r="AM80" i="1" s="1"/>
  <c r="AN80" i="1" s="1"/>
  <c r="AO80" i="1" s="1"/>
  <c r="AH80" i="1"/>
  <c r="AQ79" i="1"/>
  <c r="AM79" i="1" s="1"/>
  <c r="AN79" i="1" s="1"/>
  <c r="AO79" i="1" s="1"/>
  <c r="AH79" i="1"/>
  <c r="AQ78" i="1"/>
  <c r="AM78" i="1" s="1"/>
  <c r="AN78" i="1" s="1"/>
  <c r="AO78" i="1" s="1"/>
  <c r="AH78" i="1"/>
  <c r="AQ77" i="1"/>
  <c r="AM77" i="1" s="1"/>
  <c r="AN77" i="1" s="1"/>
  <c r="AO77" i="1" s="1"/>
  <c r="AH77" i="1"/>
  <c r="AQ76" i="1"/>
  <c r="AM76" i="1" s="1"/>
  <c r="AN76" i="1" s="1"/>
  <c r="AO76" i="1" s="1"/>
  <c r="AH76" i="1"/>
  <c r="AQ75" i="1"/>
  <c r="AM75" i="1" s="1"/>
  <c r="AN75" i="1" s="1"/>
  <c r="AO75" i="1" s="1"/>
  <c r="AH75" i="1"/>
  <c r="AQ74" i="1"/>
  <c r="AM74" i="1" s="1"/>
  <c r="AN74" i="1" s="1"/>
  <c r="AO74" i="1" s="1"/>
  <c r="AH74" i="1"/>
  <c r="AQ73" i="1"/>
  <c r="AM73" i="1" s="1"/>
  <c r="AN73" i="1" s="1"/>
  <c r="AO73" i="1" s="1"/>
  <c r="AH73" i="1"/>
  <c r="AQ72" i="1"/>
  <c r="AM72" i="1" s="1"/>
  <c r="AN72" i="1" s="1"/>
  <c r="AO72" i="1" s="1"/>
  <c r="AH72" i="1"/>
  <c r="AQ71" i="1"/>
  <c r="AM71" i="1" s="1"/>
  <c r="AN71" i="1" s="1"/>
  <c r="AO71" i="1" s="1"/>
  <c r="AH71" i="1"/>
  <c r="AQ70" i="1"/>
  <c r="AM70" i="1" s="1"/>
  <c r="AN70" i="1" s="1"/>
  <c r="AO70" i="1" s="1"/>
  <c r="AH70" i="1"/>
  <c r="AQ68" i="1"/>
  <c r="AM68" i="1" s="1"/>
  <c r="AN68" i="1" s="1"/>
  <c r="AO68" i="1" s="1"/>
  <c r="AH68" i="1"/>
  <c r="AQ67" i="1"/>
  <c r="AM67" i="1" s="1"/>
  <c r="AN67" i="1" s="1"/>
  <c r="AO67" i="1" s="1"/>
  <c r="AH67" i="1"/>
  <c r="AQ66" i="1"/>
  <c r="AM66" i="1" s="1"/>
  <c r="AN66" i="1" s="1"/>
  <c r="AO66" i="1" s="1"/>
  <c r="AH66" i="1"/>
  <c r="AQ65" i="1"/>
  <c r="AM65" i="1" s="1"/>
  <c r="AN65" i="1" s="1"/>
  <c r="AO65" i="1" s="1"/>
  <c r="AH65" i="1"/>
  <c r="AQ64" i="1"/>
  <c r="AM64" i="1" s="1"/>
  <c r="AN64" i="1" s="1"/>
  <c r="AO64" i="1" s="1"/>
  <c r="AH64" i="1"/>
  <c r="AQ63" i="1"/>
  <c r="AM63" i="1" s="1"/>
  <c r="AN63" i="1" s="1"/>
  <c r="AO63" i="1" s="1"/>
  <c r="AH63" i="1"/>
  <c r="AQ62" i="1"/>
  <c r="AM62" i="1" s="1"/>
  <c r="AN62" i="1" s="1"/>
  <c r="AO62" i="1" s="1"/>
  <c r="AH62" i="1"/>
  <c r="AQ61" i="1"/>
  <c r="AM61" i="1" s="1"/>
  <c r="AN61" i="1" s="1"/>
  <c r="AO61" i="1" s="1"/>
  <c r="AH61" i="1"/>
  <c r="AQ60" i="1"/>
  <c r="AM60" i="1" s="1"/>
  <c r="AN60" i="1" s="1"/>
  <c r="AO60" i="1" s="1"/>
  <c r="AH60" i="1"/>
  <c r="AQ59" i="1"/>
  <c r="AM59" i="1" s="1"/>
  <c r="AN59" i="1" s="1"/>
  <c r="AO59" i="1" s="1"/>
  <c r="AH59" i="1"/>
  <c r="AQ58" i="1"/>
  <c r="AM58" i="1" s="1"/>
  <c r="AN58" i="1" s="1"/>
  <c r="AO58" i="1" s="1"/>
  <c r="AH58" i="1"/>
  <c r="AQ57" i="1"/>
  <c r="AM57" i="1" s="1"/>
  <c r="AN57" i="1" s="1"/>
  <c r="AO57" i="1" s="1"/>
  <c r="AH57" i="1"/>
  <c r="AQ56" i="1"/>
  <c r="AM56" i="1" s="1"/>
  <c r="AN56" i="1" s="1"/>
  <c r="AO56" i="1" s="1"/>
  <c r="AH56" i="1"/>
  <c r="AQ55" i="1"/>
  <c r="AM55" i="1" s="1"/>
  <c r="AN55" i="1" s="1"/>
  <c r="AO55" i="1" s="1"/>
  <c r="AH55" i="1"/>
  <c r="AQ54" i="1"/>
  <c r="AM54" i="1" s="1"/>
  <c r="AN54" i="1" s="1"/>
  <c r="AO54" i="1" s="1"/>
  <c r="AH54" i="1"/>
  <c r="AQ53" i="1"/>
  <c r="AM53" i="1" s="1"/>
  <c r="AN53" i="1" s="1"/>
  <c r="AO53" i="1" s="1"/>
  <c r="AH53" i="1"/>
  <c r="AQ52" i="1"/>
  <c r="AM52" i="1" s="1"/>
  <c r="AN52" i="1" s="1"/>
  <c r="AO52" i="1" s="1"/>
  <c r="AH52" i="1"/>
  <c r="AQ51" i="1"/>
  <c r="AM51" i="1" s="1"/>
  <c r="AN51" i="1" s="1"/>
  <c r="AO51" i="1" s="1"/>
  <c r="AH51" i="1"/>
  <c r="AQ50" i="1"/>
  <c r="AM50" i="1" s="1"/>
  <c r="AN50" i="1" s="1"/>
  <c r="AO50" i="1" s="1"/>
  <c r="AH50" i="1"/>
  <c r="AQ49" i="1"/>
  <c r="AM49" i="1" s="1"/>
  <c r="AN49" i="1" s="1"/>
  <c r="AO49" i="1" s="1"/>
  <c r="AH49" i="1"/>
  <c r="AQ48" i="1"/>
  <c r="AM48" i="1" s="1"/>
  <c r="AN48" i="1" s="1"/>
  <c r="AO48" i="1" s="1"/>
  <c r="AH48" i="1"/>
  <c r="AQ47" i="1"/>
  <c r="AM47" i="1" s="1"/>
  <c r="AN47" i="1" s="1"/>
  <c r="AO47" i="1" s="1"/>
  <c r="AH47" i="1"/>
  <c r="AQ46" i="1"/>
  <c r="AM46" i="1" s="1"/>
  <c r="AN46" i="1" s="1"/>
  <c r="AO46" i="1" s="1"/>
  <c r="AH46" i="1"/>
  <c r="AQ45" i="1"/>
  <c r="AM45" i="1" s="1"/>
  <c r="AN45" i="1" s="1"/>
  <c r="AO45" i="1" s="1"/>
  <c r="AH45" i="1"/>
  <c r="AQ44" i="1"/>
  <c r="AM44" i="1" s="1"/>
  <c r="AN44" i="1" s="1"/>
  <c r="AO44" i="1" s="1"/>
  <c r="AH44" i="1"/>
  <c r="AQ43" i="1"/>
  <c r="AM43" i="1" s="1"/>
  <c r="AN43" i="1" s="1"/>
  <c r="AO43" i="1" s="1"/>
  <c r="AH43" i="1"/>
  <c r="AQ42" i="1"/>
  <c r="AM42" i="1" s="1"/>
  <c r="AN42" i="1" s="1"/>
  <c r="AO42" i="1" s="1"/>
  <c r="AH42" i="1"/>
  <c r="AQ41" i="1"/>
  <c r="AM41" i="1" s="1"/>
  <c r="AN41" i="1" s="1"/>
  <c r="AO41" i="1" s="1"/>
  <c r="AH41" i="1"/>
  <c r="AQ40" i="1"/>
  <c r="AM40" i="1" s="1"/>
  <c r="AN40" i="1" s="1"/>
  <c r="AO40" i="1" s="1"/>
  <c r="AH40" i="1"/>
  <c r="AQ39" i="1"/>
  <c r="AM39" i="1" s="1"/>
  <c r="AN39" i="1" s="1"/>
  <c r="AO39" i="1" s="1"/>
  <c r="AH39" i="1"/>
  <c r="AQ38" i="1"/>
  <c r="AM38" i="1" s="1"/>
  <c r="AN38" i="1" s="1"/>
  <c r="AO38" i="1" s="1"/>
  <c r="AH38" i="1"/>
  <c r="AQ37" i="1"/>
  <c r="AM37" i="1" s="1"/>
  <c r="AN37" i="1" s="1"/>
  <c r="AO37" i="1" s="1"/>
  <c r="AH37" i="1"/>
  <c r="AQ36" i="1"/>
  <c r="AM36" i="1" s="1"/>
  <c r="AN36" i="1" s="1"/>
  <c r="AO36" i="1" s="1"/>
  <c r="AH36" i="1"/>
  <c r="AQ35" i="1"/>
  <c r="AM35" i="1" s="1"/>
  <c r="AN35" i="1" s="1"/>
  <c r="AO35" i="1" s="1"/>
  <c r="AH35" i="1"/>
  <c r="AQ34" i="1"/>
  <c r="AM34" i="1" s="1"/>
  <c r="AN34" i="1" s="1"/>
  <c r="AO34" i="1" s="1"/>
  <c r="AH34" i="1"/>
  <c r="AQ33" i="1"/>
  <c r="AM33" i="1" s="1"/>
  <c r="AN33" i="1" s="1"/>
  <c r="AO33" i="1" s="1"/>
  <c r="AH33" i="1"/>
  <c r="AQ32" i="1"/>
  <c r="AM32" i="1" s="1"/>
  <c r="AN32" i="1" s="1"/>
  <c r="AO32" i="1" s="1"/>
  <c r="AH32" i="1"/>
  <c r="AQ31" i="1"/>
  <c r="AM31" i="1" s="1"/>
  <c r="AN31" i="1" s="1"/>
  <c r="AO31" i="1" s="1"/>
  <c r="AH31" i="1"/>
  <c r="AQ30" i="1"/>
  <c r="AM30" i="1" s="1"/>
  <c r="AN30" i="1" s="1"/>
  <c r="AO30" i="1" s="1"/>
  <c r="AH30" i="1"/>
  <c r="AQ29" i="1"/>
  <c r="AM29" i="1" s="1"/>
  <c r="AN29" i="1" s="1"/>
  <c r="AO29" i="1" s="1"/>
  <c r="AH29" i="1"/>
  <c r="AQ28" i="1"/>
  <c r="AM28" i="1" s="1"/>
  <c r="AN28" i="1" s="1"/>
  <c r="AO28" i="1" s="1"/>
  <c r="AH28" i="1"/>
  <c r="AQ27" i="1"/>
  <c r="AM27" i="1" s="1"/>
  <c r="AN27" i="1" s="1"/>
  <c r="AO27" i="1" s="1"/>
  <c r="AH27" i="1"/>
  <c r="AQ26" i="1"/>
  <c r="AM26" i="1" s="1"/>
  <c r="AN26" i="1" s="1"/>
  <c r="AO26" i="1" s="1"/>
  <c r="AH26" i="1"/>
  <c r="AQ25" i="1"/>
  <c r="AM25" i="1" s="1"/>
  <c r="AN25" i="1" s="1"/>
  <c r="AO25" i="1" s="1"/>
  <c r="AH25" i="1"/>
  <c r="AG25" i="1"/>
  <c r="AQ24" i="1"/>
  <c r="AM24" i="1" s="1"/>
  <c r="AN24" i="1" s="1"/>
  <c r="AO24" i="1" s="1"/>
  <c r="AH24" i="1"/>
  <c r="AQ23" i="1"/>
  <c r="AM23" i="1" s="1"/>
  <c r="AN23" i="1" s="1"/>
  <c r="AO23" i="1" s="1"/>
  <c r="AH23" i="1"/>
  <c r="AQ22" i="1"/>
  <c r="AM22" i="1" s="1"/>
  <c r="AN22" i="1" s="1"/>
  <c r="AO22" i="1" s="1"/>
  <c r="AH22" i="1"/>
  <c r="AQ21" i="1"/>
  <c r="AM21" i="1" s="1"/>
  <c r="AN21" i="1" s="1"/>
  <c r="AO21" i="1" s="1"/>
  <c r="AH21" i="1"/>
  <c r="AQ20" i="1"/>
  <c r="AM20" i="1" s="1"/>
  <c r="AN20" i="1" s="1"/>
  <c r="AO20" i="1" s="1"/>
  <c r="AH20" i="1"/>
  <c r="AQ19" i="1"/>
  <c r="AM19" i="1" s="1"/>
  <c r="AN19" i="1" s="1"/>
  <c r="AO19" i="1" s="1"/>
  <c r="AH19" i="1"/>
  <c r="AQ18" i="1"/>
  <c r="AM18" i="1" s="1"/>
  <c r="AN18" i="1" s="1"/>
  <c r="AO18" i="1" s="1"/>
  <c r="AH18" i="1"/>
  <c r="AQ17" i="1"/>
  <c r="AM17" i="1" s="1"/>
  <c r="AN17" i="1" s="1"/>
  <c r="AO17" i="1" s="1"/>
  <c r="AH17" i="1"/>
  <c r="AQ16" i="1"/>
  <c r="AM16" i="1" s="1"/>
  <c r="AN16" i="1" s="1"/>
  <c r="AO16" i="1" s="1"/>
  <c r="AH16" i="1"/>
  <c r="AG16" i="1"/>
  <c r="AQ15" i="1"/>
  <c r="AM15" i="1" s="1"/>
  <c r="AN15" i="1" s="1"/>
  <c r="AO15" i="1" s="1"/>
  <c r="AH15" i="1"/>
  <c r="AG15" i="1"/>
  <c r="AQ14" i="1"/>
  <c r="AM14" i="1" s="1"/>
  <c r="AN14" i="1" s="1"/>
  <c r="AO14" i="1" s="1"/>
  <c r="AH14" i="1"/>
  <c r="AQ13" i="1"/>
  <c r="AM13" i="1" s="1"/>
  <c r="AN13" i="1" s="1"/>
  <c r="AO13" i="1" s="1"/>
  <c r="AH13" i="1"/>
  <c r="AQ12" i="1"/>
  <c r="AM12" i="1" s="1"/>
  <c r="AN12" i="1" s="1"/>
  <c r="AO12" i="1" s="1"/>
  <c r="AH12" i="1"/>
  <c r="AQ11" i="1"/>
  <c r="AM11" i="1" s="1"/>
  <c r="AN11" i="1" s="1"/>
  <c r="AO11" i="1" s="1"/>
  <c r="AH11" i="1"/>
  <c r="AQ10" i="1"/>
  <c r="AM10" i="1" s="1"/>
  <c r="AN10" i="1" s="1"/>
  <c r="AO10" i="1" s="1"/>
  <c r="AH10" i="1"/>
  <c r="AQ9" i="1"/>
  <c r="AM9" i="1" s="1"/>
  <c r="AN9" i="1" s="1"/>
  <c r="AO9" i="1" s="1"/>
  <c r="AH9" i="1"/>
  <c r="AQ8" i="1"/>
  <c r="AM8" i="1" s="1"/>
  <c r="AN8" i="1" s="1"/>
  <c r="AO8" i="1" s="1"/>
  <c r="AH8" i="1"/>
  <c r="AQ7" i="1"/>
  <c r="AM7" i="1" s="1"/>
  <c r="AN7" i="1" s="1"/>
  <c r="AO7" i="1" s="1"/>
  <c r="AH7" i="1"/>
  <c r="AQ6" i="1"/>
  <c r="AM6" i="1" s="1"/>
  <c r="AN6" i="1" s="1"/>
  <c r="AO6" i="1" s="1"/>
  <c r="AH6" i="1"/>
  <c r="AH5" i="1"/>
  <c r="Z138" i="1"/>
  <c r="V138" i="1" s="1"/>
  <c r="W138" i="1" s="1"/>
  <c r="X138" i="1" s="1"/>
  <c r="Z137" i="1"/>
  <c r="V137" i="1" s="1"/>
  <c r="W137" i="1" s="1"/>
  <c r="X137" i="1" s="1"/>
  <c r="Z134" i="1"/>
  <c r="V134" i="1" s="1"/>
  <c r="W134" i="1" s="1"/>
  <c r="X134" i="1" s="1"/>
  <c r="Z133" i="1"/>
  <c r="V133" i="1" s="1"/>
  <c r="W133" i="1" s="1"/>
  <c r="X133" i="1" s="1"/>
  <c r="Z130" i="1"/>
  <c r="V130" i="1" s="1"/>
  <c r="W130" i="1" s="1"/>
  <c r="X130" i="1" s="1"/>
  <c r="Z129" i="1"/>
  <c r="V129" i="1" s="1"/>
  <c r="W129" i="1" s="1"/>
  <c r="X129" i="1" s="1"/>
  <c r="Z126" i="1"/>
  <c r="V126" i="1" s="1"/>
  <c r="W126" i="1" s="1"/>
  <c r="X126" i="1" s="1"/>
  <c r="Z125" i="1"/>
  <c r="V125" i="1" s="1"/>
  <c r="W125" i="1" s="1"/>
  <c r="X125" i="1" s="1"/>
  <c r="Z122" i="1"/>
  <c r="V122" i="1" s="1"/>
  <c r="W122" i="1" s="1"/>
  <c r="X122" i="1" s="1"/>
  <c r="Z121" i="1"/>
  <c r="V121" i="1" s="1"/>
  <c r="W121" i="1" s="1"/>
  <c r="X121" i="1" s="1"/>
  <c r="Z118" i="1"/>
  <c r="V118" i="1" s="1"/>
  <c r="W118" i="1" s="1"/>
  <c r="X118" i="1" s="1"/>
  <c r="Z117" i="1"/>
  <c r="V117" i="1" s="1"/>
  <c r="W117" i="1" s="1"/>
  <c r="X117" i="1" s="1"/>
  <c r="Z114" i="1"/>
  <c r="V114" i="1" s="1"/>
  <c r="W114" i="1" s="1"/>
  <c r="X114" i="1" s="1"/>
  <c r="Z113" i="1"/>
  <c r="V113" i="1" s="1"/>
  <c r="W113" i="1" s="1"/>
  <c r="X113" i="1" s="1"/>
  <c r="Z110" i="1"/>
  <c r="V110" i="1" s="1"/>
  <c r="W110" i="1" s="1"/>
  <c r="X110" i="1" s="1"/>
  <c r="Z109" i="1"/>
  <c r="V109" i="1" s="1"/>
  <c r="W109" i="1" s="1"/>
  <c r="X109" i="1" s="1"/>
  <c r="Z106" i="1"/>
  <c r="V106" i="1" s="1"/>
  <c r="W106" i="1" s="1"/>
  <c r="X106" i="1" s="1"/>
  <c r="Z105" i="1"/>
  <c r="V105" i="1" s="1"/>
  <c r="W105" i="1" s="1"/>
  <c r="X105" i="1" s="1"/>
  <c r="Z102" i="1"/>
  <c r="V102" i="1" s="1"/>
  <c r="W102" i="1" s="1"/>
  <c r="X102" i="1" s="1"/>
  <c r="V101" i="1"/>
  <c r="V98" i="1"/>
  <c r="V97" i="1"/>
  <c r="Y138" i="1"/>
  <c r="Y130" i="1"/>
  <c r="Y126" i="1"/>
  <c r="Y114" i="1"/>
  <c r="Y110" i="1"/>
  <c r="Y106" i="1"/>
  <c r="AI101" i="1"/>
  <c r="AL101" i="1" s="1"/>
  <c r="AP101" i="1" s="1"/>
  <c r="AI98" i="1"/>
  <c r="AL98" i="1" s="1"/>
  <c r="AP98" i="1" s="1"/>
  <c r="AI97" i="1"/>
  <c r="AL97" i="1" s="1"/>
  <c r="AP97" i="1" s="1"/>
  <c r="AI94" i="1"/>
  <c r="AL94" i="1" s="1"/>
  <c r="AP94" i="1" s="1"/>
  <c r="AI93" i="1"/>
  <c r="AL93" i="1" s="1"/>
  <c r="AP93" i="1" s="1"/>
  <c r="AI90" i="1"/>
  <c r="AL90" i="1" s="1"/>
  <c r="AP90" i="1" s="1"/>
  <c r="AI89" i="1"/>
  <c r="AL89" i="1" s="1"/>
  <c r="AP89" i="1" s="1"/>
  <c r="AI88" i="1"/>
  <c r="AL88" i="1" s="1"/>
  <c r="AP88" i="1" s="1"/>
  <c r="AI85" i="1"/>
  <c r="AL85" i="1" s="1"/>
  <c r="AP85" i="1" s="1"/>
  <c r="AI84" i="1"/>
  <c r="AL84" i="1" s="1"/>
  <c r="AP84" i="1" s="1"/>
  <c r="AI80" i="1"/>
  <c r="AL80" i="1" s="1"/>
  <c r="AP80" i="1" s="1"/>
  <c r="AI79" i="1"/>
  <c r="AL79" i="1" s="1"/>
  <c r="AP79" i="1" s="1"/>
  <c r="AI76" i="1"/>
  <c r="AL76" i="1" s="1"/>
  <c r="AP76" i="1" s="1"/>
  <c r="AI75" i="1"/>
  <c r="AL75" i="1" s="1"/>
  <c r="AP75" i="1" s="1"/>
  <c r="AI72" i="1"/>
  <c r="AL72" i="1" s="1"/>
  <c r="AP72" i="1" s="1"/>
  <c r="AI71" i="1"/>
  <c r="AL71" i="1" s="1"/>
  <c r="AP71" i="1" s="1"/>
  <c r="AI68" i="1"/>
  <c r="AL68" i="1" s="1"/>
  <c r="AP68" i="1" s="1"/>
  <c r="AI67" i="1"/>
  <c r="AL67" i="1" s="1"/>
  <c r="AP67" i="1" s="1"/>
  <c r="AI64" i="1"/>
  <c r="AL64" i="1" s="1"/>
  <c r="AP64" i="1" s="1"/>
  <c r="AI63" i="1"/>
  <c r="AL63" i="1" s="1"/>
  <c r="AP63" i="1" s="1"/>
  <c r="AI60" i="1"/>
  <c r="AL60" i="1" s="1"/>
  <c r="AP60" i="1" s="1"/>
  <c r="AI59" i="1"/>
  <c r="AL59" i="1" s="1"/>
  <c r="AP59" i="1" s="1"/>
  <c r="AI56" i="1"/>
  <c r="AL56" i="1" s="1"/>
  <c r="AP56" i="1" s="1"/>
  <c r="AI55" i="1"/>
  <c r="AL55" i="1" s="1"/>
  <c r="AP55" i="1" s="1"/>
  <c r="AI52" i="1"/>
  <c r="AL52" i="1" s="1"/>
  <c r="AP52" i="1" s="1"/>
  <c r="AI51" i="1"/>
  <c r="AL51" i="1" s="1"/>
  <c r="AP51" i="1" s="1"/>
  <c r="AI48" i="1"/>
  <c r="AL48" i="1" s="1"/>
  <c r="AP48" i="1" s="1"/>
  <c r="AI47" i="1"/>
  <c r="AL47" i="1" s="1"/>
  <c r="AP47" i="1" s="1"/>
  <c r="AI44" i="1"/>
  <c r="AL44" i="1" s="1"/>
  <c r="AP44" i="1" s="1"/>
  <c r="AI43" i="1"/>
  <c r="AL43" i="1" s="1"/>
  <c r="AP43" i="1" s="1"/>
  <c r="AI40" i="1"/>
  <c r="AL40" i="1" s="1"/>
  <c r="AP40" i="1" s="1"/>
  <c r="AI39" i="1"/>
  <c r="AL39" i="1" s="1"/>
  <c r="AP39" i="1" s="1"/>
  <c r="AI36" i="1"/>
  <c r="AL36" i="1" s="1"/>
  <c r="AP36" i="1" s="1"/>
  <c r="AI35" i="1"/>
  <c r="AL35" i="1" s="1"/>
  <c r="AP35" i="1" s="1"/>
  <c r="AI32" i="1"/>
  <c r="AL32" i="1" s="1"/>
  <c r="AP32" i="1" s="1"/>
  <c r="AI31" i="1"/>
  <c r="AL31" i="1" s="1"/>
  <c r="AP31" i="1" s="1"/>
  <c r="AI28" i="1"/>
  <c r="AL28" i="1" s="1"/>
  <c r="AP28" i="1" s="1"/>
  <c r="AI27" i="1"/>
  <c r="AL27" i="1" s="1"/>
  <c r="AP27" i="1" s="1"/>
  <c r="AI24" i="1"/>
  <c r="AL24" i="1" s="1"/>
  <c r="AP24" i="1" s="1"/>
  <c r="AI23" i="1"/>
  <c r="AL23" i="1" s="1"/>
  <c r="AP23" i="1" s="1"/>
  <c r="AI20" i="1"/>
  <c r="AL20" i="1" s="1"/>
  <c r="AP20" i="1" s="1"/>
  <c r="AI19" i="1"/>
  <c r="AL19" i="1" s="1"/>
  <c r="AP19" i="1" s="1"/>
  <c r="AI16" i="1"/>
  <c r="AL16" i="1" s="1"/>
  <c r="AP16" i="1" s="1"/>
  <c r="AI15" i="1"/>
  <c r="AL15" i="1" s="1"/>
  <c r="AP15" i="1" s="1"/>
  <c r="AI12" i="1"/>
  <c r="AL12" i="1" s="1"/>
  <c r="AP12" i="1" s="1"/>
  <c r="AI11" i="1"/>
  <c r="AL11" i="1" s="1"/>
  <c r="AP11" i="1" s="1"/>
  <c r="AI8" i="1"/>
  <c r="AL8" i="1" s="1"/>
  <c r="AP8" i="1" s="1"/>
  <c r="V136" i="1"/>
  <c r="P126" i="1"/>
  <c r="AG126" i="1" s="1"/>
  <c r="P125" i="1"/>
  <c r="AG125" i="1" s="1"/>
  <c r="P124" i="1"/>
  <c r="AG124" i="1" s="1"/>
  <c r="P98" i="1"/>
  <c r="AG98" i="1" s="1"/>
  <c r="P97" i="1"/>
  <c r="AG97" i="1" s="1"/>
  <c r="P68" i="1"/>
  <c r="AG68" i="1" s="1"/>
  <c r="P67" i="1"/>
  <c r="AG67" i="1" s="1"/>
  <c r="P66" i="1"/>
  <c r="AG66" i="1" s="1"/>
  <c r="P65" i="1"/>
  <c r="AG65" i="1" s="1"/>
  <c r="P62" i="1"/>
  <c r="AG62" i="1" s="1"/>
  <c r="P63" i="1"/>
  <c r="AG63" i="1" s="1"/>
  <c r="P64" i="1"/>
  <c r="AG64" i="1" s="1"/>
  <c r="P56" i="1"/>
  <c r="AG56" i="1" s="1"/>
  <c r="P55" i="1"/>
  <c r="AG55" i="1" s="1"/>
  <c r="P54" i="1"/>
  <c r="AG54" i="1" s="1"/>
  <c r="P53" i="1"/>
  <c r="AG53" i="1" s="1"/>
  <c r="P52" i="1"/>
  <c r="AG52" i="1" s="1"/>
  <c r="P51" i="1"/>
  <c r="AG51" i="1" s="1"/>
  <c r="P50" i="1"/>
  <c r="AG50" i="1" s="1"/>
  <c r="P29" i="1"/>
  <c r="AG29" i="1" s="1"/>
  <c r="P30" i="1"/>
  <c r="AG30" i="1" s="1"/>
  <c r="P31" i="1"/>
  <c r="AG31" i="1" s="1"/>
  <c r="P32" i="1"/>
  <c r="AG32" i="1" s="1"/>
  <c r="P33" i="1"/>
  <c r="AG33" i="1" s="1"/>
  <c r="P35" i="1"/>
  <c r="AG35" i="1" s="1"/>
  <c r="P36" i="1"/>
  <c r="AG36" i="1" s="1"/>
  <c r="P37" i="1"/>
  <c r="AG37" i="1" s="1"/>
  <c r="P38" i="1"/>
  <c r="AG38" i="1" s="1"/>
  <c r="P39" i="1"/>
  <c r="AG39" i="1" s="1"/>
  <c r="P40" i="1"/>
  <c r="AG40" i="1" s="1"/>
  <c r="P45" i="1"/>
  <c r="AG45" i="1" s="1"/>
  <c r="P46" i="1"/>
  <c r="AG46" i="1" s="1"/>
  <c r="P47" i="1"/>
  <c r="AG47" i="1" s="1"/>
  <c r="P48" i="1"/>
  <c r="AG48" i="1" s="1"/>
  <c r="P49" i="1"/>
  <c r="AG49" i="1" s="1"/>
  <c r="P57" i="1"/>
  <c r="AG57" i="1" s="1"/>
  <c r="P58" i="1"/>
  <c r="AG58" i="1" s="1"/>
  <c r="P73" i="1"/>
  <c r="AG73" i="1" s="1"/>
  <c r="L22" i="4"/>
  <c r="AI110" i="1" l="1"/>
  <c r="AL110" i="1" s="1"/>
  <c r="AP110" i="1" s="1"/>
  <c r="Y105" i="1"/>
  <c r="AI105" i="1"/>
  <c r="AL105" i="1" s="1"/>
  <c r="AP105" i="1" s="1"/>
  <c r="Y121" i="1"/>
  <c r="AI121" i="1"/>
  <c r="AL121" i="1" s="1"/>
  <c r="AP121" i="1" s="1"/>
  <c r="Y129" i="1"/>
  <c r="AI129" i="1"/>
  <c r="AL129" i="1" s="1"/>
  <c r="AP129" i="1" s="1"/>
  <c r="Y113" i="1"/>
  <c r="AI113" i="1"/>
  <c r="AL113" i="1" s="1"/>
  <c r="AP113" i="1" s="1"/>
  <c r="Y137" i="1"/>
  <c r="AI137" i="1"/>
  <c r="AL137" i="1" s="1"/>
  <c r="AP137" i="1" s="1"/>
  <c r="AI106" i="1"/>
  <c r="AL106" i="1" s="1"/>
  <c r="AP106" i="1" s="1"/>
  <c r="AI114" i="1"/>
  <c r="AL114" i="1" s="1"/>
  <c r="AP114" i="1" s="1"/>
  <c r="Y109" i="1"/>
  <c r="AI109" i="1"/>
  <c r="AL109" i="1" s="1"/>
  <c r="AP109" i="1" s="1"/>
  <c r="Y117" i="1"/>
  <c r="AI117" i="1"/>
  <c r="AL117" i="1" s="1"/>
  <c r="AP117" i="1" s="1"/>
  <c r="Y125" i="1"/>
  <c r="AI125" i="1"/>
  <c r="AL125" i="1" s="1"/>
  <c r="AP125" i="1" s="1"/>
  <c r="Y133" i="1"/>
  <c r="AI133" i="1"/>
  <c r="AL133" i="1" s="1"/>
  <c r="AP133" i="1" s="1"/>
  <c r="AI126" i="1"/>
  <c r="AL126" i="1" s="1"/>
  <c r="AP126" i="1" s="1"/>
  <c r="AI138" i="1"/>
  <c r="AL138" i="1" s="1"/>
  <c r="AP138" i="1" s="1"/>
  <c r="Y122" i="1"/>
  <c r="AI122" i="1"/>
  <c r="AL122" i="1" s="1"/>
  <c r="AP122" i="1" s="1"/>
  <c r="Y102" i="1"/>
  <c r="AI102" i="1"/>
  <c r="AL102" i="1" s="1"/>
  <c r="AP102" i="1" s="1"/>
  <c r="Y118" i="1"/>
  <c r="AI118" i="1"/>
  <c r="AL118" i="1" s="1"/>
  <c r="AP118" i="1" s="1"/>
  <c r="Y134" i="1"/>
  <c r="AI134" i="1"/>
  <c r="AL134" i="1" s="1"/>
  <c r="AP134" i="1" s="1"/>
  <c r="AI130" i="1"/>
  <c r="AL130" i="1" s="1"/>
  <c r="AP130" i="1" s="1"/>
  <c r="Z82" i="1" l="1"/>
  <c r="V82" i="1" s="1"/>
  <c r="W82" i="1" s="1"/>
  <c r="X82" i="1" s="1"/>
  <c r="AG82" i="1"/>
  <c r="AI104" i="1" l="1"/>
  <c r="AL104" i="1" s="1"/>
  <c r="AP104" i="1" s="1"/>
  <c r="AA142" i="1" l="1"/>
  <c r="AB142" i="1"/>
  <c r="E142" i="1"/>
  <c r="Z88" i="1"/>
  <c r="Y88" i="1"/>
  <c r="Z86" i="1"/>
  <c r="V86" i="1" s="1"/>
  <c r="W86" i="1" s="1"/>
  <c r="X86" i="1" s="1"/>
  <c r="Z57" i="1"/>
  <c r="V57" i="1" s="1"/>
  <c r="W57" i="1" s="1"/>
  <c r="X57" i="1" s="1"/>
  <c r="B39" i="4"/>
  <c r="G6" i="3" l="1"/>
  <c r="G7" i="3" s="1"/>
  <c r="F6" i="3"/>
  <c r="F7" i="3" s="1"/>
  <c r="C6" i="3"/>
  <c r="Y86" i="1"/>
  <c r="AI86" i="1"/>
  <c r="AL86" i="1" s="1"/>
  <c r="AP86" i="1" s="1"/>
  <c r="V88" i="1"/>
  <c r="W88" i="1" s="1"/>
  <c r="X88" i="1" s="1"/>
  <c r="G39" i="4"/>
  <c r="AI136" i="1"/>
  <c r="AL136" i="1" s="1"/>
  <c r="AP136" i="1" s="1"/>
  <c r="V132" i="1"/>
  <c r="W132" i="1" s="1"/>
  <c r="X132" i="1" s="1"/>
  <c r="AI132" i="1"/>
  <c r="AL132" i="1" s="1"/>
  <c r="AP132" i="1" s="1"/>
  <c r="V128" i="1"/>
  <c r="W128" i="1" s="1"/>
  <c r="X128" i="1" s="1"/>
  <c r="AI128" i="1"/>
  <c r="AL128" i="1" s="1"/>
  <c r="AP128" i="1" s="1"/>
  <c r="V127" i="1"/>
  <c r="V124" i="1"/>
  <c r="W124" i="1" s="1"/>
  <c r="X124" i="1" s="1"/>
  <c r="AI124" i="1"/>
  <c r="AL124" i="1" s="1"/>
  <c r="AP124" i="1" s="1"/>
  <c r="V123" i="1"/>
  <c r="V120" i="1"/>
  <c r="W120" i="1" s="1"/>
  <c r="X120" i="1" s="1"/>
  <c r="AI120" i="1"/>
  <c r="AL120" i="1" s="1"/>
  <c r="AP120" i="1" s="1"/>
  <c r="V119" i="1"/>
  <c r="V116" i="1"/>
  <c r="W116" i="1" s="1"/>
  <c r="X116" i="1" s="1"/>
  <c r="AI116" i="1"/>
  <c r="AL116" i="1" s="1"/>
  <c r="AP116" i="1" s="1"/>
  <c r="V112" i="1"/>
  <c r="W112" i="1" s="1"/>
  <c r="X112" i="1" s="1"/>
  <c r="AI112" i="1"/>
  <c r="AL112" i="1" s="1"/>
  <c r="AP112" i="1" s="1"/>
  <c r="V111" i="1"/>
  <c r="V108" i="1"/>
  <c r="W108" i="1" s="1"/>
  <c r="X108" i="1" s="1"/>
  <c r="AI108" i="1"/>
  <c r="AL108" i="1" s="1"/>
  <c r="AP108" i="1" s="1"/>
  <c r="V103" i="1"/>
  <c r="V100" i="1"/>
  <c r="AI100" i="1"/>
  <c r="AL100" i="1" s="1"/>
  <c r="AP100" i="1" s="1"/>
  <c r="V96" i="1"/>
  <c r="AI96" i="1"/>
  <c r="AL96" i="1" s="1"/>
  <c r="AP96" i="1" s="1"/>
  <c r="V95" i="1"/>
  <c r="AI92" i="1"/>
  <c r="AL92" i="1" s="1"/>
  <c r="AP92" i="1" s="1"/>
  <c r="AI81" i="1"/>
  <c r="AL81" i="1" s="1"/>
  <c r="AP81" i="1" s="1"/>
  <c r="AI78" i="1"/>
  <c r="AL78" i="1" s="1"/>
  <c r="AP78" i="1" s="1"/>
  <c r="AI74" i="1"/>
  <c r="AL74" i="1" s="1"/>
  <c r="AP74" i="1" s="1"/>
  <c r="AI66" i="1"/>
  <c r="AL66" i="1" s="1"/>
  <c r="AP66" i="1" s="1"/>
  <c r="AI58" i="1"/>
  <c r="AL58" i="1" s="1"/>
  <c r="AP58" i="1" s="1"/>
  <c r="AI54" i="1"/>
  <c r="AL54" i="1" s="1"/>
  <c r="AP54" i="1" s="1"/>
  <c r="AI50" i="1"/>
  <c r="AL50" i="1" s="1"/>
  <c r="AP50" i="1" s="1"/>
  <c r="AI46" i="1"/>
  <c r="AL46" i="1" s="1"/>
  <c r="AP46" i="1" s="1"/>
  <c r="AI42" i="1"/>
  <c r="AL42" i="1" s="1"/>
  <c r="AP42" i="1" s="1"/>
  <c r="AI38" i="1"/>
  <c r="AL38" i="1" s="1"/>
  <c r="AP38" i="1" s="1"/>
  <c r="AI18" i="1"/>
  <c r="AL18" i="1" s="1"/>
  <c r="AP18" i="1" s="1"/>
  <c r="AI14" i="1"/>
  <c r="AL14" i="1" s="1"/>
  <c r="AP14" i="1" s="1"/>
  <c r="AI10" i="1"/>
  <c r="AL10" i="1" s="1"/>
  <c r="AP10" i="1" s="1"/>
  <c r="AI7" i="1"/>
  <c r="AL7" i="1" s="1"/>
  <c r="AP7" i="1" s="1"/>
  <c r="Z79" i="1" l="1"/>
  <c r="V79" i="1" s="1"/>
  <c r="Z55" i="1"/>
  <c r="V55" i="1" s="1"/>
  <c r="Y47" i="1"/>
  <c r="Y39" i="1"/>
  <c r="Y31" i="1"/>
  <c r="Z23" i="1"/>
  <c r="Z15" i="1"/>
  <c r="V15" i="1" s="1"/>
  <c r="Z7" i="1"/>
  <c r="P137" i="1"/>
  <c r="AG137" i="1" s="1"/>
  <c r="W136" i="1"/>
  <c r="X136" i="1" s="1"/>
  <c r="AG136" i="1"/>
  <c r="P133" i="1"/>
  <c r="AG133" i="1" s="1"/>
  <c r="P132" i="1"/>
  <c r="AG132" i="1" s="1"/>
  <c r="P129" i="1"/>
  <c r="AG129" i="1" s="1"/>
  <c r="P128" i="1"/>
  <c r="AG128" i="1" s="1"/>
  <c r="P121" i="1"/>
  <c r="AG121" i="1" s="1"/>
  <c r="P120" i="1"/>
  <c r="AG120" i="1" s="1"/>
  <c r="P117" i="1"/>
  <c r="AG117" i="1" s="1"/>
  <c r="P116" i="1"/>
  <c r="AG116" i="1" s="1"/>
  <c r="P113" i="1"/>
  <c r="AG113" i="1" s="1"/>
  <c r="P112" i="1"/>
  <c r="AG112" i="1" s="1"/>
  <c r="P109" i="1"/>
  <c r="AG109" i="1" s="1"/>
  <c r="P108" i="1"/>
  <c r="AG108" i="1" s="1"/>
  <c r="P105" i="1"/>
  <c r="AG105" i="1" s="1"/>
  <c r="P104" i="1"/>
  <c r="AG104" i="1" s="1"/>
  <c r="W101" i="1"/>
  <c r="X101" i="1" s="1"/>
  <c r="P101" i="1"/>
  <c r="AG101" i="1" s="1"/>
  <c r="W100" i="1"/>
  <c r="X100" i="1" s="1"/>
  <c r="P100" i="1"/>
  <c r="AG100" i="1" s="1"/>
  <c r="W97" i="1"/>
  <c r="X97" i="1" s="1"/>
  <c r="Z93" i="1"/>
  <c r="V93" i="1" s="1"/>
  <c r="Y93" i="1"/>
  <c r="P93" i="1"/>
  <c r="AG93" i="1" s="1"/>
  <c r="Z92" i="1"/>
  <c r="Y92" i="1"/>
  <c r="P92" i="1"/>
  <c r="AG92" i="1" s="1"/>
  <c r="Z84" i="1"/>
  <c r="Y84" i="1"/>
  <c r="P84" i="1"/>
  <c r="AG84" i="1" s="1"/>
  <c r="Z83" i="1"/>
  <c r="V83" i="1" s="1"/>
  <c r="W83" i="1" s="1"/>
  <c r="X83" i="1" s="1"/>
  <c r="P83" i="1"/>
  <c r="AG83" i="1" s="1"/>
  <c r="P79" i="1"/>
  <c r="AG79" i="1" s="1"/>
  <c r="Z78" i="1"/>
  <c r="Y78" i="1"/>
  <c r="P78" i="1"/>
  <c r="AG78" i="1" s="1"/>
  <c r="Z75" i="1"/>
  <c r="V75" i="1" s="1"/>
  <c r="Y75" i="1"/>
  <c r="P75" i="1"/>
  <c r="AG75" i="1" s="1"/>
  <c r="Z74" i="1"/>
  <c r="Y74" i="1"/>
  <c r="P74" i="1"/>
  <c r="AG74" i="1" s="1"/>
  <c r="Z71" i="1"/>
  <c r="V71" i="1" s="1"/>
  <c r="P71" i="1"/>
  <c r="AG71" i="1" s="1"/>
  <c r="Z70" i="1"/>
  <c r="P70" i="1"/>
  <c r="AG70" i="1" s="1"/>
  <c r="Z67" i="1"/>
  <c r="V67" i="1" s="1"/>
  <c r="Z66" i="1"/>
  <c r="Z63" i="1"/>
  <c r="V63" i="1" s="1"/>
  <c r="Z62" i="1"/>
  <c r="V62" i="1" s="1"/>
  <c r="W62" i="1" s="1"/>
  <c r="X62" i="1" s="1"/>
  <c r="AI62" i="1"/>
  <c r="AL62" i="1" s="1"/>
  <c r="AP62" i="1" s="1"/>
  <c r="Z59" i="1"/>
  <c r="V59" i="1" s="1"/>
  <c r="Y59" i="1"/>
  <c r="P59" i="1"/>
  <c r="AG59" i="1" s="1"/>
  <c r="Z58" i="1"/>
  <c r="Y58" i="1"/>
  <c r="Y55" i="1"/>
  <c r="Z54" i="1"/>
  <c r="Y54" i="1"/>
  <c r="Z51" i="1"/>
  <c r="V51" i="1" s="1"/>
  <c r="Y51" i="1"/>
  <c r="Z47" i="1"/>
  <c r="V47" i="1" s="1"/>
  <c r="Z46" i="1"/>
  <c r="Y46" i="1"/>
  <c r="Z43" i="1"/>
  <c r="V43" i="1" s="1"/>
  <c r="Z42" i="1"/>
  <c r="Z39" i="1"/>
  <c r="V39" i="1" s="1"/>
  <c r="Z38" i="1"/>
  <c r="Y38" i="1"/>
  <c r="Z35" i="1"/>
  <c r="V35" i="1" s="1"/>
  <c r="Y35" i="1"/>
  <c r="Z34" i="1"/>
  <c r="Z31" i="1"/>
  <c r="Z27" i="1"/>
  <c r="Y27" i="1"/>
  <c r="P27" i="1"/>
  <c r="AG27" i="1" s="1"/>
  <c r="P23" i="1"/>
  <c r="AG23" i="1" s="1"/>
  <c r="Z22" i="1"/>
  <c r="V22" i="1" s="1"/>
  <c r="W22" i="1" s="1"/>
  <c r="X22" i="1" s="1"/>
  <c r="AI22" i="1"/>
  <c r="AL22" i="1" s="1"/>
  <c r="AP22" i="1" s="1"/>
  <c r="P22" i="1"/>
  <c r="AG22" i="1" s="1"/>
  <c r="Z19" i="1"/>
  <c r="Y19" i="1"/>
  <c r="P19" i="1"/>
  <c r="AG19" i="1" s="1"/>
  <c r="Z14" i="1"/>
  <c r="Y14" i="1"/>
  <c r="Z11" i="1"/>
  <c r="V11" i="1" s="1"/>
  <c r="Y11" i="1"/>
  <c r="P11" i="1"/>
  <c r="AG11" i="1" s="1"/>
  <c r="Z10" i="1"/>
  <c r="Y10" i="1"/>
  <c r="P10" i="1"/>
  <c r="AG10" i="1" s="1"/>
  <c r="P7" i="1"/>
  <c r="AG7" i="1" s="1"/>
  <c r="Z6" i="1"/>
  <c r="V6" i="1" s="1"/>
  <c r="W6" i="1" s="1"/>
  <c r="X6" i="1" s="1"/>
  <c r="P6" i="1"/>
  <c r="AG6" i="1" s="1"/>
  <c r="V131" i="1"/>
  <c r="W131" i="1" s="1"/>
  <c r="X131" i="1" s="1"/>
  <c r="P131" i="1"/>
  <c r="AG131" i="1" s="1"/>
  <c r="V115" i="1"/>
  <c r="W115" i="1" s="1"/>
  <c r="X115" i="1" s="1"/>
  <c r="P115" i="1"/>
  <c r="AG115" i="1" s="1"/>
  <c r="W95" i="1"/>
  <c r="X95" i="1" s="1"/>
  <c r="P95" i="1"/>
  <c r="AG95" i="1" s="1"/>
  <c r="Z91" i="1"/>
  <c r="AG91" i="1"/>
  <c r="Z77" i="1"/>
  <c r="P77" i="1"/>
  <c r="AG77" i="1" s="1"/>
  <c r="Z53" i="1"/>
  <c r="Z21" i="1"/>
  <c r="V21" i="1" s="1"/>
  <c r="W21" i="1" s="1"/>
  <c r="X21" i="1" s="1"/>
  <c r="P21" i="1"/>
  <c r="AG21" i="1" s="1"/>
  <c r="Z17" i="1"/>
  <c r="AG17" i="1"/>
  <c r="AQ5" i="1"/>
  <c r="AM5" i="1" s="1"/>
  <c r="AN5" i="1" s="1"/>
  <c r="AO5" i="1" s="1"/>
  <c r="Z5" i="1"/>
  <c r="V5" i="1" s="1"/>
  <c r="W5" i="1" s="1"/>
  <c r="X5" i="1" s="1"/>
  <c r="AG5" i="1"/>
  <c r="Y83" i="1" l="1"/>
  <c r="AI83" i="1"/>
  <c r="AL83" i="1" s="1"/>
  <c r="AP83" i="1" s="1"/>
  <c r="Y6" i="1"/>
  <c r="AI6" i="1"/>
  <c r="AL6" i="1" s="1"/>
  <c r="AP6" i="1" s="1"/>
  <c r="V84" i="1"/>
  <c r="W84" i="1" s="1"/>
  <c r="X84" i="1" s="1"/>
  <c r="V23" i="1"/>
  <c r="W23" i="1" s="1"/>
  <c r="X23" i="1" s="1"/>
  <c r="AU23" i="1" s="1"/>
  <c r="V19" i="1"/>
  <c r="W19" i="1" s="1"/>
  <c r="X19" i="1" s="1"/>
  <c r="V27" i="1"/>
  <c r="W27" i="1" s="1"/>
  <c r="X27" i="1" s="1"/>
  <c r="V31" i="1"/>
  <c r="W31" i="1" s="1"/>
  <c r="X31" i="1" s="1"/>
  <c r="V53" i="1"/>
  <c r="W53" i="1" s="1"/>
  <c r="X53" i="1" s="1"/>
  <c r="W39" i="1"/>
  <c r="X39" i="1" s="1"/>
  <c r="W63" i="1"/>
  <c r="X63" i="1" s="1"/>
  <c r="AU63" i="1" s="1"/>
  <c r="V70" i="1"/>
  <c r="W70" i="1" s="1"/>
  <c r="W11" i="1"/>
  <c r="X11" i="1" s="1"/>
  <c r="W35" i="1"/>
  <c r="X35" i="1" s="1"/>
  <c r="W47" i="1"/>
  <c r="X47" i="1" s="1"/>
  <c r="V77" i="1"/>
  <c r="W77" i="1" s="1"/>
  <c r="X77" i="1" s="1"/>
  <c r="V14" i="1"/>
  <c r="W14" i="1" s="1"/>
  <c r="X14" i="1" s="1"/>
  <c r="V42" i="1"/>
  <c r="W42" i="1" s="1"/>
  <c r="X42" i="1" s="1"/>
  <c r="AU42" i="1" s="1"/>
  <c r="W43" i="1"/>
  <c r="X43" i="1" s="1"/>
  <c r="AU43" i="1" s="1"/>
  <c r="W51" i="1"/>
  <c r="X51" i="1" s="1"/>
  <c r="W59" i="1"/>
  <c r="X59" i="1" s="1"/>
  <c r="W15" i="1"/>
  <c r="X15" i="1" s="1"/>
  <c r="V17" i="1"/>
  <c r="W17" i="1" s="1"/>
  <c r="X17" i="1" s="1"/>
  <c r="V91" i="1"/>
  <c r="W91" i="1" s="1"/>
  <c r="X91" i="1" s="1"/>
  <c r="V46" i="1"/>
  <c r="W46" i="1" s="1"/>
  <c r="X46" i="1" s="1"/>
  <c r="V58" i="1"/>
  <c r="W58" i="1" s="1"/>
  <c r="X58" i="1" s="1"/>
  <c r="W71" i="1"/>
  <c r="V54" i="1"/>
  <c r="W54" i="1" s="1"/>
  <c r="X54" i="1" s="1"/>
  <c r="V74" i="1"/>
  <c r="W74" i="1" s="1"/>
  <c r="X74" i="1" s="1"/>
  <c r="V78" i="1"/>
  <c r="W78" i="1" s="1"/>
  <c r="X78" i="1" s="1"/>
  <c r="W93" i="1"/>
  <c r="X93" i="1" s="1"/>
  <c r="V7" i="1"/>
  <c r="W7" i="1" s="1"/>
  <c r="X7" i="1" s="1"/>
  <c r="W55" i="1"/>
  <c r="X55" i="1" s="1"/>
  <c r="W79" i="1"/>
  <c r="X79" i="1" s="1"/>
  <c r="V10" i="1"/>
  <c r="W10" i="1" s="1"/>
  <c r="X10" i="1" s="1"/>
  <c r="V34" i="1"/>
  <c r="W34" i="1" s="1"/>
  <c r="X34" i="1" s="1"/>
  <c r="V38" i="1"/>
  <c r="W38" i="1" s="1"/>
  <c r="X38" i="1" s="1"/>
  <c r="V66" i="1"/>
  <c r="W66" i="1" s="1"/>
  <c r="X66" i="1" s="1"/>
  <c r="AU66" i="1" s="1"/>
  <c r="W67" i="1"/>
  <c r="X67" i="1" s="1"/>
  <c r="AU67" i="1" s="1"/>
  <c r="W75" i="1"/>
  <c r="X75" i="1" s="1"/>
  <c r="V92" i="1"/>
  <c r="W92" i="1" s="1"/>
  <c r="X92" i="1" s="1"/>
  <c r="Y15" i="1"/>
  <c r="Y79" i="1"/>
  <c r="Y7" i="1"/>
  <c r="AU62" i="1"/>
  <c r="AU71" i="1"/>
  <c r="Y71" i="1"/>
  <c r="Y67" i="1"/>
  <c r="Y66" i="1"/>
  <c r="Y63" i="1"/>
  <c r="Y62" i="1"/>
  <c r="Y43" i="1"/>
  <c r="Y42" i="1"/>
  <c r="Y23" i="1"/>
  <c r="AU22" i="1"/>
  <c r="Y22" i="1"/>
  <c r="W96" i="1"/>
  <c r="X96" i="1" s="1"/>
  <c r="P96" i="1"/>
  <c r="AG96" i="1" s="1"/>
  <c r="Z30" i="1"/>
  <c r="V30" i="1" s="1"/>
  <c r="W30" i="1" s="1"/>
  <c r="X30" i="1" s="1"/>
  <c r="W123" i="1"/>
  <c r="X123" i="1" s="1"/>
  <c r="P123" i="1"/>
  <c r="AG123" i="1" s="1"/>
  <c r="Z33" i="1"/>
  <c r="Z9" i="1"/>
  <c r="P9" i="1"/>
  <c r="AG9" i="1" s="1"/>
  <c r="Z81" i="1"/>
  <c r="P81" i="1"/>
  <c r="AG81" i="1" s="1"/>
  <c r="Y30" i="1" l="1"/>
  <c r="AI30" i="1"/>
  <c r="AL30" i="1" s="1"/>
  <c r="AP30" i="1" s="1"/>
  <c r="V9" i="1"/>
  <c r="W9" i="1" s="1"/>
  <c r="X9" i="1" s="1"/>
  <c r="V81" i="1"/>
  <c r="W81" i="1" s="1"/>
  <c r="X81" i="1" s="1"/>
  <c r="V33" i="1"/>
  <c r="W33" i="1" s="1"/>
  <c r="X33" i="1" s="1"/>
  <c r="Y81" i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3" i="4"/>
  <c r="L24" i="4"/>
  <c r="L25" i="4"/>
  <c r="L26" i="4"/>
  <c r="L27" i="4"/>
  <c r="L28" i="4"/>
  <c r="L29" i="4"/>
  <c r="L30" i="4"/>
  <c r="L31" i="4"/>
  <c r="L32" i="4"/>
  <c r="L33" i="4"/>
  <c r="L34" i="4"/>
  <c r="P130" i="1"/>
  <c r="AG130" i="1" s="1"/>
  <c r="P122" i="1"/>
  <c r="AG122" i="1" s="1"/>
  <c r="P114" i="1"/>
  <c r="AG114" i="1" s="1"/>
  <c r="P106" i="1"/>
  <c r="AG106" i="1" s="1"/>
  <c r="P138" i="1"/>
  <c r="AG138" i="1" s="1"/>
  <c r="P134" i="1"/>
  <c r="AG134" i="1" s="1"/>
  <c r="P127" i="1"/>
  <c r="AG127" i="1" s="1"/>
  <c r="P119" i="1"/>
  <c r="AG119" i="1" s="1"/>
  <c r="P118" i="1"/>
  <c r="AG118" i="1" s="1"/>
  <c r="P111" i="1"/>
  <c r="AG111" i="1" s="1"/>
  <c r="P110" i="1"/>
  <c r="AG110" i="1" s="1"/>
  <c r="P103" i="1"/>
  <c r="AG103" i="1" s="1"/>
  <c r="P102" i="1"/>
  <c r="AG102" i="1" s="1"/>
  <c r="P99" i="1"/>
  <c r="AG99" i="1" s="1"/>
  <c r="P94" i="1"/>
  <c r="AG94" i="1" s="1"/>
  <c r="P85" i="1"/>
  <c r="AG85" i="1" s="1"/>
  <c r="P80" i="1"/>
  <c r="AG80" i="1" s="1"/>
  <c r="P72" i="1"/>
  <c r="AG72" i="1" s="1"/>
  <c r="P28" i="1"/>
  <c r="AG28" i="1" s="1"/>
  <c r="P26" i="1"/>
  <c r="AG26" i="1" s="1"/>
  <c r="P24" i="1"/>
  <c r="AG24" i="1" s="1"/>
  <c r="P20" i="1"/>
  <c r="AG20" i="1" s="1"/>
  <c r="AG18" i="1"/>
  <c r="P13" i="1"/>
  <c r="AG13" i="1" s="1"/>
  <c r="P12" i="1"/>
  <c r="AG12" i="1" s="1"/>
  <c r="P76" i="1"/>
  <c r="AG76" i="1" s="1"/>
  <c r="P61" i="1"/>
  <c r="AG61" i="1" s="1"/>
  <c r="P60" i="1"/>
  <c r="AG60" i="1" s="1"/>
  <c r="P8" i="1"/>
  <c r="AG8" i="1" s="1"/>
  <c r="W127" i="1"/>
  <c r="X127" i="1" s="1"/>
  <c r="W119" i="1"/>
  <c r="X119" i="1" s="1"/>
  <c r="W111" i="1"/>
  <c r="X111" i="1" s="1"/>
  <c r="W103" i="1"/>
  <c r="X103" i="1" s="1"/>
  <c r="V99" i="1"/>
  <c r="W99" i="1" s="1"/>
  <c r="X99" i="1" s="1"/>
  <c r="W98" i="1"/>
  <c r="X98" i="1" s="1"/>
  <c r="Z18" i="1"/>
  <c r="Z65" i="1"/>
  <c r="V18" i="1" l="1"/>
  <c r="W18" i="1" s="1"/>
  <c r="X18" i="1" s="1"/>
  <c r="V65" i="1"/>
  <c r="W65" i="1" s="1"/>
  <c r="X65" i="1" s="1"/>
  <c r="Y18" i="1"/>
  <c r="Y8" i="1"/>
  <c r="Z8" i="1"/>
  <c r="V8" i="1" s="1"/>
  <c r="AA149" i="1"/>
  <c r="AA148" i="1"/>
  <c r="AA147" i="1"/>
  <c r="AA146" i="1"/>
  <c r="AA145" i="1"/>
  <c r="W8" i="1" l="1"/>
  <c r="X8" i="1" s="1"/>
  <c r="B15" i="3"/>
  <c r="B14" i="3"/>
  <c r="B13" i="3"/>
  <c r="B12" i="3"/>
  <c r="Z94" i="1" l="1"/>
  <c r="V94" i="1" s="1"/>
  <c r="Y94" i="1"/>
  <c r="Z90" i="1"/>
  <c r="Z89" i="1"/>
  <c r="Z87" i="1"/>
  <c r="V87" i="1" s="1"/>
  <c r="W87" i="1" s="1"/>
  <c r="X87" i="1" s="1"/>
  <c r="Z85" i="1"/>
  <c r="Y85" i="1"/>
  <c r="Z80" i="1"/>
  <c r="V80" i="1" s="1"/>
  <c r="Y80" i="1"/>
  <c r="Z76" i="1"/>
  <c r="V76" i="1" s="1"/>
  <c r="Y76" i="1"/>
  <c r="Z73" i="1"/>
  <c r="Z64" i="1"/>
  <c r="V64" i="1" s="1"/>
  <c r="Y64" i="1"/>
  <c r="Z61" i="1"/>
  <c r="Z60" i="1"/>
  <c r="V60" i="1" s="1"/>
  <c r="Y60" i="1"/>
  <c r="Z56" i="1"/>
  <c r="V56" i="1" s="1"/>
  <c r="Y56" i="1"/>
  <c r="Z52" i="1"/>
  <c r="V52" i="1" s="1"/>
  <c r="Y52" i="1"/>
  <c r="Z50" i="1"/>
  <c r="Y50" i="1"/>
  <c r="Z49" i="1"/>
  <c r="Z48" i="1"/>
  <c r="V48" i="1" s="1"/>
  <c r="Y48" i="1"/>
  <c r="Z41" i="1"/>
  <c r="V41" i="1" s="1"/>
  <c r="W41" i="1" s="1"/>
  <c r="X41" i="1" s="1"/>
  <c r="Z40" i="1"/>
  <c r="V40" i="1" s="1"/>
  <c r="Y40" i="1"/>
  <c r="Z37" i="1"/>
  <c r="Z36" i="1"/>
  <c r="Y36" i="1"/>
  <c r="Z32" i="1"/>
  <c r="Y32" i="1"/>
  <c r="Z29" i="1"/>
  <c r="V29" i="1" s="1"/>
  <c r="W29" i="1" s="1"/>
  <c r="X29" i="1" s="1"/>
  <c r="Z28" i="1"/>
  <c r="Y28" i="1"/>
  <c r="Z26" i="1"/>
  <c r="V26" i="1" s="1"/>
  <c r="W26" i="1" s="1"/>
  <c r="X26" i="1" s="1"/>
  <c r="Z25" i="1"/>
  <c r="V25" i="1" s="1"/>
  <c r="W25" i="1" s="1"/>
  <c r="X25" i="1" s="1"/>
  <c r="Z20" i="1"/>
  <c r="Y20" i="1"/>
  <c r="Z16" i="1"/>
  <c r="V16" i="1" s="1"/>
  <c r="Y16" i="1"/>
  <c r="Z13" i="1"/>
  <c r="Z12" i="1"/>
  <c r="V12" i="1" s="1"/>
  <c r="Y12" i="1"/>
  <c r="Y26" i="1" l="1"/>
  <c r="AI26" i="1"/>
  <c r="AL26" i="1" s="1"/>
  <c r="AP26" i="1" s="1"/>
  <c r="V89" i="1"/>
  <c r="W89" i="1" s="1"/>
  <c r="X89" i="1" s="1"/>
  <c r="V20" i="1"/>
  <c r="W20" i="1" s="1"/>
  <c r="X20" i="1" s="1"/>
  <c r="V28" i="1"/>
  <c r="W28" i="1" s="1"/>
  <c r="X28" i="1" s="1"/>
  <c r="V32" i="1"/>
  <c r="W32" i="1" s="1"/>
  <c r="X32" i="1" s="1"/>
  <c r="V85" i="1"/>
  <c r="W85" i="1" s="1"/>
  <c r="X85" i="1" s="1"/>
  <c r="V36" i="1"/>
  <c r="W36" i="1" s="1"/>
  <c r="X36" i="1" s="1"/>
  <c r="V90" i="1"/>
  <c r="W90" i="1" s="1"/>
  <c r="X90" i="1" s="1"/>
  <c r="Y90" i="1"/>
  <c r="Y89" i="1"/>
  <c r="W12" i="1"/>
  <c r="X12" i="1" s="1"/>
  <c r="V37" i="1"/>
  <c r="W37" i="1" s="1"/>
  <c r="X37" i="1" s="1"/>
  <c r="V49" i="1"/>
  <c r="W49" i="1" s="1"/>
  <c r="X49" i="1" s="1"/>
  <c r="W64" i="1"/>
  <c r="X64" i="1" s="1"/>
  <c r="W94" i="1"/>
  <c r="X94" i="1" s="1"/>
  <c r="W16" i="1"/>
  <c r="X16" i="1" s="1"/>
  <c r="W52" i="1"/>
  <c r="X52" i="1" s="1"/>
  <c r="W60" i="1"/>
  <c r="X60" i="1" s="1"/>
  <c r="W76" i="1"/>
  <c r="X76" i="1" s="1"/>
  <c r="V13" i="1"/>
  <c r="W13" i="1" s="1"/>
  <c r="X13" i="1" s="1"/>
  <c r="W40" i="1"/>
  <c r="X40" i="1" s="1"/>
  <c r="W48" i="1"/>
  <c r="X48" i="1" s="1"/>
  <c r="V50" i="1"/>
  <c r="W50" i="1" s="1"/>
  <c r="X50" i="1" s="1"/>
  <c r="W56" i="1"/>
  <c r="X56" i="1" s="1"/>
  <c r="V61" i="1"/>
  <c r="W61" i="1" s="1"/>
  <c r="X61" i="1" s="1"/>
  <c r="V73" i="1"/>
  <c r="W73" i="1" s="1"/>
  <c r="X73" i="1" s="1"/>
  <c r="W80" i="1"/>
  <c r="X80" i="1" s="1"/>
  <c r="Z44" i="1" l="1"/>
  <c r="V44" i="1" s="1"/>
  <c r="W44" i="1" l="1"/>
  <c r="X44" i="1" s="1"/>
  <c r="AU44" i="1" s="1"/>
  <c r="Y44" i="1"/>
  <c r="B6" i="3" l="1"/>
  <c r="B7" i="3" s="1"/>
  <c r="B9" i="3" s="1"/>
  <c r="C7" i="3"/>
  <c r="C9" i="3" s="1"/>
  <c r="Z68" i="1" l="1"/>
  <c r="V68" i="1" s="1"/>
  <c r="Z45" i="1"/>
  <c r="V45" i="1" l="1"/>
  <c r="W45" i="1" s="1"/>
  <c r="X45" i="1" s="1"/>
  <c r="W68" i="1"/>
  <c r="X68" i="1" s="1"/>
  <c r="AU68" i="1" s="1"/>
  <c r="Y68" i="1"/>
  <c r="AU26" i="1"/>
  <c r="Z72" i="1"/>
  <c r="V72" i="1" s="1"/>
  <c r="Z24" i="1"/>
  <c r="V24" i="1" s="1"/>
  <c r="W72" i="1" l="1"/>
  <c r="AU72" i="1" l="1"/>
  <c r="Y72" i="1"/>
  <c r="W24" i="1" l="1"/>
  <c r="X24" i="1" l="1"/>
  <c r="AU64" i="1" l="1"/>
  <c r="AU24" i="1" l="1"/>
  <c r="Y24" i="1"/>
  <c r="AI131" i="1" l="1"/>
  <c r="AL131" i="1" s="1"/>
  <c r="AP131" i="1" s="1"/>
  <c r="AI115" i="1"/>
  <c r="AL115" i="1" s="1"/>
  <c r="AP115" i="1" s="1"/>
  <c r="AI95" i="1"/>
  <c r="AL95" i="1" s="1"/>
  <c r="AP95" i="1" s="1"/>
  <c r="AI127" i="1"/>
  <c r="AL127" i="1" s="1"/>
  <c r="AP127" i="1" s="1"/>
  <c r="AI111" i="1"/>
  <c r="AL111" i="1" s="1"/>
  <c r="AP111" i="1" s="1"/>
  <c r="AI123" i="1"/>
  <c r="AL123" i="1" s="1"/>
  <c r="AP123" i="1" s="1"/>
  <c r="AI103" i="1"/>
  <c r="AL103" i="1" s="1"/>
  <c r="AP103" i="1" s="1"/>
  <c r="AI119" i="1"/>
  <c r="AL119" i="1" s="1"/>
  <c r="AP119" i="1" s="1"/>
  <c r="AI99" i="1"/>
  <c r="AL99" i="1" s="1"/>
  <c r="AP99" i="1" s="1"/>
  <c r="AI49" i="1" l="1"/>
  <c r="AL49" i="1" s="1"/>
  <c r="AP49" i="1" s="1"/>
  <c r="Y49" i="1"/>
  <c r="AI65" i="1"/>
  <c r="AL65" i="1" s="1"/>
  <c r="AP65" i="1" s="1"/>
  <c r="Y65" i="1"/>
  <c r="AU65" i="1"/>
  <c r="AI5" i="1"/>
  <c r="AL5" i="1" s="1"/>
  <c r="AP5" i="1" s="1"/>
  <c r="Y5" i="1"/>
  <c r="AI70" i="1"/>
  <c r="AL70" i="1" s="1"/>
  <c r="AP70" i="1" s="1"/>
  <c r="Y70" i="1"/>
  <c r="AU70" i="1"/>
  <c r="AI9" i="1"/>
  <c r="AL9" i="1" s="1"/>
  <c r="AP9" i="1" s="1"/>
  <c r="Y9" i="1"/>
  <c r="AI73" i="1"/>
  <c r="AL73" i="1" s="1"/>
  <c r="AP73" i="1" s="1"/>
  <c r="Y73" i="1"/>
  <c r="AI13" i="1"/>
  <c r="AL13" i="1" s="1"/>
  <c r="AP13" i="1" s="1"/>
  <c r="Y13" i="1"/>
  <c r="AI77" i="1"/>
  <c r="AL77" i="1" s="1"/>
  <c r="AP77" i="1" s="1"/>
  <c r="Y77" i="1"/>
  <c r="AI33" i="1"/>
  <c r="AL33" i="1" s="1"/>
  <c r="AP33" i="1" s="1"/>
  <c r="Y33" i="1"/>
  <c r="AI17" i="1"/>
  <c r="AL17" i="1" s="1"/>
  <c r="AP17" i="1" s="1"/>
  <c r="Y17" i="1"/>
  <c r="Y82" i="1"/>
  <c r="AI82" i="1"/>
  <c r="AL82" i="1" s="1"/>
  <c r="AP82" i="1" s="1"/>
  <c r="AI21" i="1"/>
  <c r="AL21" i="1" s="1"/>
  <c r="AP21" i="1" s="1"/>
  <c r="AU21" i="1"/>
  <c r="Y21" i="1"/>
  <c r="AI87" i="1"/>
  <c r="AL87" i="1" s="1"/>
  <c r="AP87" i="1" s="1"/>
  <c r="Y87" i="1"/>
  <c r="Y25" i="1"/>
  <c r="AI25" i="1"/>
  <c r="AL25" i="1" s="1"/>
  <c r="AP25" i="1" s="1"/>
  <c r="AU25" i="1"/>
  <c r="AI91" i="1"/>
  <c r="AL91" i="1" s="1"/>
  <c r="AP91" i="1" s="1"/>
  <c r="Y91" i="1"/>
  <c r="Y29" i="1"/>
  <c r="AI29" i="1"/>
  <c r="AL29" i="1" s="1"/>
  <c r="AP29" i="1" s="1"/>
  <c r="AI37" i="1"/>
  <c r="AL37" i="1" s="1"/>
  <c r="AP37" i="1" s="1"/>
  <c r="Y37" i="1"/>
  <c r="Y41" i="1"/>
  <c r="AI41" i="1"/>
  <c r="AL41" i="1" s="1"/>
  <c r="AP41" i="1" s="1"/>
  <c r="AU41" i="1"/>
  <c r="AI45" i="1"/>
  <c r="AL45" i="1" s="1"/>
  <c r="AP45" i="1" s="1"/>
  <c r="Y45" i="1"/>
  <c r="AU45" i="1"/>
  <c r="AI53" i="1"/>
  <c r="AL53" i="1" s="1"/>
  <c r="AP53" i="1" s="1"/>
  <c r="Y53" i="1"/>
  <c r="Y57" i="1"/>
  <c r="AI57" i="1"/>
  <c r="AL57" i="1" s="1"/>
  <c r="AP57" i="1" s="1"/>
  <c r="AI61" i="1"/>
  <c r="AL61" i="1" s="1"/>
  <c r="AP61" i="1" s="1"/>
  <c r="Y61" i="1"/>
  <c r="U34" i="1"/>
  <c r="Y34" i="1" s="1"/>
  <c r="AI34" i="1" l="1"/>
  <c r="AL34" i="1" s="1"/>
  <c r="AP34" i="1" s="1"/>
</calcChain>
</file>

<file path=xl/sharedStrings.xml><?xml version="1.0" encoding="utf-8"?>
<sst xmlns="http://schemas.openxmlformats.org/spreadsheetml/2006/main" count="1457" uniqueCount="275">
  <si>
    <t>UR</t>
  </si>
  <si>
    <t>Clave de Unidad</t>
  </si>
  <si>
    <t>SUCURSAL</t>
  </si>
  <si>
    <t>CUENTA</t>
  </si>
  <si>
    <t>IMPORTE</t>
  </si>
  <si>
    <t>ENTIDAD</t>
  </si>
  <si>
    <t>FOLIO INICIAL</t>
  </si>
  <si>
    <t>CHEQUERA</t>
  </si>
  <si>
    <t>FOLIO FINAL</t>
  </si>
  <si>
    <t>HOJAS</t>
  </si>
  <si>
    <t>CHEQUES X HOJA</t>
  </si>
  <si>
    <t>SOBRANTES</t>
  </si>
  <si>
    <t>ESPECIAL</t>
  </si>
  <si>
    <t>CH00</t>
  </si>
  <si>
    <t>08    CH    CHIHUAHUA</t>
  </si>
  <si>
    <t>OF16</t>
  </si>
  <si>
    <t>33 OF CENTRALES</t>
  </si>
  <si>
    <t>Total general</t>
  </si>
  <si>
    <t>TOTAL PERSONAS</t>
  </si>
  <si>
    <t>NETO</t>
  </si>
  <si>
    <t>PERSONAS</t>
  </si>
  <si>
    <t>PARAMETROS</t>
  </si>
  <si>
    <t>GUARDAR ARCHIVOS</t>
  </si>
  <si>
    <t>POSIBLE INICIALES</t>
  </si>
  <si>
    <t>FOLIO REAL</t>
  </si>
  <si>
    <t>OFC</t>
  </si>
  <si>
    <t>CL</t>
  </si>
  <si>
    <t>MÉTODO DE PAGO</t>
  </si>
  <si>
    <t>OPR BANAMEX</t>
  </si>
  <si>
    <t>DEPOSITO SCOTIABANK</t>
  </si>
  <si>
    <t>MONTO</t>
  </si>
  <si>
    <t xml:space="preserve">HON </t>
  </si>
  <si>
    <t>PENSION</t>
  </si>
  <si>
    <t xml:space="preserve">OSP </t>
  </si>
  <si>
    <t>DP</t>
  </si>
  <si>
    <t>MEMO</t>
  </si>
  <si>
    <t>SOMIRE</t>
  </si>
  <si>
    <t>HG</t>
  </si>
  <si>
    <t>JC00</t>
  </si>
  <si>
    <t>14    JC    JALISCO</t>
  </si>
  <si>
    <t>OPR BBVA</t>
  </si>
  <si>
    <t>BBVA DISPERSION</t>
  </si>
  <si>
    <t>BC</t>
  </si>
  <si>
    <t>BS</t>
  </si>
  <si>
    <t>CC</t>
  </si>
  <si>
    <t>CH</t>
  </si>
  <si>
    <t>CM</t>
  </si>
  <si>
    <t>CS</t>
  </si>
  <si>
    <t>DG</t>
  </si>
  <si>
    <t>GT</t>
  </si>
  <si>
    <t>JC</t>
  </si>
  <si>
    <t>MC</t>
  </si>
  <si>
    <t>MN</t>
  </si>
  <si>
    <t>MX</t>
  </si>
  <si>
    <t>NL</t>
  </si>
  <si>
    <t>OC</t>
  </si>
  <si>
    <t>PL</t>
  </si>
  <si>
    <t>QR</t>
  </si>
  <si>
    <t>QT</t>
  </si>
  <si>
    <t>SL</t>
  </si>
  <si>
    <t>SR</t>
  </si>
  <si>
    <t>TC</t>
  </si>
  <si>
    <t>TS</t>
  </si>
  <si>
    <t>YN</t>
  </si>
  <si>
    <t>02   BC    BAJA CALIFORNIA NORTE</t>
  </si>
  <si>
    <t>03   BS    BAJA CALIFORNIA SUR</t>
  </si>
  <si>
    <t>04   CC    CAMPECHE</t>
  </si>
  <si>
    <t>08   CH    CHIHUAHUA</t>
  </si>
  <si>
    <t>06   CM    COLIMA</t>
  </si>
  <si>
    <t>07   CS    CHIAPAS</t>
  </si>
  <si>
    <t>10   DG    DURANGO</t>
  </si>
  <si>
    <t>11   GT    GUANAJUATO</t>
  </si>
  <si>
    <t>13   HG    HIDALGO</t>
  </si>
  <si>
    <t>14   JC    JALISCO</t>
  </si>
  <si>
    <t>15   MC    EDO. DE MEXICO</t>
  </si>
  <si>
    <t xml:space="preserve">16   MN    MICHOACAN </t>
  </si>
  <si>
    <t>09   MX    CIUDAD DE MÉXICO</t>
  </si>
  <si>
    <t>19   NL    NUEVO LEON</t>
  </si>
  <si>
    <t>20   OC    OAXACA</t>
  </si>
  <si>
    <t>22   PL    PUEBLA</t>
  </si>
  <si>
    <t>24   QR    QUINTANA ROO</t>
  </si>
  <si>
    <t>23   QT    QUERETARO</t>
  </si>
  <si>
    <t>26   SL    SINALOA</t>
  </si>
  <si>
    <t>27   SR    SONORA</t>
  </si>
  <si>
    <t>28   TC    TABASCO</t>
  </si>
  <si>
    <t>29   TS    TAMAULIPAS</t>
  </si>
  <si>
    <t>32   YN    YUCATAN</t>
  </si>
  <si>
    <t xml:space="preserve">05   CL    COAHUILA  </t>
  </si>
  <si>
    <t xml:space="preserve">33 OF CENTRALES  </t>
  </si>
  <si>
    <t>$</t>
  </si>
  <si>
    <t xml:space="preserve">COAHUILA  </t>
  </si>
  <si>
    <t>GUANAJUATO</t>
  </si>
  <si>
    <t>EDO. DE MEXICO</t>
  </si>
  <si>
    <t>JLE</t>
  </si>
  <si>
    <t>#</t>
  </si>
  <si>
    <t>PS</t>
  </si>
  <si>
    <t>JUNTA LOCAL</t>
  </si>
  <si>
    <t>X</t>
  </si>
  <si>
    <t>XX</t>
  </si>
  <si>
    <t>PENSIONES</t>
  </si>
  <si>
    <t>Total</t>
  </si>
  <si>
    <t>NÓMINA</t>
  </si>
  <si>
    <t>METODO DE PAGO</t>
  </si>
  <si>
    <t xml:space="preserve">CUADRE </t>
  </si>
  <si>
    <t>AG</t>
  </si>
  <si>
    <t>01 AG AGUASCALIENTES</t>
  </si>
  <si>
    <t>AGUASCALIENTES</t>
  </si>
  <si>
    <t>GR</t>
  </si>
  <si>
    <t>12  GR GUERRERO</t>
  </si>
  <si>
    <t xml:space="preserve">13    HG    HIDALGO </t>
  </si>
  <si>
    <t>MS</t>
  </si>
  <si>
    <t>17  MS MORELOS</t>
  </si>
  <si>
    <t>NT</t>
  </si>
  <si>
    <t>18  NT NAYARIT</t>
  </si>
  <si>
    <t>SP</t>
  </si>
  <si>
    <t>25 SP SAN LUIS POTOSI</t>
  </si>
  <si>
    <t>TL</t>
  </si>
  <si>
    <t>30 TL TLAXCALA</t>
  </si>
  <si>
    <t>VZ</t>
  </si>
  <si>
    <t>31 VZ VERACRUZ</t>
  </si>
  <si>
    <t>ZS</t>
  </si>
  <si>
    <t>33 ZS ZACATECAS</t>
  </si>
  <si>
    <t>(en blanco)</t>
  </si>
  <si>
    <t>Etiquetas de fila</t>
  </si>
  <si>
    <t>VALI</t>
  </si>
  <si>
    <t>VALID2</t>
  </si>
  <si>
    <t xml:space="preserve">  CAMPECHE</t>
  </si>
  <si>
    <t>BAJA CALIFORNIA NORTE</t>
  </si>
  <si>
    <t xml:space="preserve"> BAJA CALIFORNIA SUR</t>
  </si>
  <si>
    <t xml:space="preserve"> CHIHUAHUA</t>
  </si>
  <si>
    <t xml:space="preserve">    COLIMA</t>
  </si>
  <si>
    <t xml:space="preserve">   CHIAPAS</t>
  </si>
  <si>
    <t xml:space="preserve">   DURANGO</t>
  </si>
  <si>
    <t xml:space="preserve"> GUERRERO</t>
  </si>
  <si>
    <t xml:space="preserve">   HIDALGO</t>
  </si>
  <si>
    <t xml:space="preserve">    MICHOACAN </t>
  </si>
  <si>
    <t xml:space="preserve"> MORELOS</t>
  </si>
  <si>
    <t xml:space="preserve">   CIUDAD DE MÉXICO</t>
  </si>
  <si>
    <t xml:space="preserve"> NAYARIT</t>
  </si>
  <si>
    <t xml:space="preserve">  OAXACA</t>
  </si>
  <si>
    <t xml:space="preserve">  PUEBLA</t>
  </si>
  <si>
    <t xml:space="preserve">    NUEVO LEON</t>
  </si>
  <si>
    <t xml:space="preserve">OTROS BANCOS </t>
  </si>
  <si>
    <t>QUERETARO</t>
  </si>
  <si>
    <t xml:space="preserve">  SINALOA</t>
  </si>
  <si>
    <t xml:space="preserve"> SAN LUIS POTOSI</t>
  </si>
  <si>
    <t xml:space="preserve">   SONORA</t>
  </si>
  <si>
    <t xml:space="preserve">   TABASCO</t>
  </si>
  <si>
    <t xml:space="preserve"> TLAXCALA</t>
  </si>
  <si>
    <t xml:space="preserve"> VERACRUZ</t>
  </si>
  <si>
    <t xml:space="preserve">  YUCATAN</t>
  </si>
  <si>
    <t xml:space="preserve"> ZACATECAS</t>
  </si>
  <si>
    <t>HONORARIOS PROCESO ELECTORAL</t>
  </si>
  <si>
    <t>CHEQUES BMX</t>
  </si>
  <si>
    <t xml:space="preserve">  QUINTANA ROO</t>
  </si>
  <si>
    <t xml:space="preserve">  TAMAULIPAS</t>
  </si>
  <si>
    <t xml:space="preserve">   JALISCO</t>
  </si>
  <si>
    <t xml:space="preserve"> OF CENTRALES  </t>
  </si>
  <si>
    <t xml:space="preserve">  HIDALGO </t>
  </si>
  <si>
    <t>MONTO F</t>
  </si>
  <si>
    <t xml:space="preserve">PERSONAS FINAL </t>
  </si>
  <si>
    <t xml:space="preserve">Suma de PERSONAS FINAL </t>
  </si>
  <si>
    <t>Suma de MONTO F</t>
  </si>
  <si>
    <t>MONTO BLOQ.</t>
  </si>
  <si>
    <t>PERSONAS BLOQ.</t>
  </si>
  <si>
    <t>MONTO RECH.</t>
  </si>
  <si>
    <t>PERSONAS RECH.</t>
  </si>
  <si>
    <t>AG00PEQNA042021_PENSION_OPR.PDF</t>
  </si>
  <si>
    <t>AG00PEQNA042021_LISTADO NOMINA.PDF</t>
  </si>
  <si>
    <t>AG00PEQNA042021_PENSION_RECIBO.PDF</t>
  </si>
  <si>
    <t>AG00PEQNA042021_PENSION_REPORTE.PDF</t>
  </si>
  <si>
    <t>AG00PEQNA042021_PENSION_REPORTE CHEQUES.XLS</t>
  </si>
  <si>
    <t>Suma de MONTO</t>
  </si>
  <si>
    <t>Suma de PERSONAS</t>
  </si>
  <si>
    <t xml:space="preserve">P GRAL </t>
  </si>
  <si>
    <t>M BLOQ.</t>
  </si>
  <si>
    <t>P RECH.</t>
  </si>
  <si>
    <t>M FINAL</t>
  </si>
  <si>
    <t xml:space="preserve">P FINAL </t>
  </si>
  <si>
    <t xml:space="preserve">M GRAL </t>
  </si>
  <si>
    <t xml:space="preserve">TOTAL MONTO </t>
  </si>
  <si>
    <t xml:space="preserve">TOTAL PERSONAS </t>
  </si>
  <si>
    <t xml:space="preserve">TERCEROS </t>
  </si>
  <si>
    <t xml:space="preserve">TOTAL </t>
  </si>
  <si>
    <t xml:space="preserve">OPS </t>
  </si>
  <si>
    <t xml:space="preserve">monto valor </t>
  </si>
  <si>
    <t xml:space="preserve">persoas valor </t>
  </si>
  <si>
    <t>MONTO PLANO</t>
  </si>
  <si>
    <t xml:space="preserve">PERSONAS PLANO </t>
  </si>
  <si>
    <t xml:space="preserve">MONTO VALOR PLANO </t>
  </si>
  <si>
    <t>CL BMX 5814</t>
  </si>
  <si>
    <t>CM BMX 236</t>
  </si>
  <si>
    <t xml:space="preserve">consecutivo </t>
  </si>
  <si>
    <t xml:space="preserve">BANCO </t>
  </si>
  <si>
    <t xml:space="preserve">JLE </t>
  </si>
  <si>
    <t xml:space="preserve">ORGEN </t>
  </si>
  <si>
    <t>BBVA</t>
  </si>
  <si>
    <t xml:space="preserve">BMX </t>
  </si>
  <si>
    <t>OF16 BNX.            2</t>
  </si>
  <si>
    <t>AG BMX 329</t>
  </si>
  <si>
    <t xml:space="preserve"> P BLOQ.</t>
  </si>
  <si>
    <t xml:space="preserve"> SINALOA</t>
  </si>
  <si>
    <t xml:space="preserve">  SONORA</t>
  </si>
  <si>
    <t>FOLIO INICIAL RECHAZO</t>
  </si>
  <si>
    <t xml:space="preserve"> M RECH.</t>
  </si>
  <si>
    <t>M TERCEROS</t>
  </si>
  <si>
    <t>P TERCEROS</t>
  </si>
  <si>
    <t>NETO F</t>
  </si>
  <si>
    <t>PERSONAS F</t>
  </si>
  <si>
    <t xml:space="preserve">BBVA </t>
  </si>
  <si>
    <t>MC00 BNX 133,344</t>
  </si>
  <si>
    <t>MC00 BBVA      919</t>
  </si>
  <si>
    <t>MN00 BNX    29,224</t>
  </si>
  <si>
    <t>MN00 BBVA       748</t>
  </si>
  <si>
    <t>NL00  BNX   29,697</t>
  </si>
  <si>
    <t>NL00  BBVA       595</t>
  </si>
  <si>
    <t>OC00 BBVA  42,528</t>
  </si>
  <si>
    <t>OC00 BMX.   41,992</t>
  </si>
  <si>
    <t>OF00 BBVA  42,027</t>
  </si>
  <si>
    <t>PL00 BNX.   79,684</t>
  </si>
  <si>
    <t>PL00 BBVA        497</t>
  </si>
  <si>
    <t>QT00 BNX      2,495</t>
  </si>
  <si>
    <t>QT00 BBVA  11,022</t>
  </si>
  <si>
    <t>QR00 BNX    17,140</t>
  </si>
  <si>
    <t>QR00 BBVA       136</t>
  </si>
  <si>
    <t>CH BBVA  514</t>
  </si>
  <si>
    <t>CH BMX   15,855</t>
  </si>
  <si>
    <t>DG BBVA  473</t>
  </si>
  <si>
    <t>DG BMX   11,956</t>
  </si>
  <si>
    <t>GR BBVA  241</t>
  </si>
  <si>
    <t>GR BMX   24,384</t>
  </si>
  <si>
    <t>GT BBVA  1,111</t>
  </si>
  <si>
    <t>GT BMX   37,454</t>
  </si>
  <si>
    <t>HG BBVA   306</t>
  </si>
  <si>
    <t>HG BMX    37,890</t>
  </si>
  <si>
    <t>JC BBVA  1,190</t>
  </si>
  <si>
    <t>JC BMX   42,756</t>
  </si>
  <si>
    <t>MX BBVA  171</t>
  </si>
  <si>
    <t>MX BMX   91,408</t>
  </si>
  <si>
    <t>NT BBVA  107</t>
  </si>
  <si>
    <t>NT BMX   29,070</t>
  </si>
  <si>
    <t>AG BBVA 214</t>
  </si>
  <si>
    <t>BC BMX 879</t>
  </si>
  <si>
    <t>BC BBVA 61</t>
  </si>
  <si>
    <t>BS BBVA 593</t>
  </si>
  <si>
    <t>BS BMX 213</t>
  </si>
  <si>
    <t>CC BBVA 62</t>
  </si>
  <si>
    <t>CC BMX 274</t>
  </si>
  <si>
    <t>CL BBVA 1602</t>
  </si>
  <si>
    <t>CM BBVA 45</t>
  </si>
  <si>
    <t>CS BBVA 177</t>
  </si>
  <si>
    <t>CS BMX 1231</t>
  </si>
  <si>
    <t>MS BMX 248</t>
  </si>
  <si>
    <t>MS BBVA 448</t>
  </si>
  <si>
    <t>JUEGO DE CONSOLIDACION "PE HONORARIOS ORDINARIA"</t>
  </si>
  <si>
    <t>NOMINA PE HONORARIOS ORDINARIA QNA 07  2021</t>
  </si>
  <si>
    <t>PENSIONES PE HON ORD QNA 07 2021</t>
  </si>
  <si>
    <t>DESDE        07   2021     HASTA    07  2021</t>
  </si>
  <si>
    <t>PERIODO INICIAL     1 ABRIL AL 15 DE ABRIL   2021</t>
  </si>
  <si>
    <t>FECHA DE PAGO: 15 ABRIL  2021</t>
  </si>
  <si>
    <t>PE HONORARIOS ORDINARIA QNA   07/2021</t>
  </si>
  <si>
    <t>AG00PEQNA072021_OPR</t>
  </si>
  <si>
    <t>AG00PEQNA072021_LISTADO</t>
  </si>
  <si>
    <t>AG00PEQNA072021_RECIBO</t>
  </si>
  <si>
    <t>AG00PEQNA072021_REPORTE</t>
  </si>
  <si>
    <t>AG00PEQNA072021_REPORTE.XLS</t>
  </si>
  <si>
    <t xml:space="preserve">JOANA </t>
  </si>
  <si>
    <t xml:space="preserve">LAURA </t>
  </si>
  <si>
    <t>M RECH.</t>
  </si>
  <si>
    <t xml:space="preserve">M FINAL </t>
  </si>
  <si>
    <t>FOLIO RECHAZO</t>
  </si>
  <si>
    <t xml:space="preserve">REPARTO </t>
  </si>
  <si>
    <t xml:space="preserve">ALEJANDRO </t>
  </si>
  <si>
    <t>JORGE</t>
  </si>
  <si>
    <t xml:space="preserve">DILIA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</si>
</sst>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0_ ;[Red]\-#,##0.00\ "/>
    <numFmt numFmtId="166" formatCode="00"/>
    <numFmt numFmtId="167" formatCode="#,##0_ ;[Red]\-#,##0\ "/>
    <numFmt numFmtId="168" formatCode="&quot;$&quot;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5" tint="0.39997558519241921"/>
      <name val="Calibri"/>
      <family val="2"/>
      <scheme val="minor"/>
    </font>
    <font>
      <sz val="13"/>
      <color theme="9" tint="0.59999389629810485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6E2AD"/>
        <bgColor indexed="64"/>
      </patternFill>
    </fill>
    <fill>
      <patternFill patternType="solid">
        <fgColor rgb="FFFFECCF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thin">
        <color theme="8" tint="-0.249977111117893"/>
      </top>
      <bottom style="medium">
        <color theme="8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Font="1"/>
    <xf numFmtId="164" fontId="18" fillId="34" borderId="10" xfId="1" applyNumberFormat="1" applyFont="1" applyFill="1" applyBorder="1" applyAlignment="1">
      <alignment horizontal="center" vertical="center"/>
    </xf>
    <xf numFmtId="0" fontId="16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16" fillId="0" borderId="0" xfId="0" applyNumberFormat="1" applyFont="1" applyFill="1"/>
    <xf numFmtId="0" fontId="15" fillId="0" borderId="13" xfId="0" applyFont="1" applyFill="1" applyBorder="1" applyAlignment="1">
      <alignment vertical="center"/>
    </xf>
    <xf numFmtId="0" fontId="0" fillId="0" borderId="19" xfId="0" applyFont="1" applyFill="1" applyBorder="1"/>
    <xf numFmtId="0" fontId="15" fillId="0" borderId="20" xfId="0" applyFont="1" applyFill="1" applyBorder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3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Alignment="1">
      <alignment vertical="center"/>
    </xf>
    <xf numFmtId="164" fontId="18" fillId="0" borderId="1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8" fillId="0" borderId="0" xfId="0" applyNumberFormat="1" applyFont="1" applyFill="1" applyAlignment="1">
      <alignment horizontal="center"/>
    </xf>
    <xf numFmtId="43" fontId="18" fillId="0" borderId="0" xfId="0" applyNumberFormat="1" applyFont="1" applyFill="1"/>
    <xf numFmtId="0" fontId="18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Alignment="1"/>
    <xf numFmtId="0" fontId="27" fillId="0" borderId="0" xfId="0" applyNumberFormat="1" applyFont="1" applyFill="1" applyAlignment="1">
      <alignment vertical="center"/>
    </xf>
    <xf numFmtId="0" fontId="27" fillId="0" borderId="0" xfId="0" applyNumberFormat="1" applyFont="1" applyFill="1" applyAlignment="1"/>
    <xf numFmtId="0" fontId="27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0" fillId="0" borderId="0" xfId="0" applyNumberFormat="1" applyFont="1" applyFill="1" applyBorder="1" applyAlignment="1">
      <alignment horizontal="center"/>
    </xf>
    <xf numFmtId="165" fontId="25" fillId="0" borderId="0" xfId="0" applyNumberFormat="1" applyFont="1" applyFill="1" applyBorder="1"/>
    <xf numFmtId="167" fontId="25" fillId="0" borderId="0" xfId="0" applyNumberFormat="1" applyFont="1" applyFill="1" applyBorder="1" applyAlignment="1">
      <alignment horizontal="center"/>
    </xf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vertical="center"/>
    </xf>
    <xf numFmtId="165" fontId="26" fillId="0" borderId="0" xfId="0" applyNumberFormat="1" applyFont="1" applyFill="1" applyBorder="1" applyAlignment="1">
      <alignment vertical="center"/>
    </xf>
    <xf numFmtId="3" fontId="26" fillId="0" borderId="0" xfId="0" applyNumberFormat="1" applyFont="1" applyFill="1" applyBorder="1" applyAlignment="1">
      <alignment horizontal="center" vertical="center"/>
    </xf>
    <xf numFmtId="166" fontId="25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5" fontId="25" fillId="0" borderId="0" xfId="0" applyNumberFormat="1" applyFont="1" applyFill="1"/>
    <xf numFmtId="167" fontId="25" fillId="0" borderId="0" xfId="0" applyNumberFormat="1" applyFont="1" applyFill="1" applyAlignment="1">
      <alignment horizontal="center"/>
    </xf>
    <xf numFmtId="0" fontId="0" fillId="0" borderId="0" xfId="0" applyFont="1" applyFill="1"/>
    <xf numFmtId="0" fontId="15" fillId="0" borderId="10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0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0" xfId="0" applyNumberFormat="1" applyFont="1" applyFill="1" applyBorder="1" applyAlignment="1">
      <alignment horizontal="center"/>
    </xf>
    <xf numFmtId="0" fontId="23" fillId="0" borderId="0" xfId="0" applyFont="1" applyFill="1"/>
    <xf numFmtId="3" fontId="23" fillId="0" borderId="0" xfId="0" applyNumberFormat="1" applyFont="1" applyFill="1"/>
    <xf numFmtId="43" fontId="24" fillId="0" borderId="0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6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vertical="center"/>
    </xf>
    <xf numFmtId="3" fontId="19" fillId="0" borderId="1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43" fontId="21" fillId="0" borderId="0" xfId="0" applyNumberFormat="1" applyFont="1" applyFill="1" applyAlignment="1"/>
    <xf numFmtId="43" fontId="28" fillId="0" borderId="0" xfId="0" applyNumberFormat="1" applyFont="1" applyFill="1" applyAlignment="1"/>
    <xf numFmtId="3" fontId="30" fillId="0" borderId="10" xfId="0" applyNumberFormat="1" applyFont="1" applyFill="1" applyBorder="1" applyAlignment="1">
      <alignment horizontal="center"/>
    </xf>
    <xf numFmtId="0" fontId="13" fillId="0" borderId="0" xfId="0" applyNumberFormat="1" applyFont="1" applyFill="1" applyAlignment="1">
      <alignment horizontal="center"/>
    </xf>
    <xf numFmtId="3" fontId="31" fillId="34" borderId="10" xfId="0" applyNumberFormat="1" applyFont="1" applyFill="1" applyBorder="1" applyAlignment="1">
      <alignment horizontal="center"/>
    </xf>
    <xf numFmtId="3" fontId="32" fillId="34" borderId="10" xfId="1" applyNumberFormat="1" applyFont="1" applyFill="1" applyBorder="1" applyAlignment="1">
      <alignment horizontal="center" vertical="center"/>
    </xf>
    <xf numFmtId="0" fontId="35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/>
    <xf numFmtId="0" fontId="0" fillId="34" borderId="10" xfId="0" applyFont="1" applyFill="1" applyBorder="1" applyAlignment="1">
      <alignment horizontal="center"/>
    </xf>
    <xf numFmtId="44" fontId="15" fillId="33" borderId="13" xfId="48" applyFont="1" applyFill="1" applyBorder="1" applyAlignment="1">
      <alignment horizontal="center" vertical="center"/>
    </xf>
    <xf numFmtId="44" fontId="31" fillId="34" borderId="10" xfId="48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3" fontId="22" fillId="0" borderId="0" xfId="0" applyNumberFormat="1" applyFont="1" applyFill="1" applyAlignment="1">
      <alignment horizontal="center" vertical="center"/>
    </xf>
    <xf numFmtId="1" fontId="15" fillId="33" borderId="13" xfId="48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0" xfId="0" applyNumberFormat="1"/>
    <xf numFmtId="44" fontId="0" fillId="0" borderId="0" xfId="48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48" applyFont="1" applyAlignment="1">
      <alignment horizontal="center"/>
    </xf>
    <xf numFmtId="0" fontId="12" fillId="35" borderId="29" xfId="0" applyFont="1" applyFill="1" applyBorder="1" applyAlignment="1">
      <alignment horizontal="center"/>
    </xf>
    <xf numFmtId="0" fontId="0" fillId="0" borderId="0" xfId="0" applyFill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0" fontId="38" fillId="0" borderId="0" xfId="0" applyNumberFormat="1" applyFont="1" applyAlignment="1">
      <alignment horizontal="center"/>
    </xf>
    <xf numFmtId="0" fontId="38" fillId="0" borderId="0" xfId="0" applyFont="1" applyFill="1" applyAlignment="1">
      <alignment horizontal="center"/>
    </xf>
    <xf numFmtId="44" fontId="38" fillId="0" borderId="0" xfId="0" applyNumberFormat="1" applyFont="1" applyAlignment="1">
      <alignment horizontal="center"/>
    </xf>
    <xf numFmtId="0" fontId="37" fillId="38" borderId="27" xfId="0" applyNumberFormat="1" applyFont="1" applyFill="1" applyBorder="1" applyAlignment="1">
      <alignment horizontal="center"/>
    </xf>
    <xf numFmtId="0" fontId="37" fillId="38" borderId="26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 vertical="center"/>
    </xf>
    <xf numFmtId="164" fontId="24" fillId="0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/>
    </xf>
    <xf numFmtId="1" fontId="38" fillId="0" borderId="0" xfId="0" applyNumberFormat="1" applyFont="1" applyAlignment="1">
      <alignment horizontal="center"/>
    </xf>
    <xf numFmtId="4" fontId="24" fillId="0" borderId="13" xfId="0" applyNumberFormat="1" applyFont="1" applyFill="1" applyBorder="1" applyAlignment="1">
      <alignment horizontal="left" vertical="distributed"/>
    </xf>
    <xf numFmtId="0" fontId="0" fillId="0" borderId="0" xfId="0" applyFont="1" applyFill="1" applyBorder="1"/>
    <xf numFmtId="0" fontId="15" fillId="0" borderId="13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/>
    </xf>
    <xf numFmtId="3" fontId="0" fillId="34" borderId="0" xfId="0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44" fontId="0" fillId="0" borderId="13" xfId="48" applyFont="1" applyFill="1" applyBorder="1"/>
    <xf numFmtId="0" fontId="0" fillId="0" borderId="1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3" fontId="33" fillId="34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5" fillId="0" borderId="0" xfId="0" applyFont="1" applyFill="1" applyBorder="1"/>
    <xf numFmtId="164" fontId="18" fillId="34" borderId="0" xfId="1" applyNumberFormat="1" applyFont="1" applyFill="1" applyBorder="1" applyAlignment="1">
      <alignment horizontal="center" vertical="center"/>
    </xf>
    <xf numFmtId="164" fontId="18" fillId="0" borderId="0" xfId="1" applyNumberFormat="1" applyFont="1" applyFill="1" applyBorder="1" applyAlignment="1">
      <alignment horizontal="center" vertical="center"/>
    </xf>
    <xf numFmtId="1" fontId="31" fillId="34" borderId="31" xfId="48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21" fillId="0" borderId="0" xfId="0" applyNumberFormat="1" applyFont="1" applyFill="1" applyAlignment="1"/>
    <xf numFmtId="1" fontId="27" fillId="0" borderId="0" xfId="0" applyNumberFormat="1" applyFont="1" applyFill="1" applyAlignment="1">
      <alignment vertical="center"/>
    </xf>
    <xf numFmtId="1" fontId="27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31" fillId="39" borderId="10" xfId="48" applyNumberFormat="1" applyFont="1" applyFill="1" applyBorder="1" applyAlignment="1">
      <alignment horizontal="center"/>
    </xf>
    <xf numFmtId="44" fontId="0" fillId="0" borderId="0" xfId="0" applyNumberFormat="1"/>
    <xf numFmtId="44" fontId="38" fillId="0" borderId="0" xfId="48" applyFont="1" applyAlignment="1">
      <alignment horizontal="center"/>
    </xf>
    <xf numFmtId="44" fontId="38" fillId="0" borderId="0" xfId="48" applyFont="1" applyFill="1" applyAlignment="1">
      <alignment horizontal="center"/>
    </xf>
    <xf numFmtId="44" fontId="37" fillId="0" borderId="30" xfId="0" applyNumberFormat="1" applyFont="1" applyBorder="1" applyAlignment="1">
      <alignment horizontal="center"/>
    </xf>
    <xf numFmtId="1" fontId="37" fillId="0" borderId="3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1" fillId="40" borderId="10" xfId="48" applyNumberFormat="1" applyFont="1" applyFill="1" applyBorder="1" applyAlignment="1">
      <alignment horizontal="center"/>
    </xf>
    <xf numFmtId="44" fontId="31" fillId="41" borderId="10" xfId="48" applyFont="1" applyFill="1" applyBorder="1" applyAlignment="1">
      <alignment horizontal="center"/>
    </xf>
    <xf numFmtId="1" fontId="31" fillId="41" borderId="10" xfId="48" applyNumberFormat="1" applyFont="1" applyFill="1" applyBorder="1" applyAlignment="1">
      <alignment horizontal="center"/>
    </xf>
    <xf numFmtId="0" fontId="12" fillId="35" borderId="29" xfId="0" applyFont="1" applyFill="1" applyBorder="1"/>
    <xf numFmtId="165" fontId="25" fillId="0" borderId="10" xfId="0" applyNumberFormat="1" applyFont="1" applyFill="1" applyBorder="1"/>
    <xf numFmtId="1" fontId="0" fillId="0" borderId="0" xfId="48" applyNumberFormat="1" applyFont="1"/>
    <xf numFmtId="0" fontId="15" fillId="0" borderId="0" xfId="0" applyFont="1" applyAlignment="1">
      <alignment horizontal="center"/>
    </xf>
    <xf numFmtId="1" fontId="0" fillId="0" borderId="0" xfId="0" applyNumberFormat="1"/>
    <xf numFmtId="0" fontId="38" fillId="0" borderId="0" xfId="0" pivotButton="1" applyFont="1" applyAlignment="1">
      <alignment horizontal="center"/>
    </xf>
    <xf numFmtId="0" fontId="37" fillId="38" borderId="27" xfId="0" applyFont="1" applyFill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 applyFont="1" applyAlignment="1">
      <alignment horizontal="center"/>
    </xf>
    <xf numFmtId="0" fontId="0" fillId="0" borderId="0" xfId="0" pivotButton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8" fontId="38" fillId="0" borderId="0" xfId="0" applyNumberFormat="1" applyFont="1" applyAlignment="1">
      <alignment horizontal="center"/>
    </xf>
    <xf numFmtId="168" fontId="38" fillId="0" borderId="0" xfId="0" applyNumberFormat="1" applyFont="1" applyAlignment="1">
      <alignment horizontal="right"/>
    </xf>
    <xf numFmtId="168" fontId="0" fillId="0" borderId="0" xfId="48" applyNumberFormat="1" applyFont="1" applyAlignment="1">
      <alignment horizontal="right"/>
    </xf>
    <xf numFmtId="168" fontId="37" fillId="38" borderId="27" xfId="0" applyNumberFormat="1" applyFont="1" applyFill="1" applyBorder="1" applyAlignment="1">
      <alignment horizontal="right"/>
    </xf>
    <xf numFmtId="168" fontId="31" fillId="34" borderId="31" xfId="48" applyNumberFormat="1" applyFont="1" applyFill="1" applyBorder="1" applyAlignment="1">
      <alignment horizontal="center"/>
    </xf>
    <xf numFmtId="168" fontId="31" fillId="41" borderId="10" xfId="48" applyNumberFormat="1" applyFont="1" applyFill="1" applyBorder="1" applyAlignment="1">
      <alignment horizontal="center"/>
    </xf>
    <xf numFmtId="1" fontId="35" fillId="0" borderId="0" xfId="0" applyNumberFormat="1" applyFont="1" applyFill="1" applyAlignment="1">
      <alignment horizontal="center"/>
    </xf>
    <xf numFmtId="1" fontId="36" fillId="0" borderId="0" xfId="0" applyNumberFormat="1" applyFont="1" applyFill="1" applyAlignment="1">
      <alignment horizontal="center" vertical="center"/>
    </xf>
    <xf numFmtId="168" fontId="0" fillId="0" borderId="0" xfId="0" applyNumberFormat="1" applyAlignment="1">
      <alignment horizontal="left"/>
    </xf>
    <xf numFmtId="168" fontId="38" fillId="0" borderId="0" xfId="0" applyNumberFormat="1" applyFont="1" applyAlignment="1">
      <alignment horizontal="left"/>
    </xf>
    <xf numFmtId="168" fontId="15" fillId="0" borderId="30" xfId="0" applyNumberFormat="1" applyFont="1" applyBorder="1" applyAlignment="1">
      <alignment horizontal="left"/>
    </xf>
    <xf numFmtId="1" fontId="2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 vertical="center"/>
    </xf>
    <xf numFmtId="1" fontId="28" fillId="0" borderId="0" xfId="0" applyNumberFormat="1" applyFont="1" applyFill="1" applyAlignment="1">
      <alignment horizontal="center"/>
    </xf>
    <xf numFmtId="168" fontId="31" fillId="39" borderId="10" xfId="48" applyNumberFormat="1" applyFont="1" applyFill="1" applyBorder="1" applyAlignment="1">
      <alignment horizontal="center"/>
    </xf>
    <xf numFmtId="168" fontId="31" fillId="40" borderId="10" xfId="48" applyNumberFormat="1" applyFont="1" applyFill="1" applyBorder="1" applyAlignment="1">
      <alignment horizontal="center"/>
    </xf>
    <xf numFmtId="1" fontId="31" fillId="44" borderId="10" xfId="48" applyNumberFormat="1" applyFont="1" applyFill="1" applyBorder="1" applyAlignment="1">
      <alignment horizontal="center"/>
    </xf>
    <xf numFmtId="168" fontId="31" fillId="44" borderId="10" xfId="48" applyNumberFormat="1" applyFont="1" applyFill="1" applyBorder="1" applyAlignment="1">
      <alignment horizontal="center"/>
    </xf>
    <xf numFmtId="168" fontId="31" fillId="34" borderId="13" xfId="48" applyNumberFormat="1" applyFont="1" applyFill="1" applyBorder="1" applyAlignment="1">
      <alignment horizontal="center"/>
    </xf>
    <xf numFmtId="168" fontId="25" fillId="0" borderId="10" xfId="0" applyNumberFormat="1" applyFont="1" applyFill="1" applyBorder="1"/>
    <xf numFmtId="168" fontId="21" fillId="0" borderId="0" xfId="0" applyNumberFormat="1" applyFont="1" applyFill="1" applyAlignment="1"/>
    <xf numFmtId="168" fontId="27" fillId="0" borderId="0" xfId="0" applyNumberFormat="1" applyFont="1" applyFill="1" applyAlignment="1">
      <alignment vertical="center"/>
    </xf>
    <xf numFmtId="168" fontId="28" fillId="0" borderId="0" xfId="0" applyNumberFormat="1" applyFont="1" applyFill="1" applyAlignment="1">
      <alignment horizontal="left"/>
    </xf>
    <xf numFmtId="168" fontId="27" fillId="0" borderId="0" xfId="0" applyNumberFormat="1" applyFont="1" applyFill="1" applyAlignment="1">
      <alignment horizontal="center"/>
    </xf>
    <xf numFmtId="168" fontId="28" fillId="0" borderId="0" xfId="0" applyNumberFormat="1" applyFont="1" applyFill="1" applyAlignment="1"/>
    <xf numFmtId="168" fontId="27" fillId="0" borderId="0" xfId="0" applyNumberFormat="1" applyFont="1" applyFill="1" applyAlignment="1"/>
    <xf numFmtId="168" fontId="27" fillId="0" borderId="0" xfId="0" applyNumberFormat="1" applyFont="1" applyFill="1" applyAlignment="1">
      <alignment horizontal="left"/>
    </xf>
    <xf numFmtId="168" fontId="0" fillId="0" borderId="0" xfId="0" applyNumberFormat="1" applyFont="1" applyFill="1" applyAlignment="1">
      <alignment horizontal="left"/>
    </xf>
    <xf numFmtId="168" fontId="0" fillId="0" borderId="0" xfId="0" applyNumberFormat="1" applyFont="1" applyFill="1" applyAlignment="1">
      <alignment horizontal="center"/>
    </xf>
    <xf numFmtId="168" fontId="0" fillId="0" borderId="0" xfId="0" applyNumberFormat="1" applyFont="1" applyFill="1"/>
    <xf numFmtId="168" fontId="0" fillId="0" borderId="0" xfId="0" applyNumberFormat="1" applyFont="1" applyFill="1" applyAlignment="1"/>
    <xf numFmtId="168" fontId="35" fillId="0" borderId="0" xfId="0" applyNumberFormat="1" applyFont="1" applyFill="1" applyAlignment="1">
      <alignment horizontal="center"/>
    </xf>
    <xf numFmtId="3" fontId="39" fillId="40" borderId="10" xfId="0" applyNumberFormat="1" applyFont="1" applyFill="1" applyBorder="1" applyAlignment="1">
      <alignment horizontal="center"/>
    </xf>
    <xf numFmtId="1" fontId="32" fillId="39" borderId="10" xfId="48" applyNumberFormat="1" applyFont="1" applyFill="1" applyBorder="1" applyAlignment="1">
      <alignment horizontal="center"/>
    </xf>
    <xf numFmtId="3" fontId="40" fillId="39" borderId="10" xfId="0" applyNumberFormat="1" applyFont="1" applyFill="1" applyBorder="1" applyAlignment="1">
      <alignment horizontal="center"/>
    </xf>
    <xf numFmtId="0" fontId="15" fillId="0" borderId="0" xfId="0" applyFont="1"/>
    <xf numFmtId="3" fontId="31" fillId="39" borderId="10" xfId="0" applyNumberFormat="1" applyFont="1" applyFill="1" applyBorder="1" applyAlignment="1">
      <alignment horizontal="center"/>
    </xf>
    <xf numFmtId="1" fontId="35" fillId="0" borderId="0" xfId="0" applyNumberFormat="1" applyFont="1" applyFill="1" applyAlignment="1">
      <alignment horizontal="center" vertical="center"/>
    </xf>
    <xf numFmtId="3" fontId="32" fillId="34" borderId="0" xfId="1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44" fontId="0" fillId="0" borderId="0" xfId="0" applyNumberFormat="1" applyFont="1" applyFill="1" applyAlignment="1">
      <alignment horizontal="center"/>
    </xf>
    <xf numFmtId="1" fontId="0" fillId="0" borderId="0" xfId="0" applyNumberFormat="1" applyFont="1" applyFill="1"/>
    <xf numFmtId="168" fontId="0" fillId="0" borderId="0" xfId="48" applyNumberFormat="1" applyFont="1"/>
    <xf numFmtId="168" fontId="0" fillId="0" borderId="0" xfId="0" applyNumberFormat="1"/>
    <xf numFmtId="0" fontId="15" fillId="33" borderId="25" xfId="0" applyFont="1" applyFill="1" applyBorder="1" applyAlignment="1">
      <alignment horizontal="center" vertical="center" wrapText="1"/>
    </xf>
    <xf numFmtId="0" fontId="15" fillId="33" borderId="23" xfId="0" applyFont="1" applyFill="1" applyBorder="1" applyAlignment="1">
      <alignment horizontal="center" vertical="center" wrapText="1"/>
    </xf>
    <xf numFmtId="168" fontId="15" fillId="33" borderId="23" xfId="0" applyNumberFormat="1" applyFont="1" applyFill="1" applyBorder="1" applyAlignment="1">
      <alignment horizontal="center" vertical="center" wrapText="1"/>
    </xf>
    <xf numFmtId="1" fontId="15" fillId="33" borderId="23" xfId="0" applyNumberFormat="1" applyFont="1" applyFill="1" applyBorder="1" applyAlignment="1">
      <alignment horizontal="center" vertical="center" wrapText="1"/>
    </xf>
    <xf numFmtId="0" fontId="15" fillId="33" borderId="23" xfId="0" applyNumberFormat="1" applyFont="1" applyFill="1" applyBorder="1" applyAlignment="1">
      <alignment horizontal="center" vertical="center" wrapText="1"/>
    </xf>
    <xf numFmtId="0" fontId="24" fillId="33" borderId="23" xfId="0" applyFont="1" applyFill="1" applyBorder="1" applyAlignment="1">
      <alignment horizontal="center" vertical="center" wrapText="1"/>
    </xf>
    <xf numFmtId="0" fontId="24" fillId="45" borderId="23" xfId="0" applyFont="1" applyFill="1" applyBorder="1" applyAlignment="1">
      <alignment horizontal="center" vertical="center" wrapText="1"/>
    </xf>
    <xf numFmtId="0" fontId="15" fillId="33" borderId="24" xfId="0" applyNumberFormat="1" applyFont="1" applyFill="1" applyBorder="1" applyAlignment="1">
      <alignment horizontal="center" vertical="center" wrapText="1"/>
    </xf>
    <xf numFmtId="0" fontId="15" fillId="33" borderId="21" xfId="0" applyNumberFormat="1" applyFont="1" applyFill="1" applyBorder="1" applyAlignment="1">
      <alignment horizontal="center" vertical="center" wrapText="1"/>
    </xf>
    <xf numFmtId="0" fontId="15" fillId="33" borderId="12" xfId="0" applyNumberFormat="1" applyFont="1" applyFill="1" applyBorder="1" applyAlignment="1">
      <alignment horizontal="center" vertical="center" wrapText="1"/>
    </xf>
    <xf numFmtId="0" fontId="15" fillId="33" borderId="12" xfId="0" applyFont="1" applyFill="1" applyBorder="1" applyAlignment="1">
      <alignment horizontal="center" vertical="center" wrapText="1"/>
    </xf>
    <xf numFmtId="0" fontId="15" fillId="33" borderId="22" xfId="0" applyNumberFormat="1" applyFont="1" applyFill="1" applyBorder="1" applyAlignment="1">
      <alignment horizontal="center" vertical="center" wrapText="1"/>
    </xf>
    <xf numFmtId="0" fontId="15" fillId="33" borderId="21" xfId="0" applyFont="1" applyFill="1" applyBorder="1" applyAlignment="1">
      <alignment horizontal="center" vertical="center" wrapText="1"/>
    </xf>
    <xf numFmtId="0" fontId="15" fillId="33" borderId="1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4" fontId="0" fillId="39" borderId="10" xfId="48" applyFont="1" applyFill="1" applyBorder="1"/>
    <xf numFmtId="0" fontId="0" fillId="39" borderId="10" xfId="0" applyFont="1" applyFill="1" applyBorder="1" applyAlignment="1">
      <alignment horizontal="center"/>
    </xf>
    <xf numFmtId="1" fontId="0" fillId="39" borderId="10" xfId="0" applyNumberFormat="1" applyFont="1" applyFill="1" applyBorder="1" applyAlignment="1">
      <alignment horizontal="center"/>
    </xf>
    <xf numFmtId="43" fontId="18" fillId="39" borderId="10" xfId="1" applyFont="1" applyFill="1" applyBorder="1"/>
    <xf numFmtId="1" fontId="18" fillId="39" borderId="10" xfId="0" applyNumberFormat="1" applyFont="1" applyFill="1" applyBorder="1" applyAlignment="1">
      <alignment horizontal="center"/>
    </xf>
    <xf numFmtId="0" fontId="18" fillId="39" borderId="10" xfId="0" applyFont="1" applyFill="1" applyBorder="1" applyAlignment="1">
      <alignment horizontal="center"/>
    </xf>
    <xf numFmtId="168" fontId="0" fillId="39" borderId="10" xfId="48" applyNumberFormat="1" applyFont="1" applyFill="1" applyBorder="1"/>
    <xf numFmtId="43" fontId="0" fillId="39" borderId="10" xfId="1" applyFont="1" applyFill="1" applyBorder="1"/>
    <xf numFmtId="44" fontId="0" fillId="39" borderId="10" xfId="0" applyNumberFormat="1" applyFont="1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44" fontId="0" fillId="44" borderId="10" xfId="48" applyFont="1" applyFill="1" applyBorder="1"/>
    <xf numFmtId="1" fontId="0" fillId="44" borderId="10" xfId="0" applyNumberFormat="1" applyFont="1" applyFill="1" applyBorder="1" applyAlignment="1">
      <alignment horizontal="center"/>
    </xf>
    <xf numFmtId="1" fontId="0" fillId="44" borderId="10" xfId="48" applyNumberFormat="1" applyFont="1" applyFill="1" applyBorder="1" applyAlignment="1">
      <alignment horizontal="center"/>
    </xf>
    <xf numFmtId="1" fontId="18" fillId="44" borderId="10" xfId="0" applyNumberFormat="1" applyFont="1" applyFill="1" applyBorder="1" applyAlignment="1">
      <alignment horizontal="center"/>
    </xf>
    <xf numFmtId="0" fontId="18" fillId="44" borderId="10" xfId="0" applyFont="1" applyFill="1" applyBorder="1" applyAlignment="1">
      <alignment horizontal="center"/>
    </xf>
    <xf numFmtId="44" fontId="0" fillId="40" borderId="10" xfId="48" applyFont="1" applyFill="1" applyBorder="1"/>
    <xf numFmtId="1" fontId="0" fillId="40" borderId="10" xfId="0" applyNumberFormat="1" applyFont="1" applyFill="1" applyBorder="1" applyAlignment="1">
      <alignment horizontal="center"/>
    </xf>
    <xf numFmtId="43" fontId="18" fillId="40" borderId="10" xfId="1" applyFont="1" applyFill="1" applyBorder="1"/>
    <xf numFmtId="1" fontId="18" fillId="40" borderId="10" xfId="0" applyNumberFormat="1" applyFont="1" applyFill="1" applyBorder="1" applyAlignment="1">
      <alignment horizontal="center"/>
    </xf>
    <xf numFmtId="43" fontId="0" fillId="40" borderId="10" xfId="1" applyFont="1" applyFill="1" applyBorder="1"/>
    <xf numFmtId="168" fontId="0" fillId="40" borderId="10" xfId="48" applyNumberFormat="1" applyFont="1" applyFill="1" applyBorder="1"/>
    <xf numFmtId="1" fontId="15" fillId="40" borderId="10" xfId="0" applyNumberFormat="1" applyFont="1" applyFill="1" applyBorder="1" applyAlignment="1">
      <alignment horizontal="center"/>
    </xf>
    <xf numFmtId="0" fontId="0" fillId="40" borderId="0" xfId="0" applyFill="1"/>
    <xf numFmtId="0" fontId="15" fillId="39" borderId="0" xfId="0" applyFont="1" applyFill="1"/>
    <xf numFmtId="0" fontId="15" fillId="44" borderId="0" xfId="0" applyFont="1" applyFill="1"/>
    <xf numFmtId="1" fontId="0" fillId="39" borderId="10" xfId="48" applyNumberFormat="1" applyFont="1" applyFill="1" applyBorder="1" applyAlignment="1">
      <alignment horizontal="center" vertical="center"/>
    </xf>
    <xf numFmtId="1" fontId="0" fillId="40" borderId="10" xfId="48" applyNumberFormat="1" applyFont="1" applyFill="1" applyBorder="1" applyAlignment="1">
      <alignment horizontal="center" vertical="center"/>
    </xf>
    <xf numFmtId="1" fontId="0" fillId="40" borderId="10" xfId="0" applyNumberFormat="1" applyFont="1" applyFill="1" applyBorder="1" applyAlignment="1">
      <alignment horizontal="center" vertical="center"/>
    </xf>
    <xf numFmtId="44" fontId="0" fillId="39" borderId="10" xfId="48" applyFont="1" applyFill="1" applyBorder="1" applyAlignment="1">
      <alignment horizontal="center"/>
    </xf>
    <xf numFmtId="44" fontId="0" fillId="40" borderId="10" xfId="48" applyFont="1" applyFill="1" applyBorder="1" applyAlignment="1">
      <alignment horizontal="center"/>
    </xf>
    <xf numFmtId="44" fontId="27" fillId="0" borderId="0" xfId="0" applyNumberFormat="1" applyFont="1" applyFill="1" applyAlignment="1">
      <alignment vertical="center"/>
    </xf>
    <xf numFmtId="44" fontId="0" fillId="39" borderId="10" xfId="48" applyFont="1" applyFill="1" applyBorder="1" applyAlignment="1">
      <alignment vertical="center"/>
    </xf>
    <xf numFmtId="44" fontId="0" fillId="40" borderId="10" xfId="48" applyFont="1" applyFill="1" applyBorder="1" applyAlignment="1">
      <alignment vertical="center"/>
    </xf>
    <xf numFmtId="3" fontId="31" fillId="44" borderId="10" xfId="48" applyNumberFormat="1" applyFont="1" applyFill="1" applyBorder="1" applyAlignment="1">
      <alignment horizontal="center"/>
    </xf>
    <xf numFmtId="3" fontId="31" fillId="40" borderId="10" xfId="48" applyNumberFormat="1" applyFont="1" applyFill="1" applyBorder="1" applyAlignment="1">
      <alignment horizontal="center"/>
    </xf>
    <xf numFmtId="3" fontId="31" fillId="41" borderId="10" xfId="48" applyNumberFormat="1" applyFont="1" applyFill="1" applyBorder="1" applyAlignment="1">
      <alignment horizontal="center"/>
    </xf>
    <xf numFmtId="3" fontId="32" fillId="39" borderId="10" xfId="48" applyNumberFormat="1" applyFont="1" applyFill="1" applyBorder="1" applyAlignment="1">
      <alignment horizontal="center"/>
    </xf>
    <xf numFmtId="44" fontId="0" fillId="0" borderId="0" xfId="48" applyFont="1" applyFill="1" applyAlignment="1">
      <alignment horizontal="center"/>
    </xf>
    <xf numFmtId="44" fontId="18" fillId="0" borderId="0" xfId="48" applyFont="1" applyFill="1" applyAlignment="1">
      <alignment horizontal="center" vertical="center"/>
    </xf>
    <xf numFmtId="44" fontId="0" fillId="0" borderId="0" xfId="48" applyFont="1" applyFill="1" applyAlignment="1">
      <alignment horizontal="center" vertical="center"/>
    </xf>
    <xf numFmtId="2" fontId="0" fillId="40" borderId="10" xfId="0" applyNumberFormat="1" applyFont="1" applyFill="1" applyBorder="1" applyAlignment="1">
      <alignment horizontal="center"/>
    </xf>
    <xf numFmtId="2" fontId="0" fillId="44" borderId="10" xfId="48" applyNumberFormat="1" applyFont="1" applyFill="1" applyBorder="1" applyAlignment="1">
      <alignment horizontal="center"/>
    </xf>
    <xf numFmtId="0" fontId="15" fillId="44" borderId="12" xfId="0" applyFont="1" applyFill="1" applyBorder="1" applyAlignment="1">
      <alignment horizontal="center" vertical="center" wrapText="1"/>
    </xf>
    <xf numFmtId="44" fontId="0" fillId="0" borderId="0" xfId="48" applyFont="1" applyFill="1"/>
    <xf numFmtId="0" fontId="27" fillId="0" borderId="0" xfId="0" applyFont="1" applyFill="1" applyAlignment="1">
      <alignment horizontal="left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37" fillId="36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44" fontId="15" fillId="42" borderId="0" xfId="48" applyFont="1" applyFill="1" applyAlignment="1">
      <alignment horizontal="center"/>
    </xf>
    <xf numFmtId="0" fontId="15" fillId="42" borderId="0" xfId="0" applyFont="1" applyFill="1" applyAlignment="1">
      <alignment horizontal="center"/>
    </xf>
    <xf numFmtId="0" fontId="15" fillId="43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30" xfId="0" applyNumberFormat="1" applyFont="1" applyBorder="1" applyAlignment="1">
      <alignment horizontal="center"/>
    </xf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Millares 2" xfId="44"/>
    <cellStyle name="Millares 2 2" xfId="47"/>
    <cellStyle name="Millares 3" xfId="45"/>
    <cellStyle name="Moneda" xfId="48" builtinId="4"/>
    <cellStyle name="Moneda 2" xfId="4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43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22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numFmt numFmtId="168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alignment horizontal="left" readingOrder="0"/>
    </dxf>
    <dxf>
      <numFmt numFmtId="168" formatCode="&quot;$&quot;#,##0.00"/>
    </dxf>
    <dxf>
      <numFmt numFmtId="168" formatCode="&quot;$&quot;#,##0.00"/>
    </dxf>
    <dxf>
      <alignment horizontal="left" readingOrder="0"/>
    </dxf>
    <dxf>
      <alignment horizontal="left" readingOrder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34" formatCode="_-&quot;$&quot;* #,##0.00_-;\-&quot;$&quot;* #,##0.00_-;_-&quot;$&quot;* &quot;-&quot;??_-;_-@_-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4" formatCode="_-&quot;$&quot;* #,##0.00_-;\-&quot;$&quot;* #,##0.00_-;_-&quot;$&quot;* &quot;-&quot;??_-;_-@_-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A6E2AD"/>
      <color rgb="FFFFECCF"/>
      <color rgb="FF4ED2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Qna06_2021_HyGC_Ord_PE_Plano_SINOPE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l"/>
      <sheetName val="Plano"/>
      <sheetName val="MetPago"/>
    </sheetNames>
    <sheetDataSet>
      <sheetData sheetId="0">
        <row r="6">
          <cell r="A6" t="str">
            <v>AG</v>
          </cell>
          <cell r="B6">
            <v>3926936.7999999435</v>
          </cell>
          <cell r="C6">
            <v>451240.62000000372</v>
          </cell>
          <cell r="D6">
            <v>3475696.1800000295</v>
          </cell>
          <cell r="E6">
            <v>555</v>
          </cell>
        </row>
        <row r="7">
          <cell r="A7" t="str">
            <v>BC</v>
          </cell>
          <cell r="B7">
            <v>11366213.799999723</v>
          </cell>
          <cell r="C7">
            <v>1268416.5500000038</v>
          </cell>
          <cell r="D7">
            <v>10097797.249999993</v>
          </cell>
          <cell r="E7">
            <v>1596</v>
          </cell>
        </row>
        <row r="8">
          <cell r="A8" t="str">
            <v>BS</v>
          </cell>
          <cell r="B8">
            <v>2557796.8099999917</v>
          </cell>
          <cell r="C8">
            <v>297447.87000000098</v>
          </cell>
          <cell r="D8">
            <v>2260348.9400000102</v>
          </cell>
          <cell r="E8">
            <v>347</v>
          </cell>
        </row>
        <row r="9">
          <cell r="A9" t="str">
            <v>CC</v>
          </cell>
          <cell r="B9">
            <v>2356763.5899999938</v>
          </cell>
          <cell r="C9">
            <v>229877.62999999916</v>
          </cell>
          <cell r="D9">
            <v>2126885.9599999939</v>
          </cell>
          <cell r="E9">
            <v>398</v>
          </cell>
        </row>
        <row r="10">
          <cell r="A10" t="str">
            <v>CH</v>
          </cell>
          <cell r="B10">
            <v>11487957.299999682</v>
          </cell>
          <cell r="C10">
            <v>1217844.1599999962</v>
          </cell>
          <cell r="D10">
            <v>10270113.140000002</v>
          </cell>
          <cell r="E10">
            <v>1779</v>
          </cell>
        </row>
        <row r="11">
          <cell r="A11" t="str">
            <v>CL</v>
          </cell>
          <cell r="B11">
            <v>8749143.9599997848</v>
          </cell>
          <cell r="C11">
            <v>973461.17000000132</v>
          </cell>
          <cell r="D11">
            <v>7775682.7900000606</v>
          </cell>
          <cell r="E11">
            <v>1284</v>
          </cell>
        </row>
        <row r="12">
          <cell r="A12" t="str">
            <v>CM</v>
          </cell>
          <cell r="B12">
            <v>2152916.9900000012</v>
          </cell>
          <cell r="C12">
            <v>228412.32000000071</v>
          </cell>
          <cell r="D12">
            <v>1924504.6700000078</v>
          </cell>
          <cell r="E12">
            <v>334</v>
          </cell>
        </row>
        <row r="13">
          <cell r="A13" t="str">
            <v>CS</v>
          </cell>
          <cell r="B13">
            <v>13478715.09999959</v>
          </cell>
          <cell r="C13">
            <v>1363481.0899999936</v>
          </cell>
          <cell r="D13">
            <v>12115234.009999944</v>
          </cell>
          <cell r="E13">
            <v>2204</v>
          </cell>
        </row>
        <row r="14">
          <cell r="A14" t="str">
            <v>DG</v>
          </cell>
          <cell r="B14">
            <v>5063827.0799998958</v>
          </cell>
          <cell r="C14">
            <v>511038.680000005</v>
          </cell>
          <cell r="D14">
            <v>4552788.4000000097</v>
          </cell>
          <cell r="E14">
            <v>831</v>
          </cell>
        </row>
        <row r="15">
          <cell r="A15" t="str">
            <v>GR</v>
          </cell>
          <cell r="B15">
            <v>11139645.049999693</v>
          </cell>
          <cell r="C15">
            <v>1186530.8900000004</v>
          </cell>
          <cell r="D15">
            <v>9953114.1599999834</v>
          </cell>
          <cell r="E15">
            <v>1725</v>
          </cell>
        </row>
        <row r="16">
          <cell r="A16" t="str">
            <v>GT</v>
          </cell>
          <cell r="B16">
            <v>14722107.699999532</v>
          </cell>
          <cell r="C16">
            <v>1429192.9900000072</v>
          </cell>
          <cell r="D16">
            <v>13292914.709999908</v>
          </cell>
          <cell r="E16">
            <v>2536</v>
          </cell>
        </row>
        <row r="17">
          <cell r="A17" t="str">
            <v>HG</v>
          </cell>
          <cell r="B17">
            <v>7633127.0699997935</v>
          </cell>
          <cell r="C17">
            <v>764048.63000000583</v>
          </cell>
          <cell r="D17">
            <v>6869078.4400000162</v>
          </cell>
          <cell r="E17">
            <v>1299</v>
          </cell>
        </row>
        <row r="18">
          <cell r="A18" t="str">
            <v>JC</v>
          </cell>
          <cell r="B18">
            <v>19803033.090000123</v>
          </cell>
          <cell r="C18">
            <v>1958465.6300000527</v>
          </cell>
          <cell r="D18">
            <v>17844567.460000068</v>
          </cell>
          <cell r="E18">
            <v>3317</v>
          </cell>
        </row>
        <row r="19">
          <cell r="A19" t="str">
            <v>MC</v>
          </cell>
          <cell r="B19">
            <v>37788147.850002676</v>
          </cell>
          <cell r="C19">
            <v>3675839.289999913</v>
          </cell>
          <cell r="D19">
            <v>34112308.560001746</v>
          </cell>
          <cell r="E19">
            <v>6531</v>
          </cell>
        </row>
        <row r="20">
          <cell r="A20" t="str">
            <v>MN</v>
          </cell>
          <cell r="B20">
            <v>12470388.609999618</v>
          </cell>
          <cell r="C20">
            <v>1219171.479999993</v>
          </cell>
          <cell r="D20">
            <v>11251217.129999936</v>
          </cell>
          <cell r="E20">
            <v>2117</v>
          </cell>
        </row>
        <row r="21">
          <cell r="A21" t="str">
            <v>MS</v>
          </cell>
          <cell r="B21">
            <v>4273935.2799999192</v>
          </cell>
          <cell r="C21">
            <v>403668.4400000028</v>
          </cell>
          <cell r="D21">
            <v>3870266.8399999873</v>
          </cell>
          <cell r="E21">
            <v>744</v>
          </cell>
        </row>
        <row r="22">
          <cell r="A22" t="str">
            <v>MX</v>
          </cell>
          <cell r="B22">
            <v>24166366.650001351</v>
          </cell>
          <cell r="C22">
            <v>2330236.2500000657</v>
          </cell>
          <cell r="D22">
            <v>21836130.400000371</v>
          </cell>
          <cell r="E22">
            <v>4229</v>
          </cell>
        </row>
        <row r="23">
          <cell r="A23" t="str">
            <v>NL</v>
          </cell>
          <cell r="B23">
            <v>14582994.479999581</v>
          </cell>
          <cell r="C23">
            <v>1539294.489999989</v>
          </cell>
          <cell r="D23">
            <v>13043699.989999797</v>
          </cell>
          <cell r="E23">
            <v>2266</v>
          </cell>
        </row>
        <row r="24">
          <cell r="A24" t="str">
            <v>NT</v>
          </cell>
          <cell r="B24">
            <v>3396994.9499999536</v>
          </cell>
          <cell r="C24">
            <v>338253.36000000051</v>
          </cell>
          <cell r="D24">
            <v>3058741.5900000031</v>
          </cell>
          <cell r="E24">
            <v>568</v>
          </cell>
        </row>
        <row r="25">
          <cell r="A25" t="str">
            <v>OC</v>
          </cell>
          <cell r="B25">
            <v>11062493.679999676</v>
          </cell>
          <cell r="C25">
            <v>1103986.8499999996</v>
          </cell>
          <cell r="D25">
            <v>9958506.8299999759</v>
          </cell>
          <cell r="E25">
            <v>1833</v>
          </cell>
        </row>
        <row r="26">
          <cell r="A26" t="str">
            <v>OFC</v>
          </cell>
          <cell r="B26">
            <v>13766225.249999857</v>
          </cell>
          <cell r="C26">
            <v>2323776.1599999811</v>
          </cell>
          <cell r="D26">
            <v>11442449.090000018</v>
          </cell>
          <cell r="E26">
            <v>1097</v>
          </cell>
        </row>
        <row r="27">
          <cell r="A27" t="str">
            <v>PL</v>
          </cell>
          <cell r="B27">
            <v>15031347.109999521</v>
          </cell>
          <cell r="C27">
            <v>1469711.9100000132</v>
          </cell>
          <cell r="D27">
            <v>13561635.19999999</v>
          </cell>
          <cell r="E27">
            <v>2564</v>
          </cell>
        </row>
        <row r="28">
          <cell r="A28" t="str">
            <v>QR</v>
          </cell>
          <cell r="B28">
            <v>5009573.619999907</v>
          </cell>
          <cell r="C28">
            <v>550250.34000000183</v>
          </cell>
          <cell r="D28">
            <v>4459323.2800000245</v>
          </cell>
          <cell r="E28">
            <v>739</v>
          </cell>
        </row>
        <row r="29">
          <cell r="A29" t="str">
            <v>QT</v>
          </cell>
          <cell r="B29">
            <v>5492567.1899998737</v>
          </cell>
          <cell r="C29">
            <v>528864.56000000809</v>
          </cell>
          <cell r="D29">
            <v>4963702.6299999952</v>
          </cell>
          <cell r="E29">
            <v>945</v>
          </cell>
        </row>
        <row r="30">
          <cell r="A30" t="str">
            <v>SL</v>
          </cell>
          <cell r="B30">
            <v>9449048.8599997312</v>
          </cell>
          <cell r="C30">
            <v>935180.18999999738</v>
          </cell>
          <cell r="D30">
            <v>8513868.6700000316</v>
          </cell>
          <cell r="E30">
            <v>1600</v>
          </cell>
        </row>
        <row r="31">
          <cell r="A31" t="str">
            <v>SP</v>
          </cell>
          <cell r="B31">
            <v>7322692.2699998086</v>
          </cell>
          <cell r="C31">
            <v>722476.39000000071</v>
          </cell>
          <cell r="D31">
            <v>6600215.8800000157</v>
          </cell>
          <cell r="E31">
            <v>1241</v>
          </cell>
        </row>
        <row r="32">
          <cell r="A32" t="str">
            <v>SR</v>
          </cell>
          <cell r="B32">
            <v>8320509.5999998003</v>
          </cell>
          <cell r="C32">
            <v>902758.74999999977</v>
          </cell>
          <cell r="D32">
            <v>7417750.8500000425</v>
          </cell>
          <cell r="E32">
            <v>1242</v>
          </cell>
        </row>
        <row r="33">
          <cell r="A33" t="str">
            <v>TC</v>
          </cell>
          <cell r="B33">
            <v>5834703.8099998571</v>
          </cell>
          <cell r="C33">
            <v>571813.46000000939</v>
          </cell>
          <cell r="D33">
            <v>5262890.3499999987</v>
          </cell>
          <cell r="E33">
            <v>999</v>
          </cell>
        </row>
        <row r="34">
          <cell r="A34" t="str">
            <v>TL</v>
          </cell>
          <cell r="B34">
            <v>3150238.7199999639</v>
          </cell>
          <cell r="C34">
            <v>307717.50000000052</v>
          </cell>
          <cell r="D34">
            <v>2842521.2199999928</v>
          </cell>
          <cell r="E34">
            <v>537</v>
          </cell>
        </row>
        <row r="35">
          <cell r="A35" t="str">
            <v>TS</v>
          </cell>
          <cell r="B35">
            <v>10353522.64999974</v>
          </cell>
          <cell r="C35">
            <v>1099694.6899999948</v>
          </cell>
          <cell r="D35">
            <v>9253827.9599999841</v>
          </cell>
          <cell r="E35">
            <v>1577</v>
          </cell>
        </row>
        <row r="36">
          <cell r="A36" t="str">
            <v>VZ</v>
          </cell>
          <cell r="B36">
            <v>21045410.280000579</v>
          </cell>
          <cell r="C36">
            <v>2092539.7500000782</v>
          </cell>
          <cell r="D36">
            <v>18952870.530000031</v>
          </cell>
          <cell r="E36">
            <v>3549</v>
          </cell>
        </row>
        <row r="37">
          <cell r="A37" t="str">
            <v>YN</v>
          </cell>
          <cell r="B37">
            <v>5367379.4899998773</v>
          </cell>
          <cell r="C37">
            <v>521096.59000001097</v>
          </cell>
          <cell r="D37">
            <v>4846282.9000000004</v>
          </cell>
          <cell r="E37">
            <v>920</v>
          </cell>
        </row>
        <row r="38">
          <cell r="A38" t="str">
            <v>ZS</v>
          </cell>
          <cell r="B38">
            <v>5061766.6799998898</v>
          </cell>
          <cell r="C38">
            <v>501076.3600000093</v>
          </cell>
          <cell r="D38">
            <v>4560690.320000005</v>
          </cell>
          <cell r="E38">
            <v>849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1.502584027781" createdVersion="6" refreshedVersion="6" minRefreshableVersion="3" recordCount="134">
  <cacheSource type="worksheet">
    <worksheetSource ref="B4:X138" sheet="NOMINA HONORARIOS QNA 07 2021"/>
  </cacheSource>
  <cacheFields count="23">
    <cacheField name="JLE" numFmtId="0">
      <sharedItems containsBlank="1" count="3">
        <s v="JLE"/>
        <s v="OFC"/>
        <m u="1"/>
      </sharedItems>
    </cacheField>
    <cacheField name="UR" numFmtId="0">
      <sharedItems/>
    </cacheField>
    <cacheField name="Clave de Unidad" numFmtId="0">
      <sharedItems/>
    </cacheField>
    <cacheField name="MONTO" numFmtId="168">
      <sharedItems containsString="0" containsBlank="1" containsNumber="1" minValue="0" maxValue="32160939.789995622"/>
    </cacheField>
    <cacheField name="PERSONAS" numFmtId="0">
      <sharedItems containsString="0" containsBlank="1" containsNumber="1" containsInteger="1" minValue="0" maxValue="6190"/>
    </cacheField>
    <cacheField name="MONTO BLOQ." numFmtId="168">
      <sharedItems containsString="0" containsBlank="1" containsNumber="1" minValue="4829.5600000000004" maxValue="96884.879999999976"/>
    </cacheField>
    <cacheField name="PERSONAS BLOQ." numFmtId="1">
      <sharedItems containsString="0" containsBlank="1" containsNumber="1" containsInteger="1" minValue="1" maxValue="20"/>
    </cacheField>
    <cacheField name="MONTO RECH." numFmtId="168">
      <sharedItems containsString="0" containsBlank="1" containsNumber="1" minValue="777.7" maxValue="45571.94"/>
    </cacheField>
    <cacheField name="PERSONAS RECH." numFmtId="0">
      <sharedItems containsString="0" containsBlank="1" containsNumber="1" containsInteger="1" minValue="1" maxValue="8"/>
    </cacheField>
    <cacheField name="MONTO F" numFmtId="168">
      <sharedItems containsSemiMixedTypes="0" containsString="0" containsNumber="1" minValue="0" maxValue="32066887.979995623"/>
    </cacheField>
    <cacheField name="PERSONAS FINAL " numFmtId="1">
      <sharedItems containsSemiMixedTypes="0" containsString="0" containsNumber="1" containsInteger="1" minValue="0" maxValue="6170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436251" maxValue="1203124311.99999"/>
    </cacheField>
    <cacheField name="ENTIDAD" numFmtId="0">
      <sharedItems/>
    </cacheField>
    <cacheField name="MÉTODO DE PAGO" numFmtId="0">
      <sharedItems count="7">
        <s v="OPR BANAMEX"/>
        <s v="OPR BBVA"/>
        <s v="BBVA DISPERSION"/>
        <s v="OTROS BANCOS "/>
        <s v="CHEQUES BMX"/>
        <s v="DEPOSITO SCOTIABANK"/>
        <s v="OPR BBVA " u="1"/>
      </sharedItems>
    </cacheField>
    <cacheField name="FOLIO INICIAL" numFmtId="0">
      <sharedItems containsString="0" containsBlank="1" containsNumber="1" containsInteger="1" minValue="0" maxValue="131652"/>
    </cacheField>
    <cacheField name="FOLIO INICIAL RECHAZO" numFmtId="1">
      <sharedItems containsString="0" containsBlank="1" containsNumber="1" containsInteger="1" minValue="79" maxValue="13166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tring="0" containsBlank="1" containsNumber="1" containsInteger="1" minValue="0" maxValue="1548"/>
    </cacheField>
    <cacheField name="CHEQUES X HOJA" numFmtId="0">
      <sharedItems containsSemiMixedTypes="0" containsString="0" containsNumber="1" containsInteger="1" minValue="0" maxValue="6192"/>
    </cacheField>
    <cacheField name="SOBRANTES" numFmtId="3">
      <sharedItems containsSemiMixedTypes="0" containsString="0" containsNumber="1" containsInteger="1" minValue="-735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01.502584374997" createdVersion="6" refreshedVersion="6" minRefreshableVersion="3" recordCount="125">
  <cacheSource type="worksheet">
    <worksheetSource ref="AA4:AO129" sheet="NOMINA HONORARIOS QNA 07 2021"/>
  </cacheSource>
  <cacheFields count="15">
    <cacheField name="NETO" numFmtId="0">
      <sharedItems containsString="0" containsBlank="1" containsNumber="1" minValue="671.82" maxValue="12034.66"/>
    </cacheField>
    <cacheField name="PERSONAS" numFmtId="0">
      <sharedItems containsString="0" containsBlank="1" containsNumber="1" containsInteger="1" minValue="1" maxValue="3"/>
    </cacheField>
    <cacheField name="MONTO RECH." numFmtId="0">
      <sharedItems containsString="0" containsBlank="1" containsNumber="1" minValue="1476.95" maxValue="1476.95"/>
    </cacheField>
    <cacheField name="PERSONAS RECH." numFmtId="0">
      <sharedItems containsString="0" containsBlank="1" containsNumber="1" containsInteger="1" minValue="1" maxValue="1"/>
    </cacheField>
    <cacheField name="NETO F" numFmtId="0">
      <sharedItems containsSemiMixedTypes="0" containsString="0" containsNumber="1" minValue="0" maxValue="12034.66"/>
    </cacheField>
    <cacheField name="PERSONAS F" numFmtId="0">
      <sharedItems containsSemiMixedTypes="0" containsString="0" containsNumber="1" containsInteger="1" minValue="0" maxValue="3"/>
    </cacheField>
    <cacheField name="ENTIDAD" numFmtId="0">
      <sharedItems count="34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</sharedItems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3">
      <sharedItems containsSemiMixedTypes="0" containsString="0" containsNumber="1" containsInteger="1" minValue="0" maxValue="131668"/>
    </cacheField>
    <cacheField name="FOLIO RECHAZO" numFmtId="3">
      <sharedItems containsString="0" containsBlank="1" containsNumber="1" containsInteger="1" minValue="361" maxValue="361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emiMixedTypes="0" containsString="0" containsNumber="1" containsInteger="1" minValue="0" maxValue="1"/>
    </cacheField>
    <cacheField name="CHEQUES X HOJA" numFmtId="0">
      <sharedItems containsSemiMixedTypes="0" containsString="0" containsNumber="1" containsInteger="1" minValue="0" maxValue="3"/>
    </cacheField>
    <cacheField name="SOBRANTES" numFmtId="3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301.502584837966" createdVersion="6" refreshedVersion="6" minRefreshableVersion="3" recordCount="137">
  <cacheSource type="worksheet">
    <worksheetSource ref="C4:P141" sheet="NOMINA HONORARIOS QNA 07 2021"/>
  </cacheSource>
  <cacheFields count="14">
    <cacheField name="UR" numFmtId="0">
      <sharedItems containsBlank="1" count="34">
        <s v="AG"/>
        <s v="BC"/>
        <s v="BS"/>
        <s v="CC"/>
        <s v="CH"/>
        <s v="CL"/>
        <s v="CM"/>
        <s v="CS"/>
        <s v="DG"/>
        <s v="GR"/>
        <s v="GT"/>
        <s v="HG"/>
        <s v="JC"/>
        <s v="MC"/>
        <s v="MN"/>
        <s v="MS"/>
        <s v="MX"/>
        <s v="NL"/>
        <s v="NT"/>
        <s v="OC"/>
        <s v="OFC"/>
        <s v="PL"/>
        <s v="QR"/>
        <s v="QT"/>
        <s v="SL"/>
        <s v="SP"/>
        <s v="SR"/>
        <s v="TC"/>
        <s v="TL"/>
        <s v="TS"/>
        <s v="VZ"/>
        <s v="YN"/>
        <s v="ZS"/>
        <m/>
      </sharedItems>
    </cacheField>
    <cacheField name="Clave de Unidad" numFmtId="0">
      <sharedItems containsBlank="1"/>
    </cacheField>
    <cacheField name="MONTO" numFmtId="168">
      <sharedItems containsString="0" containsBlank="1" containsNumber="1" minValue="0" maxValue="32160939.789995622"/>
    </cacheField>
    <cacheField name="PERSONAS" numFmtId="0">
      <sharedItems containsString="0" containsBlank="1" containsNumber="1" containsInteger="1" minValue="0" maxValue="6190"/>
    </cacheField>
    <cacheField name="MONTO BLOQ." numFmtId="168">
      <sharedItems containsString="0" containsBlank="1" containsNumber="1" minValue="4829.5600000000004" maxValue="96884.879999999976"/>
    </cacheField>
    <cacheField name="PERSONAS BLOQ." numFmtId="1">
      <sharedItems containsString="0" containsBlank="1" containsNumber="1" containsInteger="1" minValue="1" maxValue="20"/>
    </cacheField>
    <cacheField name="MONTO RECH." numFmtId="168">
      <sharedItems containsString="0" containsBlank="1" containsNumber="1" minValue="777.7" maxValue="45571.94"/>
    </cacheField>
    <cacheField name="PERSONAS RECH." numFmtId="0">
      <sharedItems containsString="0" containsBlank="1" containsNumber="1" containsInteger="1" minValue="1" maxValue="8"/>
    </cacheField>
    <cacheField name="MONTO F" numFmtId="0">
      <sharedItems containsString="0" containsBlank="1" containsNumber="1" minValue="0" maxValue="32066887.979995623"/>
    </cacheField>
    <cacheField name="PERSONAS FINAL " numFmtId="1">
      <sharedItems containsString="0" containsBlank="1" containsNumber="1" containsInteger="1" minValue="0" maxValue="6170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436251" maxValue="1203124311.99999"/>
    </cacheField>
    <cacheField name="ENT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301.502585648152" createdVersion="6" refreshedVersion="6" minRefreshableVersion="3" recordCount="137">
  <cacheSource type="worksheet">
    <worksheetSource ref="B4:X141" sheet="NOMINA HONORARIOS QNA 07 2021"/>
  </cacheSource>
  <cacheFields count="23">
    <cacheField name="JLE" numFmtId="0">
      <sharedItems containsBlank="1" count="3">
        <s v="JLE"/>
        <s v="OFC"/>
        <m/>
      </sharedItems>
    </cacheField>
    <cacheField name="UR" numFmtId="0">
      <sharedItems containsBlank="1"/>
    </cacheField>
    <cacheField name="Clave de Unidad" numFmtId="0">
      <sharedItems containsBlank="1"/>
    </cacheField>
    <cacheField name="MONTO" numFmtId="168">
      <sharedItems containsString="0" containsBlank="1" containsNumber="1" minValue="0" maxValue="32160939.789995622"/>
    </cacheField>
    <cacheField name="PERSONAS" numFmtId="0">
      <sharedItems containsString="0" containsBlank="1" containsNumber="1" containsInteger="1" minValue="0" maxValue="6190"/>
    </cacheField>
    <cacheField name="MONTO BLOQ." numFmtId="168">
      <sharedItems containsString="0" containsBlank="1" containsNumber="1" minValue="4829.5600000000004" maxValue="96884.879999999976"/>
    </cacheField>
    <cacheField name="PERSONAS BLOQ." numFmtId="1">
      <sharedItems containsString="0" containsBlank="1" containsNumber="1" containsInteger="1" minValue="1" maxValue="20"/>
    </cacheField>
    <cacheField name="MONTO RECH." numFmtId="168">
      <sharedItems containsString="0" containsBlank="1" containsNumber="1" minValue="777.7" maxValue="45571.94"/>
    </cacheField>
    <cacheField name="PERSONAS RECH." numFmtId="0">
      <sharedItems containsString="0" containsBlank="1" containsNumber="1" containsInteger="1" minValue="1" maxValue="8"/>
    </cacheField>
    <cacheField name="MONTO F" numFmtId="0">
      <sharedItems containsString="0" containsBlank="1" containsNumber="1" minValue="0" maxValue="32066887.979995623"/>
    </cacheField>
    <cacheField name="PERSONAS FINAL " numFmtId="1">
      <sharedItems containsString="0" containsBlank="1" containsNumber="1" containsInteger="1" minValue="0" maxValue="6170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436251" maxValue="1203124311.99999"/>
    </cacheField>
    <cacheField name="ENTIDAD" numFmtId="0">
      <sharedItems containsBlank="1"/>
    </cacheField>
    <cacheField name="MÉTODO DE PAGO" numFmtId="0">
      <sharedItems containsBlank="1" count="8">
        <s v="OPR BANAMEX"/>
        <s v="OPR BBVA"/>
        <s v="BBVA DISPERSION"/>
        <s v="OTROS BANCOS "/>
        <s v="CHEQUES BMX"/>
        <s v="DEPOSITO SCOTIABANK"/>
        <m/>
        <s v="OPR BBVA " u="1"/>
      </sharedItems>
    </cacheField>
    <cacheField name="FOLIO INICIAL" numFmtId="0">
      <sharedItems containsString="0" containsBlank="1" containsNumber="1" containsInteger="1" minValue="0" maxValue="131652"/>
    </cacheField>
    <cacheField name="FOLIO INICIAL RECHAZO" numFmtId="0">
      <sharedItems containsString="0" containsBlank="1" containsNumber="1" containsInteger="1" minValue="79" maxValue="131667"/>
    </cacheField>
    <cacheField name="CHEQUERA" numFmtId="0">
      <sharedItems containsBlank="1"/>
    </cacheField>
    <cacheField name="FOLIO FINAL" numFmtId="3">
      <sharedItems containsString="0" containsBlank="1" containsNumber="1" containsInteger="1" minValue="-1" maxValue="131667"/>
    </cacheField>
    <cacheField name="HOJAS" numFmtId="0">
      <sharedItems containsString="0" containsBlank="1" containsNumber="1" containsInteger="1" minValue="0" maxValue="1548"/>
    </cacheField>
    <cacheField name="CHEQUES X HOJA" numFmtId="0">
      <sharedItems containsString="0" containsBlank="1" containsNumber="1" containsInteger="1" minValue="0" maxValue="6192"/>
    </cacheField>
    <cacheField name="SOBRANTES" numFmtId="3">
      <sharedItems containsString="0" containsBlank="1" containsNumber="1" containsInteger="1" minValue="-735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4301.502586111113" createdVersion="6" refreshedVersion="6" minRefreshableVersion="3" recordCount="134">
  <cacheSource type="worksheet">
    <worksheetSource ref="C4:AQ138" sheet="NOMINA HONORARIOS QNA 07 2021"/>
  </cacheSource>
  <cacheFields count="41">
    <cacheField name="UR" numFmtId="0">
      <sharedItems count="33">
        <s v="AG"/>
        <s v="BC"/>
        <s v="BS"/>
        <s v="CC"/>
        <s v="CH"/>
        <s v="CL"/>
        <s v="CM"/>
        <s v="CS"/>
        <s v="DG"/>
        <s v="GR"/>
        <s v="GT"/>
        <s v="HG"/>
        <s v="JC"/>
        <s v="MC"/>
        <s v="MN"/>
        <s v="MS"/>
        <s v="MX"/>
        <s v="NL"/>
        <s v="NT"/>
        <s v="OC"/>
        <s v="OFC"/>
        <s v="PL"/>
        <s v="QR"/>
        <s v="QT"/>
        <s v="SL"/>
        <s v="SP"/>
        <s v="SR"/>
        <s v="TC"/>
        <s v="TL"/>
        <s v="TS"/>
        <s v="VZ"/>
        <s v="YN"/>
        <s v="ZS"/>
      </sharedItems>
    </cacheField>
    <cacheField name="Clave de Unidad" numFmtId="0">
      <sharedItems/>
    </cacheField>
    <cacheField name="MONTO" numFmtId="168">
      <sharedItems containsString="0" containsBlank="1" containsNumber="1" minValue="0" maxValue="32160939.789995622"/>
    </cacheField>
    <cacheField name="PERSONAS" numFmtId="0">
      <sharedItems containsString="0" containsBlank="1" containsNumber="1" containsInteger="1" minValue="0" maxValue="6190"/>
    </cacheField>
    <cacheField name="MONTO BLOQ." numFmtId="168">
      <sharedItems containsString="0" containsBlank="1" containsNumber="1" minValue="4829.5600000000004" maxValue="96884.879999999976"/>
    </cacheField>
    <cacheField name="PERSONAS BLOQ." numFmtId="1">
      <sharedItems containsString="0" containsBlank="1" containsNumber="1" containsInteger="1" minValue="1" maxValue="20"/>
    </cacheField>
    <cacheField name="MONTO RECH." numFmtId="168">
      <sharedItems containsString="0" containsBlank="1" containsNumber="1" minValue="777.7" maxValue="45571.94"/>
    </cacheField>
    <cacheField name="PERSONAS RECH." numFmtId="0">
      <sharedItems containsString="0" containsBlank="1" containsNumber="1" containsInteger="1" minValue="1" maxValue="8"/>
    </cacheField>
    <cacheField name="MONTO F" numFmtId="168">
      <sharedItems containsSemiMixedTypes="0" containsString="0" containsNumber="1" minValue="0" maxValue="32066887.979995623"/>
    </cacheField>
    <cacheField name="PERSONAS FINAL " numFmtId="1">
      <sharedItems containsSemiMixedTypes="0" containsString="0" containsNumber="1" containsInteger="1" minValue="0" maxValue="6170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436251" maxValue="1203124311.99999"/>
    </cacheField>
    <cacheField name="ENTIDAD" numFmtId="0">
      <sharedItems/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0">
      <sharedItems containsString="0" containsBlank="1" containsNumber="1" containsInteger="1" minValue="0" maxValue="131652"/>
    </cacheField>
    <cacheField name="FOLIO INICIAL RECHAZO" numFmtId="1">
      <sharedItems containsString="0" containsBlank="1" containsNumber="1" containsInteger="1" minValue="79" maxValue="13166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tring="0" containsBlank="1" containsNumber="1" containsInteger="1" minValue="0" maxValue="1548"/>
    </cacheField>
    <cacheField name="CHEQUES X HOJA" numFmtId="0">
      <sharedItems containsSemiMixedTypes="0" containsString="0" containsNumber="1" containsInteger="1" minValue="0" maxValue="6192"/>
    </cacheField>
    <cacheField name="SOBRANTES" numFmtId="3">
      <sharedItems containsSemiMixedTypes="0" containsString="0" containsNumber="1" containsInteger="1" minValue="-735" maxValue="17"/>
    </cacheField>
    <cacheField name="X" numFmtId="3">
      <sharedItems containsString="0" containsBlank="1" containsNumber="1" containsInteger="1" minValue="0" maxValue="6170"/>
    </cacheField>
    <cacheField name="XX" numFmtId="0">
      <sharedItems containsString="0" containsBlank="1" containsNumber="1" containsInteger="1" minValue="0" maxValue="1548"/>
    </cacheField>
    <cacheField name="NETO" numFmtId="0">
      <sharedItems containsString="0" containsBlank="1" containsNumber="1" minValue="671.82" maxValue="12034.66"/>
    </cacheField>
    <cacheField name="PERSONAS2" numFmtId="0">
      <sharedItems containsString="0" containsBlank="1" containsNumber="1" containsInteger="1" minValue="1" maxValue="3"/>
    </cacheField>
    <cacheField name="MONTO RECH.2" numFmtId="0">
      <sharedItems containsString="0" containsBlank="1" containsNumber="1" minValue="1476.95" maxValue="1476.95"/>
    </cacheField>
    <cacheField name="PERSONAS RECH.2" numFmtId="0">
      <sharedItems containsString="0" containsBlank="1" containsNumber="1" containsInteger="1" minValue="1" maxValue="1"/>
    </cacheField>
    <cacheField name="NETO F" numFmtId="0">
      <sharedItems containsSemiMixedTypes="0" containsString="0" containsNumber="1" minValue="0" maxValue="12034.66"/>
    </cacheField>
    <cacheField name="PERSONAS F" numFmtId="0">
      <sharedItems containsSemiMixedTypes="0" containsString="0" containsNumber="1" containsInteger="1" minValue="0" maxValue="3"/>
    </cacheField>
    <cacheField name="ENTIDAD2" numFmtId="0">
      <sharedItems/>
    </cacheField>
    <cacheField name="MÉTODO DE PAGO2" numFmtId="0">
      <sharedItems/>
    </cacheField>
    <cacheField name="FOLIO INICIAL2" numFmtId="3">
      <sharedItems containsSemiMixedTypes="0" containsString="0" containsNumber="1" containsInteger="1" minValue="0" maxValue="131668"/>
    </cacheField>
    <cacheField name="FOLIO RECHAZO" numFmtId="3">
      <sharedItems containsString="0" containsBlank="1" containsNumber="1" containsInteger="1" minValue="361" maxValue="361"/>
    </cacheField>
    <cacheField name="CHEQUERA2" numFmtId="0">
      <sharedItems/>
    </cacheField>
    <cacheField name="FOLIO FINAL2" numFmtId="3">
      <sharedItems containsSemiMixedTypes="0" containsString="0" containsNumber="1" containsInteger="1" minValue="-1" maxValue="131667"/>
    </cacheField>
    <cacheField name="HOJAS2" numFmtId="0">
      <sharedItems containsSemiMixedTypes="0" containsString="0" containsNumber="1" containsInteger="1" minValue="0" maxValue="1"/>
    </cacheField>
    <cacheField name="CHEQUES X HOJA2" numFmtId="0">
      <sharedItems containsSemiMixedTypes="0" containsString="0" containsNumber="1" containsInteger="1" minValue="0" maxValue="3"/>
    </cacheField>
    <cacheField name="SOBRANTES2" numFmtId="3">
      <sharedItems containsSemiMixedTypes="0" containsString="0" containsNumber="1" containsInteger="1" minValue="0" maxValue="2"/>
    </cacheField>
    <cacheField name="TOTAL PERSONAS" numFmtId="3">
      <sharedItems containsSemiMixedTypes="0" containsString="0" containsNumber="1" containsInteger="1" minValue="0" maxValue="3"/>
    </cacheField>
    <cacheField name="HOJAS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4301.502587037037" createdVersion="6" refreshedVersion="6" minRefreshableVersion="3" recordCount="134">
  <cacheSource type="worksheet">
    <worksheetSource ref="B4:AQ138" sheet="NOMINA HONORARIOS QNA 07 2021"/>
  </cacheSource>
  <cacheFields count="42">
    <cacheField name="JLE" numFmtId="0">
      <sharedItems count="2">
        <s v="JLE"/>
        <s v="OFC"/>
      </sharedItems>
    </cacheField>
    <cacheField name="UR" numFmtId="0">
      <sharedItems/>
    </cacheField>
    <cacheField name="Clave de Unidad" numFmtId="0">
      <sharedItems/>
    </cacheField>
    <cacheField name="MONTO" numFmtId="168">
      <sharedItems containsString="0" containsBlank="1" containsNumber="1" minValue="0" maxValue="32160939.789995622"/>
    </cacheField>
    <cacheField name="PERSONAS" numFmtId="0">
      <sharedItems containsString="0" containsBlank="1" containsNumber="1" containsInteger="1" minValue="0" maxValue="6190"/>
    </cacheField>
    <cacheField name="MONTO BLOQ." numFmtId="168">
      <sharedItems containsString="0" containsBlank="1" containsNumber="1" minValue="4829.5600000000004" maxValue="96884.879999999976"/>
    </cacheField>
    <cacheField name="PERSONAS BLOQ." numFmtId="1">
      <sharedItems containsString="0" containsBlank="1" containsNumber="1" containsInteger="1" minValue="1" maxValue="20"/>
    </cacheField>
    <cacheField name="MONTO RECH." numFmtId="168">
      <sharedItems containsString="0" containsBlank="1" containsNumber="1" minValue="777.7" maxValue="45571.94"/>
    </cacheField>
    <cacheField name="PERSONAS RECH." numFmtId="0">
      <sharedItems containsString="0" containsBlank="1" containsNumber="1" containsInteger="1" minValue="1" maxValue="8"/>
    </cacheField>
    <cacheField name="MONTO F" numFmtId="168">
      <sharedItems containsSemiMixedTypes="0" containsString="0" containsNumber="1" minValue="0" maxValue="32066887.979995623"/>
    </cacheField>
    <cacheField name="PERSONAS FINAL " numFmtId="1">
      <sharedItems containsSemiMixedTypes="0" containsString="0" containsNumber="1" containsInteger="1" minValue="0" maxValue="6170"/>
    </cacheField>
    <cacheField name="SUCURSAL" numFmtId="0">
      <sharedItems containsString="0" containsBlank="1" containsNumber="1" containsInteger="1" minValue="7682" maxValue="7682"/>
    </cacheField>
    <cacheField name="CUENTA" numFmtId="0">
      <sharedItems containsNonDate="0" containsString="0" containsBlank="1"/>
    </cacheField>
    <cacheField name="IMPORTE" numFmtId="0">
      <sharedItems containsString="0" containsBlank="1" containsNumber="1" minValue="436251" maxValue="1203124311.99999"/>
    </cacheField>
    <cacheField name="ENTIDAD" numFmtId="0">
      <sharedItems/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0">
      <sharedItems containsString="0" containsBlank="1" containsNumber="1" containsInteger="1" minValue="0" maxValue="131652"/>
    </cacheField>
    <cacheField name="FOLIO INICIAL RECHAZO" numFmtId="1">
      <sharedItems containsString="0" containsBlank="1" containsNumber="1" containsInteger="1" minValue="79" maxValue="131667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tring="0" containsBlank="1" containsNumber="1" containsInteger="1" minValue="0" maxValue="1548"/>
    </cacheField>
    <cacheField name="CHEQUES X HOJA" numFmtId="0">
      <sharedItems containsSemiMixedTypes="0" containsString="0" containsNumber="1" containsInteger="1" minValue="0" maxValue="6192"/>
    </cacheField>
    <cacheField name="SOBRANTES" numFmtId="3">
      <sharedItems containsSemiMixedTypes="0" containsString="0" containsNumber="1" containsInteger="1" minValue="-735" maxValue="17"/>
    </cacheField>
    <cacheField name="X" numFmtId="3">
      <sharedItems containsString="0" containsBlank="1" containsNumber="1" containsInteger="1" minValue="0" maxValue="6170"/>
    </cacheField>
    <cacheField name="XX" numFmtId="0">
      <sharedItems containsString="0" containsBlank="1" containsNumber="1" containsInteger="1" minValue="0" maxValue="1548"/>
    </cacheField>
    <cacheField name="NETO" numFmtId="0">
      <sharedItems containsString="0" containsBlank="1" containsNumber="1" minValue="671.82" maxValue="12034.66"/>
    </cacheField>
    <cacheField name="PERSONAS2" numFmtId="0">
      <sharedItems containsString="0" containsBlank="1" containsNumber="1" containsInteger="1" minValue="1" maxValue="3"/>
    </cacheField>
    <cacheField name="MONTO RECH.2" numFmtId="0">
      <sharedItems containsString="0" containsBlank="1" containsNumber="1" minValue="1476.95" maxValue="1476.95"/>
    </cacheField>
    <cacheField name="PERSONAS RECH.2" numFmtId="0">
      <sharedItems containsString="0" containsBlank="1" containsNumber="1" containsInteger="1" minValue="1" maxValue="1"/>
    </cacheField>
    <cacheField name="NETO F" numFmtId="0">
      <sharedItems containsSemiMixedTypes="0" containsString="0" containsNumber="1" minValue="0" maxValue="12034.66"/>
    </cacheField>
    <cacheField name="PERSONAS F" numFmtId="0">
      <sharedItems containsSemiMixedTypes="0" containsString="0" containsNumber="1" containsInteger="1" minValue="0" maxValue="3"/>
    </cacheField>
    <cacheField name="ENTIDAD2" numFmtId="0">
      <sharedItems/>
    </cacheField>
    <cacheField name="MÉTODO DE PAGO2" numFmtId="0">
      <sharedItems/>
    </cacheField>
    <cacheField name="FOLIO INICIAL2" numFmtId="3">
      <sharedItems containsSemiMixedTypes="0" containsString="0" containsNumber="1" containsInteger="1" minValue="0" maxValue="131668"/>
    </cacheField>
    <cacheField name="FOLIO RECHAZO" numFmtId="3">
      <sharedItems containsString="0" containsBlank="1" containsNumber="1" containsInteger="1" minValue="361" maxValue="361"/>
    </cacheField>
    <cacheField name="CHEQUERA2" numFmtId="0">
      <sharedItems/>
    </cacheField>
    <cacheField name="FOLIO FINAL2" numFmtId="3">
      <sharedItems containsSemiMixedTypes="0" containsString="0" containsNumber="1" containsInteger="1" minValue="-1" maxValue="131667"/>
    </cacheField>
    <cacheField name="HOJAS2" numFmtId="0">
      <sharedItems containsSemiMixedTypes="0" containsString="0" containsNumber="1" containsInteger="1" minValue="0" maxValue="1"/>
    </cacheField>
    <cacheField name="CHEQUES X HOJA2" numFmtId="0">
      <sharedItems containsSemiMixedTypes="0" containsString="0" containsNumber="1" containsInteger="1" minValue="0" maxValue="3"/>
    </cacheField>
    <cacheField name="SOBRANTES2" numFmtId="3">
      <sharedItems containsSemiMixedTypes="0" containsString="0" containsNumber="1" containsInteger="1" minValue="0" maxValue="2"/>
    </cacheField>
    <cacheField name="TOTAL PERSONAS" numFmtId="3">
      <sharedItems containsSemiMixedTypes="0" containsString="0" containsNumber="1" containsInteger="1" minValue="0" maxValue="3"/>
    </cacheField>
    <cacheField name="HOJAS3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4301.502587499999" createdVersion="6" refreshedVersion="6" minRefreshableVersion="3" recordCount="133">
  <cacheSource type="worksheet">
    <worksheetSource ref="AA4:AO137" sheet="NOMINA HONORARIOS QNA 07 2021"/>
  </cacheSource>
  <cacheFields count="15">
    <cacheField name="NETO" numFmtId="0">
      <sharedItems containsString="0" containsBlank="1" containsNumber="1" minValue="671.82" maxValue="12034.66"/>
    </cacheField>
    <cacheField name="PERSONAS" numFmtId="0">
      <sharedItems containsString="0" containsBlank="1" containsNumber="1" containsInteger="1" minValue="1" maxValue="3"/>
    </cacheField>
    <cacheField name="MONTO RECH." numFmtId="0">
      <sharedItems containsString="0" containsBlank="1" containsNumber="1" minValue="1476.95" maxValue="1476.95"/>
    </cacheField>
    <cacheField name="PERSONAS RECH." numFmtId="0">
      <sharedItems containsString="0" containsBlank="1" containsNumber="1" containsInteger="1" minValue="1" maxValue="1"/>
    </cacheField>
    <cacheField name="NETO F" numFmtId="0">
      <sharedItems containsSemiMixedTypes="0" containsString="0" containsNumber="1" minValue="0" maxValue="12034.66"/>
    </cacheField>
    <cacheField name="PERSONAS F" numFmtId="0">
      <sharedItems containsSemiMixedTypes="0" containsString="0" containsNumber="1" containsInteger="1" minValue="0" maxValue="3"/>
    </cacheField>
    <cacheField name="ENTIDAD" numFmtId="0">
      <sharedItems count="36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  <s v="  YUCATAN"/>
        <s v=" ZACATECAS"/>
      </sharedItems>
    </cacheField>
    <cacheField name="MÉTODO DE PAGO" numFmtId="0">
      <sharedItems count="6">
        <s v="OPR BANAMEX"/>
        <s v="OPR BBVA"/>
        <s v="BBVA DISPERSION"/>
        <s v="OTROS BANCOS "/>
        <s v="CHEQUES BMX"/>
        <s v="DEPOSITO SCOTIABANK"/>
      </sharedItems>
    </cacheField>
    <cacheField name="FOLIO INICIAL" numFmtId="3">
      <sharedItems containsSemiMixedTypes="0" containsString="0" containsNumber="1" containsInteger="1" minValue="0" maxValue="131668"/>
    </cacheField>
    <cacheField name="FOLIO RECHAZO" numFmtId="3">
      <sharedItems containsString="0" containsBlank="1" containsNumber="1" containsInteger="1" minValue="361" maxValue="361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emiMixedTypes="0" containsString="0" containsNumber="1" containsInteger="1" minValue="0" maxValue="1"/>
    </cacheField>
    <cacheField name="CHEQUES X HOJA" numFmtId="0">
      <sharedItems containsSemiMixedTypes="0" containsString="0" containsNumber="1" containsInteger="1" minValue="0" maxValue="3"/>
    </cacheField>
    <cacheField name="SOBRANTES" numFmtId="3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min" refreshedDate="44301.502588078707" createdVersion="6" refreshedVersion="6" minRefreshableVersion="3" recordCount="134">
  <cacheSource type="worksheet">
    <worksheetSource ref="AA4:AO138" sheet="NOMINA HONORARIOS QNA 07 2021"/>
  </cacheSource>
  <cacheFields count="15">
    <cacheField name="NETO" numFmtId="0">
      <sharedItems containsString="0" containsBlank="1" containsNumber="1" minValue="671.82" maxValue="12034.66"/>
    </cacheField>
    <cacheField name="PERSONAS" numFmtId="0">
      <sharedItems containsString="0" containsBlank="1" containsNumber="1" containsInteger="1" minValue="1" maxValue="3"/>
    </cacheField>
    <cacheField name="MONTO RECH." numFmtId="0">
      <sharedItems containsString="0" containsBlank="1" containsNumber="1" minValue="1476.95" maxValue="1476.95"/>
    </cacheField>
    <cacheField name="PERSONAS RECH." numFmtId="0">
      <sharedItems containsString="0" containsBlank="1" containsNumber="1" containsInteger="1" minValue="1" maxValue="1"/>
    </cacheField>
    <cacheField name="NETO F" numFmtId="0">
      <sharedItems containsSemiMixedTypes="0" containsString="0" containsNumber="1" minValue="0" maxValue="12034.66"/>
    </cacheField>
    <cacheField name="PERSONAS F" numFmtId="0">
      <sharedItems containsSemiMixedTypes="0" containsString="0" containsNumber="1" containsInteger="1" minValue="0" maxValue="3"/>
    </cacheField>
    <cacheField name="ENTIDAD" numFmtId="0">
      <sharedItems containsMixedTypes="1" containsNumber="1" containsInteger="1" minValue="0" maxValue="0" count="37">
        <s v="AGUASCALIENTES"/>
        <s v="BAJA CALIFORNIA NORTE"/>
        <s v=" BAJA CALIFORNIA SUR"/>
        <s v="  CAMPECHE"/>
        <s v=" CHIHUAHUA"/>
        <s v="COAHUILA  "/>
        <s v="    COLIMA"/>
        <s v="   CHIAPAS"/>
        <s v="   DURANGO"/>
        <s v=" GUERRERO"/>
        <s v="GUANAJUATO"/>
        <s v="   HIDALGO"/>
        <s v="  HIDALGO "/>
        <s v="   JALISCO"/>
        <s v="EDO. DE MEXICO"/>
        <s v="    MICHOACAN "/>
        <s v=" MORELOS"/>
        <s v="   CIUDAD DE MÉXICO"/>
        <s v="    NUEVO LEON"/>
        <s v=" NAYARIT"/>
        <s v="  OAXACA"/>
        <s v=" OF CENTRALES  "/>
        <s v="  PUEBLA"/>
        <s v="  QUINTANA ROO"/>
        <s v="QUERETARO"/>
        <s v=" SINALOA"/>
        <s v="  SINALOA"/>
        <s v=" SAN LUIS POTOSI"/>
        <s v="  SONORA"/>
        <s v="   SONORA"/>
        <s v="   TABASCO"/>
        <s v=" TLAXCALA"/>
        <s v="  TAMAULIPAS"/>
        <s v=" VERACRUZ"/>
        <s v="  YUCATAN"/>
        <s v=" ZACATECAS"/>
        <n v="0" u="1"/>
      </sharedItems>
    </cacheField>
    <cacheField name="MÉTODO DE PAGO" numFmtId="0">
      <sharedItems containsBlank="1" count="8">
        <s v="OPR BANAMEX"/>
        <s v="OPR BBVA"/>
        <s v="BBVA DISPERSION"/>
        <s v="OTROS BANCOS "/>
        <s v="CHEQUES BMX"/>
        <s v="DEPOSITO SCOTIABANK"/>
        <m u="1"/>
        <s v="OPR BBVA " u="1"/>
      </sharedItems>
    </cacheField>
    <cacheField name="FOLIO INICIAL" numFmtId="3">
      <sharedItems containsSemiMixedTypes="0" containsString="0" containsNumber="1" containsInteger="1" minValue="0" maxValue="131668"/>
    </cacheField>
    <cacheField name="FOLIO RECHAZO" numFmtId="3">
      <sharedItems containsString="0" containsBlank="1" containsNumber="1" containsInteger="1" minValue="361" maxValue="361"/>
    </cacheField>
    <cacheField name="CHEQUERA" numFmtId="0">
      <sharedItems/>
    </cacheField>
    <cacheField name="FOLIO FINAL" numFmtId="3">
      <sharedItems containsSemiMixedTypes="0" containsString="0" containsNumber="1" containsInteger="1" minValue="-1" maxValue="131667"/>
    </cacheField>
    <cacheField name="HOJAS" numFmtId="0">
      <sharedItems containsSemiMixedTypes="0" containsString="0" containsNumber="1" containsInteger="1" minValue="0" maxValue="1"/>
    </cacheField>
    <cacheField name="CHEQUES X HOJA" numFmtId="0">
      <sharedItems containsSemiMixedTypes="0" containsString="0" containsNumber="1" containsInteger="1" minValue="0" maxValue="3"/>
    </cacheField>
    <cacheField name="SOBRANTES" numFmtId="3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x v="0"/>
    <s v="AG"/>
    <s v="01 AG AGUASCALIENTES"/>
    <m/>
    <m/>
    <m/>
    <m/>
    <m/>
    <m/>
    <n v="0"/>
    <n v="0"/>
    <m/>
    <m/>
    <m/>
    <s v="AGUASCALIENTES"/>
    <x v="0"/>
    <m/>
    <m/>
    <s v="ESPECIAL"/>
    <n v="-1"/>
    <n v="0"/>
    <n v="0"/>
    <n v="0"/>
  </r>
  <r>
    <x v="0"/>
    <s v="AG"/>
    <s v="01 AG AGUASCALIENTES"/>
    <n v="32083.909999999996"/>
    <n v="5"/>
    <m/>
    <m/>
    <n v="17918.82"/>
    <n v="3"/>
    <n v="50002.729999999996"/>
    <n v="8"/>
    <m/>
    <m/>
    <m/>
    <s v="AGUASCALIENTES"/>
    <x v="1"/>
    <n v="260"/>
    <n v="266"/>
    <s v="ESPECIAL"/>
    <n v="267"/>
    <n v="2"/>
    <n v="8"/>
    <n v="3"/>
  </r>
  <r>
    <x v="0"/>
    <s v="AG"/>
    <s v="01 AG AGUASCALIENTES"/>
    <n v="2997849.3599999817"/>
    <n v="482"/>
    <n v="5972.94"/>
    <n v="1"/>
    <n v="5972.94"/>
    <n v="1"/>
    <n v="2985903.4799999818"/>
    <n v="480"/>
    <m/>
    <m/>
    <m/>
    <s v="AGUASCALIENTES"/>
    <x v="2"/>
    <n v="1"/>
    <m/>
    <s v="ESPECIAL"/>
    <n v="480"/>
    <n v="121"/>
    <n v="484"/>
    <n v="2"/>
  </r>
  <r>
    <x v="0"/>
    <s v="AG"/>
    <s v="01 AG AGUASCALIENTES"/>
    <n v="499080.41"/>
    <n v="80"/>
    <n v="5972.94"/>
    <n v="1"/>
    <n v="11945.88"/>
    <n v="2"/>
    <n v="481161.58999999997"/>
    <n v="77"/>
    <m/>
    <m/>
    <m/>
    <s v="AGUASCALIENTES"/>
    <x v="3"/>
    <n v="1"/>
    <m/>
    <s v="ESPECIAL"/>
    <n v="77"/>
    <n v="20"/>
    <n v="80"/>
    <n v="0"/>
  </r>
  <r>
    <x v="0"/>
    <s v="BC"/>
    <s v="02   BC    BAJA CALIFORNIA NORTE"/>
    <n v="77254.36"/>
    <n v="13"/>
    <m/>
    <m/>
    <m/>
    <m/>
    <n v="77254.36"/>
    <n v="13"/>
    <m/>
    <m/>
    <m/>
    <s v="BAJA CALIFORNIA NORTE"/>
    <x v="0"/>
    <n v="921"/>
    <m/>
    <s v="ESPECIAL"/>
    <n v="933"/>
    <n v="4"/>
    <n v="16"/>
    <n v="3"/>
  </r>
  <r>
    <x v="0"/>
    <s v="BC"/>
    <s v="02   BC    BAJA CALIFORNIA NORTE"/>
    <n v="91131.550000000017"/>
    <n v="13"/>
    <m/>
    <m/>
    <n v="31726.42"/>
    <n v="5"/>
    <n v="122857.97000000002"/>
    <n v="18"/>
    <m/>
    <m/>
    <m/>
    <s v="BAJA CALIFORNIA NORTE"/>
    <x v="1"/>
    <n v="97"/>
    <n v="110"/>
    <s v="ESPECIAL"/>
    <n v="114"/>
    <n v="4"/>
    <n v="16"/>
    <n v="3"/>
  </r>
  <r>
    <x v="0"/>
    <s v="BC"/>
    <s v="02   BC    BAJA CALIFORNIA NORTE"/>
    <n v="6490331.0800001184"/>
    <n v="1044"/>
    <n v="82061.280000000013"/>
    <n v="13"/>
    <n v="11945.88"/>
    <n v="2"/>
    <n v="6396323.9200001182"/>
    <n v="1029"/>
    <m/>
    <m/>
    <m/>
    <s v="BAJA CALIFORNIA NORTE"/>
    <x v="2"/>
    <n v="1"/>
    <m/>
    <s v="ESPECIAL"/>
    <n v="1029"/>
    <n v="261"/>
    <n v="1044"/>
    <n v="0"/>
  </r>
  <r>
    <x v="0"/>
    <s v="BC"/>
    <s v="02   BC    BAJA CALIFORNIA NORTE"/>
    <n v="3489981.759999977"/>
    <n v="556"/>
    <n v="11376.27"/>
    <n v="2"/>
    <n v="19780.54"/>
    <n v="3"/>
    <n v="3458824.9499999769"/>
    <n v="551"/>
    <m/>
    <m/>
    <m/>
    <s v="BAJA CALIFORNIA NORTE"/>
    <x v="3"/>
    <n v="1"/>
    <m/>
    <s v="ESPECIAL"/>
    <n v="551"/>
    <n v="139"/>
    <n v="556"/>
    <n v="0"/>
  </r>
  <r>
    <x v="0"/>
    <s v="BS"/>
    <s v="03   BS    BAJA CALIFORNIA SUR"/>
    <n v="24701.37"/>
    <n v="4"/>
    <m/>
    <m/>
    <m/>
    <m/>
    <n v="24701.37"/>
    <n v="4"/>
    <m/>
    <m/>
    <m/>
    <s v=" BAJA CALIFORNIA SUR"/>
    <x v="0"/>
    <n v="218"/>
    <m/>
    <s v="ESPECIAL"/>
    <n v="221"/>
    <n v="1"/>
    <n v="4"/>
    <n v="0"/>
  </r>
  <r>
    <x v="0"/>
    <s v="BS"/>
    <s v="03   BS    BAJA CALIFORNIA SUR"/>
    <n v="964235.58999999834"/>
    <n v="149"/>
    <m/>
    <m/>
    <m/>
    <m/>
    <n v="964235.58999999834"/>
    <n v="149"/>
    <m/>
    <m/>
    <m/>
    <s v=" BAJA CALIFORNIA SUR"/>
    <x v="1"/>
    <n v="732"/>
    <m/>
    <s v="ESPECIAL"/>
    <n v="880"/>
    <n v="38"/>
    <n v="152"/>
    <n v="3"/>
  </r>
  <r>
    <x v="0"/>
    <s v="BS"/>
    <s v="03   BS    BAJA CALIFORNIA SUR"/>
    <n v="1235513.2999999968"/>
    <n v="190"/>
    <n v="16724.43"/>
    <n v="2"/>
    <m/>
    <m/>
    <n v="1218788.8699999969"/>
    <n v="188"/>
    <m/>
    <m/>
    <m/>
    <s v=" BAJA CALIFORNIA SUR"/>
    <x v="2"/>
    <n v="1"/>
    <m/>
    <s v="ESPECIAL"/>
    <n v="188"/>
    <n v="48"/>
    <n v="192"/>
    <n v="2"/>
  </r>
  <r>
    <x v="0"/>
    <s v="BS"/>
    <s v="03   BS    BAJA CALIFORNIA SUR"/>
    <n v="174344.55000000002"/>
    <n v="28"/>
    <m/>
    <m/>
    <m/>
    <m/>
    <n v="174344.55000000002"/>
    <n v="28"/>
    <m/>
    <m/>
    <m/>
    <s v=" BAJA CALIFORNIA SUR"/>
    <x v="3"/>
    <n v="1"/>
    <m/>
    <s v="ESPECIAL"/>
    <n v="28"/>
    <n v="7"/>
    <n v="28"/>
    <n v="0"/>
  </r>
  <r>
    <x v="0"/>
    <s v="CC"/>
    <s v="04   CC    CAMPECHE"/>
    <n v="6208.85"/>
    <n v="1"/>
    <m/>
    <m/>
    <m/>
    <m/>
    <n v="6208.85"/>
    <n v="1"/>
    <m/>
    <m/>
    <m/>
    <s v="  CAMPECHE"/>
    <x v="0"/>
    <n v="276"/>
    <m/>
    <s v="ESPECIAL"/>
    <n v="276"/>
    <n v="1"/>
    <n v="4"/>
    <n v="3"/>
  </r>
  <r>
    <x v="0"/>
    <s v="CC"/>
    <s v="04   CC    CAMPECHE"/>
    <n v="25938.730000000003"/>
    <n v="4"/>
    <m/>
    <m/>
    <n v="9659.1200000000008"/>
    <n v="2"/>
    <n v="35597.850000000006"/>
    <n v="6"/>
    <m/>
    <m/>
    <m/>
    <s v="  CAMPECHE"/>
    <x v="1"/>
    <n v="75"/>
    <n v="79"/>
    <s v="ESPECIAL"/>
    <n v="80"/>
    <n v="1"/>
    <n v="4"/>
    <n v="0"/>
  </r>
  <r>
    <x v="0"/>
    <s v="CC"/>
    <s v="04   CC    CAMPECHE"/>
    <n v="927943.39000000234"/>
    <n v="176"/>
    <n v="4829.5600000000004"/>
    <n v="1"/>
    <m/>
    <m/>
    <n v="923113.83000000229"/>
    <n v="175"/>
    <m/>
    <m/>
    <m/>
    <s v="  CAMPECHE"/>
    <x v="2"/>
    <n v="1"/>
    <m/>
    <s v="ESPECIAL"/>
    <n v="175"/>
    <n v="44"/>
    <n v="176"/>
    <n v="0"/>
  </r>
  <r>
    <x v="0"/>
    <s v="CC"/>
    <s v="04   CC    CAMPECHE"/>
    <n v="1182259.7400000037"/>
    <n v="225"/>
    <m/>
    <m/>
    <n v="9659.1200000000008"/>
    <n v="2"/>
    <n v="1172600.6200000036"/>
    <n v="223"/>
    <m/>
    <m/>
    <m/>
    <s v="  CAMPECHE"/>
    <x v="3"/>
    <n v="1"/>
    <m/>
    <s v="ESPECIAL"/>
    <n v="223"/>
    <n v="57"/>
    <n v="228"/>
    <n v="3"/>
  </r>
  <r>
    <x v="0"/>
    <s v="CH"/>
    <s v="08   CH    CHIHUAHUA"/>
    <n v="5125.08"/>
    <n v="1"/>
    <m/>
    <m/>
    <m/>
    <m/>
    <n v="5125.08"/>
    <n v="1"/>
    <n v="7682"/>
    <m/>
    <n v="512508"/>
    <s v=" CHIHUAHUA"/>
    <x v="0"/>
    <n v="15873"/>
    <m/>
    <s v="ESPECIAL"/>
    <n v="15873"/>
    <n v="1"/>
    <n v="4"/>
    <n v="3"/>
  </r>
  <r>
    <x v="0"/>
    <s v="CH"/>
    <s v="08   CH    CHIHUAHUA"/>
    <n v="353429.65999999992"/>
    <n v="61"/>
    <m/>
    <m/>
    <n v="40386.9"/>
    <n v="8"/>
    <n v="393816.55999999994"/>
    <n v="69"/>
    <n v="7682"/>
    <m/>
    <n v="35342965.999999993"/>
    <s v=" CHIHUAHUA"/>
    <x v="1"/>
    <n v="653"/>
    <n v="714"/>
    <s v="ESPECIAL"/>
    <n v="721"/>
    <n v="16"/>
    <n v="64"/>
    <n v="3"/>
  </r>
  <r>
    <x v="0"/>
    <s v="CH"/>
    <s v="08   CH    CHIHUAHUA"/>
    <n v="3633961.0700000031"/>
    <n v="639"/>
    <n v="34973.43"/>
    <n v="6"/>
    <n v="4829.5600000000004"/>
    <n v="1"/>
    <n v="3594158.0800000029"/>
    <n v="632"/>
    <n v="7682"/>
    <m/>
    <n v="363396107.0000003"/>
    <s v=" CHIHUAHUA"/>
    <x v="2"/>
    <n v="1"/>
    <m/>
    <s v="ESPECIAL"/>
    <n v="632"/>
    <n v="160"/>
    <n v="640"/>
    <n v="1"/>
  </r>
  <r>
    <x v="0"/>
    <s v="CH"/>
    <s v="08   CH    CHIHUAHUA"/>
    <n v="6385972.0300000869"/>
    <n v="1111"/>
    <n v="26434.560000000001"/>
    <n v="5"/>
    <n v="35557.340000000004"/>
    <n v="7"/>
    <n v="6323980.1300000874"/>
    <n v="1099"/>
    <n v="7682"/>
    <m/>
    <n v="638597203.0000087"/>
    <s v=" CHIHUAHUA"/>
    <x v="3"/>
    <n v="1"/>
    <m/>
    <s v="ESPECIAL"/>
    <n v="1099"/>
    <n v="278"/>
    <n v="1112"/>
    <n v="1"/>
  </r>
  <r>
    <x v="0"/>
    <s v="CL"/>
    <s v="05   CL    COAHUILA  "/>
    <n v="6742.28"/>
    <n v="1"/>
    <m/>
    <m/>
    <m/>
    <m/>
    <n v="6742.28"/>
    <n v="1"/>
    <n v="7682"/>
    <m/>
    <n v="674228"/>
    <s v="COAHUILA  "/>
    <x v="0"/>
    <n v="60622"/>
    <m/>
    <s v="ESPECIAL"/>
    <n v="60622"/>
    <n v="1"/>
    <n v="4"/>
    <n v="3"/>
  </r>
  <r>
    <x v="0"/>
    <s v="CL"/>
    <s v="05   CL    COAHUILA  "/>
    <n v="385922.64999999967"/>
    <n v="69"/>
    <m/>
    <m/>
    <n v="5972.94"/>
    <n v="1"/>
    <n v="391895.58999999968"/>
    <n v="70"/>
    <n v="7682"/>
    <m/>
    <n v="38592264.99999997"/>
    <s v="COAHUILA  "/>
    <x v="1"/>
    <n v="1634"/>
    <n v="1703"/>
    <s v="ESPECIAL"/>
    <n v="1703"/>
    <n v="18"/>
    <n v="72"/>
    <n v="3"/>
  </r>
  <r>
    <x v="0"/>
    <s v="CL"/>
    <s v="05   CL    COAHUILA  "/>
    <n v="6820304.5500000706"/>
    <n v="1134"/>
    <n v="24579.859999999997"/>
    <n v="4"/>
    <m/>
    <m/>
    <n v="6795724.6900000703"/>
    <n v="1130"/>
    <m/>
    <m/>
    <m/>
    <s v="COAHUILA  "/>
    <x v="2"/>
    <n v="1"/>
    <m/>
    <s v="ESPECIAL"/>
    <n v="1130"/>
    <n v="284"/>
    <n v="1136"/>
    <n v="2"/>
  </r>
  <r>
    <x v="0"/>
    <s v="CL"/>
    <s v="05   CL    COAHUILA  "/>
    <n v="697935.1199999993"/>
    <n v="116"/>
    <n v="17918.82"/>
    <n v="3"/>
    <n v="5972.94"/>
    <n v="1"/>
    <n v="674043.3599999994"/>
    <n v="112"/>
    <m/>
    <m/>
    <m/>
    <s v="COAHUILA  "/>
    <x v="3"/>
    <n v="1"/>
    <m/>
    <s v="ESPECIAL"/>
    <n v="112"/>
    <n v="29"/>
    <n v="116"/>
    <n v="0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</r>
  <r>
    <x v="0"/>
    <s v="CM"/>
    <s v="06   CM    COLIMA"/>
    <n v="162096.21999999997"/>
    <n v="27"/>
    <m/>
    <m/>
    <m/>
    <m/>
    <n v="162096.21999999997"/>
    <n v="27"/>
    <m/>
    <m/>
    <m/>
    <s v="    COLIMA"/>
    <x v="1"/>
    <n v="1630"/>
    <m/>
    <s v="ESPECIAL"/>
    <n v="1656"/>
    <n v="7"/>
    <n v="28"/>
    <n v="1"/>
  </r>
  <r>
    <x v="0"/>
    <s v="CM"/>
    <s v="06   CM    COLIMA"/>
    <n v="1498122.5700000026"/>
    <n v="269"/>
    <n v="10802.5"/>
    <n v="2"/>
    <m/>
    <m/>
    <n v="1487320.0700000026"/>
    <n v="267"/>
    <m/>
    <m/>
    <m/>
    <s v="    COLIMA"/>
    <x v="2"/>
    <n v="1"/>
    <m/>
    <s v="ESPECIAL"/>
    <n v="267"/>
    <n v="68"/>
    <n v="272"/>
    <n v="3"/>
  </r>
  <r>
    <x v="0"/>
    <s v="CM"/>
    <s v="06   CM    COLIMA"/>
    <n v="296050.30999999994"/>
    <n v="46"/>
    <n v="5972.94"/>
    <n v="1"/>
    <m/>
    <m/>
    <n v="290077.36999999994"/>
    <n v="45"/>
    <m/>
    <m/>
    <m/>
    <s v="    COLIMA"/>
    <x v="3"/>
    <n v="1"/>
    <m/>
    <s v="ESPECIAL"/>
    <n v="45"/>
    <n v="12"/>
    <n v="48"/>
    <n v="2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</r>
  <r>
    <x v="0"/>
    <s v="CS"/>
    <s v="07   CS    CHIAPAS"/>
    <n v="0"/>
    <n v="0"/>
    <m/>
    <m/>
    <n v="777.7"/>
    <n v="1"/>
    <n v="777.7"/>
    <n v="1"/>
    <m/>
    <m/>
    <m/>
    <s v="   CHIAPAS"/>
    <x v="1"/>
    <n v="0"/>
    <m/>
    <s v="ESPECIAL"/>
    <n v="0"/>
    <n v="0"/>
    <n v="0"/>
    <n v="0"/>
  </r>
  <r>
    <x v="0"/>
    <s v="CS"/>
    <s v="07   CS    CHIAPAS"/>
    <n v="8355783.7099998854"/>
    <n v="1538"/>
    <n v="31262.420000000002"/>
    <n v="6"/>
    <m/>
    <m/>
    <n v="8324521.2899998855"/>
    <n v="1532"/>
    <m/>
    <m/>
    <m/>
    <s v="   CHIAPAS"/>
    <x v="2"/>
    <n v="1"/>
    <m/>
    <s v="ESPECIAL"/>
    <n v="1532"/>
    <n v="385"/>
    <n v="1540"/>
    <n v="2"/>
  </r>
  <r>
    <x v="0"/>
    <s v="CS"/>
    <s v="07   CS    CHIAPAS"/>
    <n v="3886705.2100000158"/>
    <n v="716"/>
    <n v="5902.78"/>
    <n v="2"/>
    <n v="777.7"/>
    <n v="1"/>
    <n v="3880024.7300000158"/>
    <n v="713"/>
    <m/>
    <m/>
    <m/>
    <s v="   CHIAPAS"/>
    <x v="3"/>
    <n v="1"/>
    <m/>
    <s v="ESPECIAL"/>
    <n v="713"/>
    <n v="179"/>
    <n v="716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</r>
  <r>
    <x v="0"/>
    <s v="DG"/>
    <s v="10   DG    DURANGO"/>
    <n v="32501.08"/>
    <n v="6"/>
    <m/>
    <m/>
    <n v="4829.5600000000004"/>
    <n v="1"/>
    <n v="37330.639999999999"/>
    <n v="7"/>
    <m/>
    <m/>
    <m/>
    <s v="   DURANGO"/>
    <x v="1"/>
    <n v="508"/>
    <n v="515"/>
    <s v="ESPECIAL"/>
    <n v="514"/>
    <n v="2"/>
    <n v="8"/>
    <n v="2"/>
  </r>
  <r>
    <x v="0"/>
    <s v="DG"/>
    <s v="10   DG    DURANGO"/>
    <n v="4119915.4400000297"/>
    <n v="754"/>
    <n v="65634.789999999994"/>
    <n v="12"/>
    <m/>
    <m/>
    <n v="4054280.6500000297"/>
    <n v="742"/>
    <m/>
    <m/>
    <m/>
    <s v="   DURANGO"/>
    <x v="2"/>
    <n v="1"/>
    <m/>
    <s v="ESPECIAL"/>
    <n v="742"/>
    <n v="189"/>
    <n v="756"/>
    <n v="2"/>
  </r>
  <r>
    <x v="0"/>
    <s v="DG"/>
    <s v="10   DG    DURANGO"/>
    <n v="439423.35999999993"/>
    <n v="83"/>
    <n v="5125.08"/>
    <n v="1"/>
    <n v="4829.5600000000004"/>
    <n v="1"/>
    <n v="429468.71999999991"/>
    <n v="81"/>
    <m/>
    <m/>
    <m/>
    <s v="   DURANGO"/>
    <x v="3"/>
    <n v="1"/>
    <m/>
    <s v="ESPECIAL"/>
    <n v="81"/>
    <n v="21"/>
    <n v="84"/>
    <n v="1"/>
  </r>
  <r>
    <x v="0"/>
    <s v="GR"/>
    <s v="12  GR GUERRERO"/>
    <n v="4362.51"/>
    <n v="1"/>
    <m/>
    <m/>
    <m/>
    <m/>
    <n v="4362.51"/>
    <n v="1"/>
    <n v="7682"/>
    <m/>
    <n v="436251"/>
    <s v=" GUERRERO"/>
    <x v="0"/>
    <n v="24399"/>
    <m/>
    <s v="ESPECIAL"/>
    <n v="24399"/>
    <n v="1"/>
    <n v="4"/>
    <n v="3"/>
  </r>
  <r>
    <x v="0"/>
    <s v="GR"/>
    <s v="12  GR GUERRERO"/>
    <n v="28332.009999999995"/>
    <n v="6"/>
    <m/>
    <m/>
    <n v="10508.27"/>
    <n v="2"/>
    <n v="38840.28"/>
    <n v="8"/>
    <n v="7682"/>
    <m/>
    <n v="2833200.9999999995"/>
    <s v=" GUERRERO"/>
    <x v="1"/>
    <n v="265"/>
    <n v="274"/>
    <s v="ESPECIAL"/>
    <n v="272"/>
    <n v="2"/>
    <n v="8"/>
    <n v="2"/>
  </r>
  <r>
    <x v="0"/>
    <s v="GR"/>
    <s v="12  GR GUERRERO"/>
    <n v="4006597.430000003"/>
    <n v="699"/>
    <n v="35481.159999999996"/>
    <n v="6"/>
    <m/>
    <m/>
    <n v="3971116.2700000028"/>
    <n v="693"/>
    <n v="7682"/>
    <m/>
    <n v="400659743.0000003"/>
    <s v=" GUERRERO"/>
    <x v="2"/>
    <n v="1"/>
    <m/>
    <s v="ESPECIAL"/>
    <n v="693"/>
    <n v="175"/>
    <n v="700"/>
    <n v="1"/>
  </r>
  <r>
    <x v="0"/>
    <s v="GR"/>
    <s v="12  GR GUERRERO"/>
    <n v="6057493.920000012"/>
    <n v="1060"/>
    <n v="9954.64"/>
    <n v="2"/>
    <n v="10508.27"/>
    <n v="2"/>
    <n v="6037031.0100000128"/>
    <n v="1056"/>
    <n v="7682"/>
    <m/>
    <n v="605749392.00000119"/>
    <s v=" GUERRERO"/>
    <x v="3"/>
    <n v="1"/>
    <m/>
    <s v="ESPECIAL"/>
    <n v="1056"/>
    <n v="265"/>
    <n v="1060"/>
    <n v="0"/>
  </r>
  <r>
    <x v="0"/>
    <s v="GT"/>
    <s v="11   GT    GUANAJUATO"/>
    <n v="24738.840000000004"/>
    <n v="5"/>
    <m/>
    <m/>
    <m/>
    <m/>
    <n v="24738.840000000004"/>
    <n v="5"/>
    <n v="7682"/>
    <m/>
    <n v="2473884.0000000005"/>
    <s v="GUANAJUATO"/>
    <x v="0"/>
    <n v="37462"/>
    <m/>
    <s v="ESPECIAL"/>
    <n v="37466"/>
    <n v="2"/>
    <n v="8"/>
    <n v="3"/>
  </r>
  <r>
    <x v="0"/>
    <s v="GT"/>
    <s v="11   GT    GUANAJUATO"/>
    <n v="484822.00000000023"/>
    <n v="93"/>
    <m/>
    <m/>
    <m/>
    <m/>
    <n v="484822.00000000023"/>
    <n v="93"/>
    <m/>
    <m/>
    <m/>
    <s v="GUANAJUATO"/>
    <x v="1"/>
    <n v="1183"/>
    <m/>
    <s v="ESPECIAL"/>
    <n v="1275"/>
    <n v="24"/>
    <n v="96"/>
    <n v="3"/>
  </r>
  <r>
    <x v="0"/>
    <s v="GT"/>
    <s v="11   GT    GUANAJUATO"/>
    <n v="10646117.199999975"/>
    <n v="2062"/>
    <n v="65302.979999999996"/>
    <n v="12"/>
    <m/>
    <m/>
    <n v="10580814.219999975"/>
    <n v="2050"/>
    <m/>
    <m/>
    <m/>
    <s v="GUANAJUATO"/>
    <x v="2"/>
    <n v="1"/>
    <m/>
    <s v="ESPECIAL"/>
    <n v="2050"/>
    <n v="516"/>
    <n v="2064"/>
    <n v="2"/>
  </r>
  <r>
    <x v="0"/>
    <s v="GT"/>
    <s v="11   GT    GUANAJUATO"/>
    <n v="2260048.3200000124"/>
    <n v="431"/>
    <n v="26906.380000000005"/>
    <n v="5"/>
    <m/>
    <m/>
    <n v="2233141.9400000125"/>
    <n v="426"/>
    <m/>
    <m/>
    <m/>
    <s v="GUANAJUATO"/>
    <x v="3"/>
    <n v="1"/>
    <m/>
    <s v="ESPECIAL"/>
    <n v="426"/>
    <n v="108"/>
    <n v="432"/>
    <n v="1"/>
  </r>
  <r>
    <x v="0"/>
    <s v="HG"/>
    <s v="13   HG    HIDALGO"/>
    <n v="23337.690000000002"/>
    <n v="5"/>
    <m/>
    <m/>
    <m/>
    <m/>
    <n v="23337.690000000002"/>
    <n v="5"/>
    <m/>
    <m/>
    <m/>
    <s v="   HIDALGO"/>
    <x v="0"/>
    <n v="37901"/>
    <m/>
    <s v="ESPECIAL"/>
    <n v="37905"/>
    <n v="2"/>
    <n v="8"/>
    <n v="3"/>
  </r>
  <r>
    <x v="0"/>
    <s v="HG"/>
    <s v="13    HG    HIDALGO "/>
    <n v="71673.52"/>
    <n v="16"/>
    <m/>
    <m/>
    <n v="4362.51"/>
    <n v="1"/>
    <n v="76036.03"/>
    <n v="17"/>
    <m/>
    <m/>
    <m/>
    <s v="  HIDALGO "/>
    <x v="1"/>
    <n v="342"/>
    <n v="360"/>
    <s v="ESPECIAL"/>
    <n v="358"/>
    <n v="4"/>
    <n v="16"/>
    <n v="0"/>
  </r>
  <r>
    <x v="0"/>
    <s v="HG"/>
    <s v="13   HG    HIDALGO"/>
    <n v="6321360.8199999267"/>
    <n v="1204"/>
    <n v="9954.64"/>
    <n v="2"/>
    <m/>
    <m/>
    <n v="6311406.1799999271"/>
    <n v="1202"/>
    <m/>
    <m/>
    <m/>
    <s v="   HIDALGO"/>
    <x v="2"/>
    <n v="1"/>
    <m/>
    <s v="ESPECIAL"/>
    <n v="1202"/>
    <n v="301"/>
    <n v="1204"/>
    <n v="0"/>
  </r>
  <r>
    <x v="0"/>
    <s v="HG"/>
    <s v="13   HG    HIDALGO"/>
    <n v="505160.83000000019"/>
    <n v="95"/>
    <m/>
    <m/>
    <n v="4362.51"/>
    <n v="1"/>
    <n v="500798.32000000018"/>
    <n v="94"/>
    <m/>
    <m/>
    <m/>
    <s v="   HIDALGO"/>
    <x v="3"/>
    <n v="1"/>
    <m/>
    <s v="ESPECIAL"/>
    <n v="94"/>
    <n v="24"/>
    <n v="96"/>
    <n v="1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</r>
  <r>
    <x v="0"/>
    <s v="JC"/>
    <s v="14   JC    JALISCO"/>
    <n v="135011.53999999998"/>
    <n v="28"/>
    <m/>
    <m/>
    <n v="38669.450000000004"/>
    <n v="6"/>
    <n v="173680.99"/>
    <n v="34"/>
    <m/>
    <m/>
    <m/>
    <s v="   JALISCO"/>
    <x v="1"/>
    <n v="1367"/>
    <n v="1395"/>
    <s v="ESPECIAL"/>
    <n v="1400"/>
    <n v="7"/>
    <n v="28"/>
    <n v="0"/>
  </r>
  <r>
    <x v="0"/>
    <s v="JC"/>
    <s v="14   JC    JALISCO"/>
    <n v="13467672.320000215"/>
    <n v="2525"/>
    <n v="77689.129999999976"/>
    <n v="16"/>
    <n v="26725.270000000004"/>
    <n v="4"/>
    <n v="13363257.920000214"/>
    <n v="2505"/>
    <m/>
    <m/>
    <m/>
    <s v="   JALISCO"/>
    <x v="2"/>
    <n v="1"/>
    <m/>
    <s v="ESPECIAL"/>
    <n v="2505"/>
    <n v="632"/>
    <n v="2528"/>
    <n v="3"/>
  </r>
  <r>
    <x v="0"/>
    <s v="JC"/>
    <s v="14   JC    JALISCO"/>
    <n v="4523925.5200000191"/>
    <n v="860"/>
    <n v="29272.880000000005"/>
    <n v="6"/>
    <n v="11944.18"/>
    <n v="2"/>
    <n v="4482708.4600000195"/>
    <n v="852"/>
    <m/>
    <m/>
    <m/>
    <s v="   JALISCO"/>
    <x v="3"/>
    <n v="1"/>
    <m/>
    <s v="ESPECIAL"/>
    <n v="852"/>
    <n v="215"/>
    <n v="860"/>
    <n v="0"/>
  </r>
  <r>
    <x v="0"/>
    <s v="MC"/>
    <s v="15   MC    EDO. DE MEXICO"/>
    <m/>
    <m/>
    <m/>
    <m/>
    <m/>
    <m/>
    <n v="0"/>
    <n v="0"/>
    <m/>
    <m/>
    <m/>
    <s v="EDO. DE MEXICO"/>
    <x v="0"/>
    <m/>
    <m/>
    <s v="ESPECIAL"/>
    <n v="-1"/>
    <n v="0"/>
    <n v="0"/>
    <n v="0"/>
  </r>
  <r>
    <x v="0"/>
    <s v="MC"/>
    <s v="15   MC    EDO. DE MEXICO"/>
    <n v="1011484.5200000012"/>
    <n v="180"/>
    <m/>
    <m/>
    <m/>
    <m/>
    <n v="1011484.5200000012"/>
    <n v="180"/>
    <m/>
    <m/>
    <m/>
    <s v="EDO. DE MEXICO"/>
    <x v="1"/>
    <n v="1058"/>
    <m/>
    <s v="ESPECIAL"/>
    <n v="1237"/>
    <n v="45"/>
    <n v="180"/>
    <n v="0"/>
  </r>
  <r>
    <x v="0"/>
    <s v="MC"/>
    <s v="15   MC    EDO. DE MEXICO"/>
    <n v="32160939.789995622"/>
    <n v="6190"/>
    <n v="94051.81"/>
    <n v="20"/>
    <m/>
    <m/>
    <n v="32066887.979995623"/>
    <n v="6170"/>
    <m/>
    <m/>
    <m/>
    <s v="EDO. DE MEXICO"/>
    <x v="2"/>
    <n v="1"/>
    <m/>
    <s v="ESPECIAL"/>
    <n v="6170"/>
    <n v="1548"/>
    <n v="6192"/>
    <n v="2"/>
  </r>
  <r>
    <x v="0"/>
    <s v="MC"/>
    <s v="15   MC    EDO. DE MEXICO"/>
    <n v="1520200.5300000086"/>
    <n v="296"/>
    <n v="9954.64"/>
    <n v="2"/>
    <m/>
    <m/>
    <n v="1510245.8900000087"/>
    <n v="294"/>
    <m/>
    <m/>
    <m/>
    <s v="EDO. DE MEXICO"/>
    <x v="3"/>
    <n v="1"/>
    <m/>
    <s v="ESPECIAL"/>
    <n v="294"/>
    <n v="74"/>
    <n v="296"/>
    <n v="0"/>
  </r>
  <r>
    <x v="0"/>
    <s v="MN"/>
    <s v="16   MN    MICHOACAN "/>
    <n v="72053.570000000007"/>
    <n v="16"/>
    <m/>
    <m/>
    <m/>
    <m/>
    <n v="72053.570000000007"/>
    <n v="16"/>
    <m/>
    <m/>
    <m/>
    <s v="    MICHOACAN "/>
    <x v="0"/>
    <n v="29258"/>
    <m/>
    <s v="ESPECIAL"/>
    <n v="29273"/>
    <n v="4"/>
    <n v="16"/>
    <n v="0"/>
  </r>
  <r>
    <x v="0"/>
    <s v="MN"/>
    <s v="16   MN    MICHOACAN "/>
    <n v="282982.72999999992"/>
    <n v="53"/>
    <m/>
    <m/>
    <n v="26432.860000000004"/>
    <n v="5"/>
    <n v="309415.58999999991"/>
    <n v="58"/>
    <n v="7682"/>
    <m/>
    <n v="28298272.999999993"/>
    <s v="    MICHOACAN "/>
    <x v="1"/>
    <n v="829"/>
    <n v="882"/>
    <s v="ESPECIAL"/>
    <n v="886"/>
    <n v="14"/>
    <n v="56"/>
    <n v="3"/>
  </r>
  <r>
    <x v="0"/>
    <s v="MN"/>
    <s v="16   MN    MICHOACAN "/>
    <n v="6813700.3999998923"/>
    <n v="1300"/>
    <n v="46581.040000000008"/>
    <n v="9"/>
    <n v="4829.5600000000004"/>
    <n v="1"/>
    <n v="6762289.7999998927"/>
    <n v="1290"/>
    <n v="7682"/>
    <m/>
    <n v="681370039.99998927"/>
    <s v="    MICHOACAN "/>
    <x v="2"/>
    <n v="1"/>
    <m/>
    <s v="ESPECIAL"/>
    <n v="1290"/>
    <n v="325"/>
    <n v="1300"/>
    <n v="0"/>
  </r>
  <r>
    <x v="0"/>
    <s v="MN"/>
    <s v="16   MN    MICHOACAN "/>
    <n v="4250716.3800000288"/>
    <n v="804"/>
    <n v="20510.28"/>
    <n v="4"/>
    <n v="21603.300000000003"/>
    <n v="4"/>
    <n v="4208602.8000000287"/>
    <n v="796"/>
    <n v="7682"/>
    <m/>
    <n v="425071638.00000286"/>
    <s v="    MICHOACAN "/>
    <x v="3"/>
    <n v="1"/>
    <m/>
    <s v="ESPECIAL"/>
    <n v="796"/>
    <n v="201"/>
    <n v="804"/>
    <n v="0"/>
  </r>
  <r>
    <x v="0"/>
    <s v="MS"/>
    <s v="17  MS MORELOS"/>
    <n v="115206.37"/>
    <n v="23"/>
    <m/>
    <m/>
    <m/>
    <m/>
    <n v="115206.37"/>
    <n v="23"/>
    <n v="7682"/>
    <m/>
    <n v="11520637"/>
    <s v=" MORELOS"/>
    <x v="0"/>
    <n v="276"/>
    <m/>
    <s v="ESPECIAL"/>
    <n v="298"/>
    <n v="6"/>
    <n v="24"/>
    <n v="1"/>
  </r>
  <r>
    <x v="0"/>
    <s v="MS"/>
    <s v="17  MS MORELOS"/>
    <n v="131155.77999999997"/>
    <n v="25"/>
    <m/>
    <m/>
    <m/>
    <m/>
    <n v="131155.77999999997"/>
    <n v="25"/>
    <n v="7682"/>
    <m/>
    <n v="13115577.999999996"/>
    <s v=" MORELOS"/>
    <x v="1"/>
    <n v="472"/>
    <m/>
    <s v="ESPECIAL"/>
    <n v="496"/>
    <n v="7"/>
    <n v="28"/>
    <n v="3"/>
  </r>
  <r>
    <x v="0"/>
    <s v="MS"/>
    <s v="17  MS MORELOS"/>
    <n v="3602464.9900000296"/>
    <n v="704"/>
    <n v="20697.530000000002"/>
    <n v="4"/>
    <m/>
    <m/>
    <n v="3581767.4600000298"/>
    <n v="700"/>
    <n v="7682"/>
    <m/>
    <n v="360246499.00000298"/>
    <s v=" MORELOS"/>
    <x v="2"/>
    <n v="1"/>
    <m/>
    <s v="ESPECIAL"/>
    <n v="700"/>
    <n v="176"/>
    <n v="704"/>
    <n v="0"/>
  </r>
  <r>
    <x v="0"/>
    <s v="MS"/>
    <s v="17  MS MORELOS"/>
    <n v="519110.25"/>
    <n v="98"/>
    <m/>
    <m/>
    <m/>
    <m/>
    <n v="519110.25"/>
    <n v="98"/>
    <n v="7682"/>
    <m/>
    <n v="51911025"/>
    <s v=" MORELOS"/>
    <x v="3"/>
    <n v="1"/>
    <m/>
    <s v="ESPECIAL"/>
    <n v="98"/>
    <n v="25"/>
    <n v="100"/>
    <n v="2"/>
  </r>
  <r>
    <x v="0"/>
    <s v="MX"/>
    <s v="09   MX    CIUDAD DE MÉXICO"/>
    <n v="31763.520000000004"/>
    <n v="7"/>
    <m/>
    <m/>
    <m/>
    <m/>
    <n v="31763.520000000004"/>
    <n v="7"/>
    <n v="7682"/>
    <m/>
    <n v="3176352.0000000005"/>
    <s v="   CIUDAD DE MÉXICO"/>
    <x v="0"/>
    <n v="91416"/>
    <m/>
    <s v="ESPECIAL"/>
    <n v="91422"/>
    <n v="2"/>
    <n v="8"/>
    <n v="17"/>
  </r>
  <r>
    <x v="0"/>
    <s v="MX"/>
    <s v="09   MX    CIUDAD DE MÉXICO"/>
    <n v="4829.5600000000004"/>
    <n v="1"/>
    <m/>
    <m/>
    <n v="45571.94"/>
    <n v="8"/>
    <n v="50401.5"/>
    <n v="9"/>
    <n v="7682"/>
    <m/>
    <n v="482956.00000000006"/>
    <s v="   CIUDAD DE MÉXICO"/>
    <x v="1"/>
    <n v="315"/>
    <n v="316"/>
    <s v="ESPECIAL"/>
    <n v="323"/>
    <n v="1"/>
    <n v="4"/>
    <n v="17"/>
  </r>
  <r>
    <x v="0"/>
    <s v="MX"/>
    <s v="09   MX    CIUDAD DE MÉXICO"/>
    <n v="10199641.569999835"/>
    <n v="1971"/>
    <n v="96884.879999999976"/>
    <n v="19"/>
    <n v="11038.41"/>
    <n v="2"/>
    <n v="10091718.279999834"/>
    <n v="1950"/>
    <n v="7682"/>
    <m/>
    <n v="1019964156.9999834"/>
    <s v="   CIUDAD DE MÉXICO"/>
    <x v="2"/>
    <n v="1"/>
    <m/>
    <s v="ESPECIAL"/>
    <n v="1950"/>
    <n v="493"/>
    <n v="1972"/>
    <n v="17"/>
  </r>
  <r>
    <x v="0"/>
    <s v="MX"/>
    <s v="09   MX    CIUDAD DE MÉXICO"/>
    <n v="12031243.1199999"/>
    <n v="2346"/>
    <n v="93639.959999999992"/>
    <n v="18"/>
    <n v="34533.53"/>
    <n v="6"/>
    <n v="11903069.6299999"/>
    <n v="2322"/>
    <n v="7682"/>
    <m/>
    <n v="1203124311.99999"/>
    <s v="   CIUDAD DE MÉXICO"/>
    <x v="3"/>
    <n v="1"/>
    <m/>
    <s v="ESPECIAL"/>
    <n v="2322"/>
    <n v="587"/>
    <n v="2348"/>
    <n v="17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</r>
  <r>
    <x v="0"/>
    <s v="NL"/>
    <s v="19   NL    NUEVO LEON"/>
    <n v="147941.57"/>
    <n v="28"/>
    <m/>
    <m/>
    <n v="9192.07"/>
    <n v="2"/>
    <n v="157133.64000000001"/>
    <n v="30"/>
    <m/>
    <m/>
    <m/>
    <s v="    NUEVO LEON"/>
    <x v="1"/>
    <n v="652"/>
    <n v="682"/>
    <s v="ESPECIAL"/>
    <n v="681"/>
    <n v="7"/>
    <n v="28"/>
    <n v="0"/>
  </r>
  <r>
    <x v="0"/>
    <s v="NL"/>
    <s v="19   NL    NUEVO LEON"/>
    <n v="11996730.340000004"/>
    <n v="2107"/>
    <n v="20461.620000000003"/>
    <n v="4"/>
    <m/>
    <m/>
    <n v="11976268.720000004"/>
    <n v="2103"/>
    <m/>
    <m/>
    <m/>
    <s v="    NUEVO LEON"/>
    <x v="2"/>
    <n v="1"/>
    <m/>
    <s v="ESPECIAL"/>
    <n v="2103"/>
    <n v="527"/>
    <n v="2108"/>
    <n v="1"/>
  </r>
  <r>
    <x v="0"/>
    <s v="NL"/>
    <s v="19   NL    NUEVO LEON"/>
    <n v="1045714.6900000004"/>
    <n v="193"/>
    <n v="10802.5"/>
    <n v="2"/>
    <n v="9192.07"/>
    <n v="2"/>
    <n v="1025720.1200000005"/>
    <n v="189"/>
    <m/>
    <m/>
    <m/>
    <s v="    NUEVO LEON"/>
    <x v="3"/>
    <n v="1"/>
    <m/>
    <s v="ESPECIAL"/>
    <n v="189"/>
    <n v="49"/>
    <n v="196"/>
    <n v="3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</r>
  <r>
    <x v="0"/>
    <s v="NT"/>
    <s v="18  NT NAYARIT"/>
    <n v="9042.84"/>
    <n v="2"/>
    <m/>
    <m/>
    <n v="7312.18"/>
    <n v="1"/>
    <n v="16355.02"/>
    <n v="3"/>
    <m/>
    <m/>
    <m/>
    <s v=" NAYARIT"/>
    <x v="1"/>
    <n v="116"/>
    <n v="118"/>
    <s v="ESPECIAL"/>
    <n v="118"/>
    <n v="1"/>
    <n v="4"/>
    <n v="2"/>
  </r>
  <r>
    <x v="0"/>
    <s v="NT"/>
    <s v="18  NT NAYARIT"/>
    <n v="2277236.2900000126"/>
    <n v="430"/>
    <n v="30738.71"/>
    <n v="6"/>
    <n v="7312.18"/>
    <n v="1"/>
    <n v="2239185.4000000125"/>
    <n v="423"/>
    <m/>
    <m/>
    <m/>
    <s v=" NAYARIT"/>
    <x v="2"/>
    <n v="1"/>
    <m/>
    <s v="ESPECIAL"/>
    <n v="423"/>
    <n v="108"/>
    <n v="432"/>
    <n v="2"/>
  </r>
  <r>
    <x v="0"/>
    <s v="NT"/>
    <s v="18  NT NAYARIT"/>
    <n v="831350.65000000142"/>
    <n v="148"/>
    <n v="5132.87"/>
    <n v="1"/>
    <m/>
    <m/>
    <n v="826217.78000000142"/>
    <n v="147"/>
    <m/>
    <m/>
    <m/>
    <s v=" NAYARIT"/>
    <x v="3"/>
    <n v="1"/>
    <m/>
    <s v="ESPECIAL"/>
    <n v="147"/>
    <n v="37"/>
    <n v="148"/>
    <n v="0"/>
  </r>
  <r>
    <x v="0"/>
    <s v="OC"/>
    <s v="20   OC    OAXACA"/>
    <n v="36802.509999999995"/>
    <n v="9"/>
    <m/>
    <m/>
    <n v="30867.9"/>
    <n v="5"/>
    <n v="67670.41"/>
    <n v="14"/>
    <m/>
    <m/>
    <m/>
    <s v="  OAXACA"/>
    <x v="1"/>
    <n v="42569"/>
    <n v="42579"/>
    <s v="ESPECIAL"/>
    <n v="42582"/>
    <n v="3"/>
    <n v="12"/>
    <n v="3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</r>
  <r>
    <x v="0"/>
    <s v="OC"/>
    <s v="20   OC    OAXACA"/>
    <n v="11506.95"/>
    <n v="2"/>
    <m/>
    <m/>
    <m/>
    <m/>
    <n v="11506.95"/>
    <n v="2"/>
    <m/>
    <m/>
    <m/>
    <s v="  OAXACA"/>
    <x v="4"/>
    <m/>
    <m/>
    <s v="ESPECIAL"/>
    <n v="1"/>
    <n v="1"/>
    <n v="4"/>
    <n v="2"/>
  </r>
  <r>
    <x v="0"/>
    <s v="OC"/>
    <s v="20   OC    OAXACA"/>
    <n v="2903495.0900000185"/>
    <n v="542"/>
    <n v="5125.08"/>
    <n v="1"/>
    <m/>
    <m/>
    <n v="2898370.0100000184"/>
    <n v="541"/>
    <m/>
    <m/>
    <m/>
    <s v="  OAXACA"/>
    <x v="2"/>
    <n v="1"/>
    <m/>
    <s v="ESPECIAL"/>
    <n v="541"/>
    <n v="136"/>
    <n v="544"/>
    <n v="2"/>
  </r>
  <r>
    <x v="0"/>
    <s v="OC"/>
    <s v="20   OC    OAXACA"/>
    <n v="7131179.6499999221"/>
    <n v="1321"/>
    <n v="9659.1200000000008"/>
    <n v="2"/>
    <n v="30867.9"/>
    <n v="5"/>
    <n v="7090652.6299999217"/>
    <n v="1314"/>
    <m/>
    <m/>
    <m/>
    <s v="  OAXACA"/>
    <x v="3"/>
    <n v="1"/>
    <m/>
    <s v="ESPECIAL"/>
    <n v="1314"/>
    <n v="331"/>
    <n v="1324"/>
    <n v="3"/>
  </r>
  <r>
    <x v="1"/>
    <s v="OFC"/>
    <s v="33 OF CENTRALES  "/>
    <n v="690699.62000000011"/>
    <n v="87"/>
    <m/>
    <m/>
    <n v="6211.21"/>
    <n v="1"/>
    <n v="696910.83000000007"/>
    <n v="88"/>
    <m/>
    <m/>
    <m/>
    <s v=" OF CENTRALES  "/>
    <x v="1"/>
    <n v="42183"/>
    <n v="42270"/>
    <s v="ESPECIAL"/>
    <n v="42270"/>
    <n v="22"/>
    <n v="88"/>
    <n v="1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</r>
  <r>
    <x v="1"/>
    <s v="OFC"/>
    <s v="33 OF CENTRALES  "/>
    <n v="5273342.8500000043"/>
    <n v="493"/>
    <m/>
    <m/>
    <m/>
    <m/>
    <n v="5273342.8500000043"/>
    <n v="493"/>
    <m/>
    <m/>
    <m/>
    <s v=" OF CENTRALES  "/>
    <x v="2"/>
    <n v="1"/>
    <m/>
    <s v="ESPECIAL"/>
    <n v="493"/>
    <n v="124"/>
    <n v="496"/>
    <n v="3"/>
  </r>
  <r>
    <x v="1"/>
    <s v="OFC"/>
    <s v="33 OF CENTRALES  "/>
    <n v="2093297.3699999982"/>
    <n v="211"/>
    <n v="33995.449999999997"/>
    <n v="2"/>
    <n v="6211.21"/>
    <n v="1"/>
    <n v="2053090.7099999983"/>
    <n v="208"/>
    <m/>
    <m/>
    <m/>
    <s v=" OF CENTRALES  "/>
    <x v="3"/>
    <n v="1"/>
    <m/>
    <s v="ESPECIAL"/>
    <n v="208"/>
    <n v="53"/>
    <n v="212"/>
    <n v="1"/>
  </r>
  <r>
    <x v="1"/>
    <s v="OFC"/>
    <s v="33 OF CENTRALES  "/>
    <n v="3548049.9499999997"/>
    <n v="326"/>
    <m/>
    <m/>
    <m/>
    <m/>
    <n v="3548049.9499999997"/>
    <n v="326"/>
    <m/>
    <m/>
    <m/>
    <s v=" OF CENTRALES  "/>
    <x v="5"/>
    <n v="1"/>
    <m/>
    <s v="ESPECIAL"/>
    <n v="326"/>
    <n v="82"/>
    <n v="328"/>
    <n v="2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</r>
  <r>
    <x v="0"/>
    <s v="PL"/>
    <s v="22   PL    PUEBLA"/>
    <n v="53803.03"/>
    <n v="9"/>
    <m/>
    <m/>
    <n v="5125.08"/>
    <n v="1"/>
    <n v="58928.11"/>
    <n v="10"/>
    <m/>
    <m/>
    <m/>
    <s v="  PUEBLA"/>
    <x v="1"/>
    <n v="522"/>
    <n v="531"/>
    <s v="ESPECIAL"/>
    <n v="531"/>
    <n v="3"/>
    <n v="12"/>
    <n v="3"/>
  </r>
  <r>
    <x v="0"/>
    <s v="PL"/>
    <s v="22   PL    PUEBLA"/>
    <n v="13300491.500000168"/>
    <n v="2549"/>
    <n v="45316.959999999999"/>
    <n v="11"/>
    <n v="5125.08"/>
    <n v="1"/>
    <n v="13250049.460000167"/>
    <n v="2537"/>
    <m/>
    <m/>
    <m/>
    <s v="  PUEBLA"/>
    <x v="2"/>
    <n v="1"/>
    <m/>
    <s v="ESPECIAL"/>
    <n v="2537"/>
    <n v="638"/>
    <n v="2552"/>
    <n v="3"/>
  </r>
  <r>
    <x v="0"/>
    <s v="PL"/>
    <s v="22   PL    PUEBLA"/>
    <n v="342688.75000000006"/>
    <n v="64"/>
    <m/>
    <m/>
    <m/>
    <m/>
    <n v="342688.75000000006"/>
    <n v="64"/>
    <m/>
    <m/>
    <m/>
    <s v="  PUEBLA"/>
    <x v="3"/>
    <n v="1"/>
    <m/>
    <s v="ESPECIAL"/>
    <n v="64"/>
    <n v="16"/>
    <n v="64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</r>
  <r>
    <x v="0"/>
    <s v="QR"/>
    <s v="24   QR    QUINTANA ROO"/>
    <n v="17375.97"/>
    <n v="3"/>
    <m/>
    <m/>
    <n v="5972.94"/>
    <n v="1"/>
    <n v="23348.91"/>
    <n v="4"/>
    <m/>
    <m/>
    <m/>
    <s v="  QUINTANA ROO"/>
    <x v="1"/>
    <n v="151"/>
    <n v="154"/>
    <s v="ESPECIAL"/>
    <n v="154"/>
    <n v="0"/>
    <n v="0"/>
    <n v="-3"/>
  </r>
  <r>
    <x v="0"/>
    <s v="QR"/>
    <s v="24   QR    QUINTANA ROO"/>
    <n v="3526764.3499999875"/>
    <n v="591"/>
    <n v="14795.07"/>
    <n v="2"/>
    <m/>
    <m/>
    <n v="3511969.2799999877"/>
    <n v="589"/>
    <m/>
    <m/>
    <m/>
    <s v="  QUINTANA ROO"/>
    <x v="2"/>
    <n v="1"/>
    <m/>
    <s v="ESPECIAL"/>
    <n v="589"/>
    <n v="0"/>
    <n v="0"/>
    <n v="-591"/>
  </r>
  <r>
    <x v="0"/>
    <s v="QR"/>
    <s v="24   QR    QUINTANA ROO"/>
    <n v="973014.57999999798"/>
    <n v="163"/>
    <m/>
    <m/>
    <n v="5972.94"/>
    <n v="1"/>
    <n v="967041.63999999803"/>
    <n v="162"/>
    <m/>
    <m/>
    <m/>
    <s v="  QUINTANA ROO"/>
    <x v="3"/>
    <n v="1"/>
    <m/>
    <s v="ESPECIAL"/>
    <n v="162"/>
    <n v="0"/>
    <n v="0"/>
    <n v="-163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</r>
  <r>
    <x v="0"/>
    <s v="QT"/>
    <s v="23   QT    QUERETARO"/>
    <n v="93817.329999999987"/>
    <n v="18"/>
    <m/>
    <m/>
    <n v="9659.1200000000008"/>
    <n v="2"/>
    <n v="103476.44999999998"/>
    <n v="20"/>
    <m/>
    <m/>
    <m/>
    <s v="QUERETARO"/>
    <x v="1"/>
    <n v="11075"/>
    <n v="11093"/>
    <s v="ESPECIAL"/>
    <n v="11094"/>
    <n v="0"/>
    <n v="0"/>
    <n v="-18"/>
  </r>
  <r>
    <x v="0"/>
    <s v="QT"/>
    <s v="23   QT    QUERETARO"/>
    <n v="3840280.9300000272"/>
    <n v="735"/>
    <n v="4829.5600000000004"/>
    <n v="1"/>
    <m/>
    <m/>
    <n v="3835451.3700000271"/>
    <n v="734"/>
    <m/>
    <m/>
    <m/>
    <s v="QUERETARO"/>
    <x v="2"/>
    <n v="1"/>
    <m/>
    <s v="ESPECIAL"/>
    <n v="734"/>
    <n v="0"/>
    <n v="0"/>
    <n v="-735"/>
  </r>
  <r>
    <x v="0"/>
    <s v="QT"/>
    <s v="23   QT    QUERETARO"/>
    <n v="1083988.3900000034"/>
    <n v="209"/>
    <n v="10803.79"/>
    <n v="2"/>
    <n v="9659.1200000000008"/>
    <n v="2"/>
    <n v="1063525.4800000032"/>
    <n v="205"/>
    <m/>
    <m/>
    <m/>
    <s v="QUERETARO"/>
    <x v="3"/>
    <n v="1"/>
    <m/>
    <s v="ESPECIAL"/>
    <n v="205"/>
    <n v="53"/>
    <n v="212"/>
    <n v="3"/>
  </r>
  <r>
    <x v="0"/>
    <s v="SL"/>
    <s v="26   SL    SINALOA"/>
    <n v="48103.53"/>
    <n v="9"/>
    <m/>
    <m/>
    <m/>
    <m/>
    <n v="48103.53"/>
    <n v="9"/>
    <m/>
    <m/>
    <m/>
    <s v=" SINALOA"/>
    <x v="0"/>
    <n v="15572"/>
    <m/>
    <s v="ESPECIAL"/>
    <n v="15580"/>
    <n v="0"/>
    <n v="0"/>
    <n v="-9"/>
  </r>
  <r>
    <x v="0"/>
    <s v="SL"/>
    <s v="26   SL    SINALOA"/>
    <n v="9659.1200000000008"/>
    <n v="2"/>
    <m/>
    <m/>
    <n v="4829.5600000000004"/>
    <n v="1"/>
    <n v="14488.68"/>
    <n v="3"/>
    <m/>
    <m/>
    <m/>
    <s v="  SINALOA"/>
    <x v="1"/>
    <n v="1550"/>
    <n v="1553"/>
    <s v="ESPECIAL"/>
    <n v="1552"/>
    <m/>
    <n v="0"/>
    <n v="-2"/>
  </r>
  <r>
    <x v="0"/>
    <s v="SL"/>
    <s v="26   SL    SINALOA"/>
    <n v="3212504.7400000216"/>
    <n v="616"/>
    <n v="21603.3"/>
    <n v="4"/>
    <m/>
    <m/>
    <n v="3190901.4400000218"/>
    <n v="612"/>
    <m/>
    <m/>
    <m/>
    <s v="  SINALOA"/>
    <x v="2"/>
    <n v="1"/>
    <m/>
    <s v="ESPECIAL"/>
    <n v="612"/>
    <n v="154"/>
    <n v="616"/>
    <n v="0"/>
  </r>
  <r>
    <x v="0"/>
    <s v="SL"/>
    <s v="26   SL    SINALOA"/>
    <n v="5377294.0299999872"/>
    <n v="1014"/>
    <n v="46027.41"/>
    <n v="9"/>
    <n v="4829.5600000000004"/>
    <n v="1"/>
    <n v="5326437.0599999875"/>
    <n v="1004"/>
    <m/>
    <m/>
    <m/>
    <s v="  SINALOA"/>
    <x v="3"/>
    <n v="1"/>
    <m/>
    <s v="ESPECIAL"/>
    <n v="1004"/>
    <n v="254"/>
    <n v="1016"/>
    <n v="2"/>
  </r>
  <r>
    <x v="0"/>
    <s v="SP"/>
    <s v="25 SP SAN LUIS POTOSI"/>
    <n v="71397.119999999995"/>
    <n v="15"/>
    <m/>
    <m/>
    <n v="4362.51"/>
    <n v="1"/>
    <n v="75759.62999999999"/>
    <n v="16"/>
    <m/>
    <m/>
    <m/>
    <s v=" SAN LUIS POTOSI"/>
    <x v="1"/>
    <n v="131652"/>
    <n v="131667"/>
    <s v="ESPECIAL"/>
    <n v="131667"/>
    <n v="0"/>
    <n v="0"/>
    <n v="-15"/>
  </r>
  <r>
    <x v="0"/>
    <s v="SP"/>
    <s v="25 SP SAN LUIS POTOSI"/>
    <n v="18227.740000000002"/>
    <n v="5"/>
    <m/>
    <m/>
    <m/>
    <m/>
    <n v="18227.740000000002"/>
    <n v="5"/>
    <m/>
    <m/>
    <m/>
    <s v=" SAN LUIS POTOSI"/>
    <x v="0"/>
    <n v="3438"/>
    <m/>
    <s v="ESPECIAL"/>
    <n v="3442"/>
    <n v="0"/>
    <n v="0"/>
    <n v="-5"/>
  </r>
  <r>
    <x v="0"/>
    <s v="SP"/>
    <s v="25 SP SAN LUIS POTOSI"/>
    <n v="6136097.7799999341"/>
    <n v="1159"/>
    <n v="52873.95"/>
    <n v="10"/>
    <m/>
    <m/>
    <n v="6083223.829999934"/>
    <n v="1149"/>
    <m/>
    <m/>
    <m/>
    <s v=" SAN LUIS POTOSI"/>
    <x v="2"/>
    <n v="1"/>
    <m/>
    <s v="ESPECIAL"/>
    <n v="1149"/>
    <n v="290"/>
    <n v="1160"/>
    <n v="1"/>
  </r>
  <r>
    <x v="0"/>
    <s v="SP"/>
    <s v="25 SP SAN LUIS POTOSI"/>
    <n v="486263.77999999997"/>
    <n v="95"/>
    <n v="9659.1200000000008"/>
    <n v="2"/>
    <n v="4362.51"/>
    <n v="1"/>
    <n v="472242.14999999997"/>
    <n v="92"/>
    <m/>
    <m/>
    <m/>
    <s v=" SAN LUIS POTOSI"/>
    <x v="3"/>
    <n v="1"/>
    <m/>
    <s v="ESPECIAL"/>
    <n v="92"/>
    <n v="24"/>
    <n v="96"/>
    <n v="1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</r>
  <r>
    <x v="0"/>
    <s v="SR"/>
    <s v="27   SR    SONORA"/>
    <n v="4362.51"/>
    <n v="1"/>
    <m/>
    <m/>
    <m/>
    <m/>
    <n v="4362.51"/>
    <n v="1"/>
    <m/>
    <m/>
    <m/>
    <s v="   SONORA"/>
    <x v="1"/>
    <n v="721"/>
    <m/>
    <s v="ESPECIAL"/>
    <n v="721"/>
    <n v="0"/>
    <n v="0"/>
    <n v="-1"/>
  </r>
  <r>
    <x v="0"/>
    <s v="SR"/>
    <s v="27   SR    SONORA"/>
    <n v="6055759.7099999916"/>
    <n v="1022"/>
    <n v="69034.69"/>
    <n v="11"/>
    <m/>
    <m/>
    <n v="5986725.0199999912"/>
    <n v="1011"/>
    <m/>
    <m/>
    <m/>
    <s v="   SONORA"/>
    <x v="2"/>
    <n v="1"/>
    <m/>
    <s v="ESPECIAL"/>
    <n v="1011"/>
    <n v="256"/>
    <n v="1024"/>
    <n v="2"/>
  </r>
  <r>
    <x v="0"/>
    <s v="SR"/>
    <s v="27   SR    SONORA"/>
    <n v="1433233.9799999984"/>
    <n v="248"/>
    <n v="17624.59"/>
    <n v="3"/>
    <m/>
    <m/>
    <n v="1415609.3899999983"/>
    <n v="245"/>
    <m/>
    <m/>
    <m/>
    <s v="   SONORA"/>
    <x v="3"/>
    <n v="1"/>
    <m/>
    <s v="ESPECIAL"/>
    <n v="245"/>
    <n v="62"/>
    <n v="248"/>
    <n v="0"/>
  </r>
  <r>
    <x v="0"/>
    <s v="TC"/>
    <s v="28   TC    TABASCO"/>
    <n v="7054.5400000000009"/>
    <n v="2"/>
    <m/>
    <m/>
    <m/>
    <m/>
    <n v="7054.5400000000009"/>
    <n v="2"/>
    <m/>
    <m/>
    <m/>
    <s v="   TABASCO"/>
    <x v="0"/>
    <n v="15951"/>
    <m/>
    <s v="ESPECIAL"/>
    <n v="15952"/>
    <n v="0"/>
    <n v="0"/>
    <n v="-2"/>
  </r>
  <r>
    <x v="0"/>
    <s v="TC"/>
    <s v="28   TC    TABASCO"/>
    <n v="22685.54"/>
    <n v="5"/>
    <m/>
    <m/>
    <m/>
    <m/>
    <n v="22685.54"/>
    <n v="5"/>
    <m/>
    <m/>
    <m/>
    <s v="   TABASCO"/>
    <x v="1"/>
    <n v="2069"/>
    <m/>
    <s v="ESPECIAL"/>
    <n v="2073"/>
    <n v="0"/>
    <n v="0"/>
    <n v="-5"/>
  </r>
  <r>
    <x v="0"/>
    <s v="TC"/>
    <s v="28   TC    TABASCO"/>
    <n v="4181011.5900000297"/>
    <n v="803"/>
    <n v="25793.06"/>
    <n v="5"/>
    <m/>
    <m/>
    <n v="4155218.5300000296"/>
    <n v="798"/>
    <m/>
    <m/>
    <m/>
    <s v="   TABASCO"/>
    <x v="2"/>
    <n v="1"/>
    <m/>
    <s v="ESPECIAL"/>
    <n v="798"/>
    <n v="201"/>
    <n v="804"/>
    <n v="1"/>
  </r>
  <r>
    <x v="0"/>
    <s v="TC"/>
    <s v="28   TC    TABASCO"/>
    <n v="1106467.6100000038"/>
    <n v="213"/>
    <n v="8373.81"/>
    <n v="1"/>
    <m/>
    <m/>
    <n v="1098093.8000000038"/>
    <n v="212"/>
    <m/>
    <m/>
    <m/>
    <s v="   TABASCO"/>
    <x v="3"/>
    <n v="1"/>
    <m/>
    <s v="ESPECIAL"/>
    <n v="212"/>
    <n v="54"/>
    <n v="216"/>
    <n v="3"/>
  </r>
  <r>
    <x v="0"/>
    <s v="TL"/>
    <s v="30 TL TLAXCALA"/>
    <n v="9954.64"/>
    <n v="2"/>
    <m/>
    <m/>
    <m/>
    <m/>
    <n v="9954.64"/>
    <n v="2"/>
    <m/>
    <m/>
    <m/>
    <s v=" TLAXCALA"/>
    <x v="0"/>
    <n v="11997"/>
    <m/>
    <s v="ESPECIAL"/>
    <n v="11998"/>
    <n v="0"/>
    <n v="0"/>
    <n v="-2"/>
  </r>
  <r>
    <x v="0"/>
    <s v="TL"/>
    <s v="30 TL TLAXCALA"/>
    <n v="51404.770000000004"/>
    <n v="9"/>
    <m/>
    <m/>
    <m/>
    <m/>
    <n v="51404.770000000004"/>
    <n v="9"/>
    <m/>
    <m/>
    <m/>
    <s v=" TLAXCALA"/>
    <x v="1"/>
    <n v="4938"/>
    <m/>
    <s v="ESPECIAL"/>
    <n v="4946"/>
    <n v="0"/>
    <n v="0"/>
    <n v="-9"/>
  </r>
  <r>
    <x v="0"/>
    <s v="TL"/>
    <s v="30 TL TLAXCALA"/>
    <n v="2001856.0000000119"/>
    <n v="384"/>
    <n v="4829.5600000000004"/>
    <n v="1"/>
    <m/>
    <m/>
    <n v="1997026.4400000118"/>
    <n v="383"/>
    <m/>
    <m/>
    <m/>
    <s v=" TLAXCALA"/>
    <x v="2"/>
    <n v="1"/>
    <m/>
    <s v="ESPECIAL"/>
    <n v="383"/>
    <n v="96"/>
    <n v="384"/>
    <n v="0"/>
  </r>
  <r>
    <x v="0"/>
    <s v="TL"/>
    <s v="30 TL TLAXCALA"/>
    <n v="834112.44000000157"/>
    <n v="158"/>
    <n v="15249.66"/>
    <n v="3"/>
    <m/>
    <m/>
    <n v="818862.78000000154"/>
    <n v="155"/>
    <m/>
    <m/>
    <m/>
    <s v=" TLAXCALA"/>
    <x v="3"/>
    <n v="1"/>
    <m/>
    <s v="ESPECIAL"/>
    <n v="155"/>
    <n v="40"/>
    <n v="160"/>
    <n v="2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</r>
  <r>
    <x v="0"/>
    <s v="TS"/>
    <s v="29   TS    TAMAULIPAS"/>
    <n v="4829.5600000000004"/>
    <n v="1"/>
    <m/>
    <m/>
    <n v="33423.149999999994"/>
    <n v="5"/>
    <n v="38252.709999999992"/>
    <n v="6"/>
    <m/>
    <m/>
    <m/>
    <s v="  TAMAULIPAS"/>
    <x v="1"/>
    <n v="1922"/>
    <n v="1923"/>
    <s v="ESPECIAL"/>
    <n v="1927"/>
    <n v="0"/>
    <n v="0"/>
    <n v="-1"/>
  </r>
  <r>
    <x v="0"/>
    <s v="TS"/>
    <s v="29   TS    TAMAULIPAS"/>
    <n v="5897427.4100000039"/>
    <n v="1022"/>
    <n v="24209.059999999998"/>
    <n v="4"/>
    <n v="7312.18"/>
    <n v="1"/>
    <n v="5865906.1700000046"/>
    <n v="1017"/>
    <m/>
    <m/>
    <m/>
    <s v="  TAMAULIPAS"/>
    <x v="2"/>
    <n v="1"/>
    <m/>
    <s v="ESPECIAL"/>
    <n v="1017"/>
    <n v="256"/>
    <n v="1024"/>
    <n v="2"/>
  </r>
  <r>
    <x v="0"/>
    <s v="TS"/>
    <s v="29   TS    TAMAULIPAS"/>
    <n v="3381840.8499999973"/>
    <n v="581"/>
    <n v="23557.989999999998"/>
    <n v="4"/>
    <n v="26110.969999999998"/>
    <n v="4"/>
    <n v="3332171.8899999969"/>
    <n v="573"/>
    <m/>
    <m/>
    <m/>
    <s v="  TAMAULIPAS"/>
    <x v="3"/>
    <n v="1"/>
    <m/>
    <s v="ESPECIAL"/>
    <n v="573"/>
    <n v="146"/>
    <n v="584"/>
    <n v="3"/>
  </r>
  <r>
    <x v="0"/>
    <s v="VZ"/>
    <s v="31 VZ VERACRUZ"/>
    <n v="4344.71"/>
    <n v="1"/>
    <m/>
    <m/>
    <m/>
    <m/>
    <n v="4344.71"/>
    <n v="1"/>
    <m/>
    <m/>
    <m/>
    <s v=" VERACRUZ"/>
    <x v="0"/>
    <n v="116181"/>
    <m/>
    <s v="ESPECIAL"/>
    <n v="116181"/>
    <n v="0"/>
    <n v="0"/>
    <n v="-1"/>
  </r>
  <r>
    <x v="0"/>
    <s v="VZ"/>
    <s v="31 VZ VERACRUZ"/>
    <n v="276856.65999999992"/>
    <n v="51"/>
    <m/>
    <m/>
    <n v="10508.27"/>
    <n v="2"/>
    <n v="287364.92999999993"/>
    <n v="53"/>
    <m/>
    <m/>
    <m/>
    <s v=" VERACRUZ"/>
    <x v="1"/>
    <n v="54518"/>
    <n v="54571"/>
    <s v="ESPECIAL"/>
    <n v="54570"/>
    <n v="0"/>
    <n v="0"/>
    <n v="-51"/>
  </r>
  <r>
    <x v="0"/>
    <s v="VZ"/>
    <s v="31 VZ VERACRUZ"/>
    <n v="9585417.8299999479"/>
    <n v="1810"/>
    <n v="71817"/>
    <n v="14"/>
    <m/>
    <m/>
    <n v="9513600.8299999479"/>
    <n v="1796"/>
    <m/>
    <m/>
    <m/>
    <s v=" VERACRUZ"/>
    <x v="2"/>
    <n v="1"/>
    <m/>
    <s v="ESPECIAL"/>
    <n v="1796"/>
    <n v="453"/>
    <n v="1812"/>
    <n v="2"/>
  </r>
  <r>
    <x v="0"/>
    <s v="VZ"/>
    <s v="31 VZ VERACRUZ"/>
    <n v="9209216.389999833"/>
    <n v="1732"/>
    <n v="19316.910000000003"/>
    <n v="3"/>
    <n v="10508.27"/>
    <n v="2"/>
    <n v="9179391.2099998333"/>
    <n v="1727"/>
    <m/>
    <m/>
    <m/>
    <s v=" VERACRUZ"/>
    <x v="3"/>
    <n v="1"/>
    <m/>
    <s v="ESPECIAL"/>
    <n v="1727"/>
    <n v="433"/>
    <n v="1732"/>
    <n v="0"/>
  </r>
  <r>
    <x v="0"/>
    <s v="YN"/>
    <s v="32   YN    YUCATAN"/>
    <n v="5678.71"/>
    <n v="1"/>
    <m/>
    <m/>
    <m/>
    <m/>
    <n v="5678.71"/>
    <n v="1"/>
    <m/>
    <m/>
    <m/>
    <s v="  YUCATAN"/>
    <x v="0"/>
    <n v="29202"/>
    <m/>
    <s v="ESPECIAL"/>
    <n v="29202"/>
    <n v="0"/>
    <n v="0"/>
    <n v="-1"/>
  </r>
  <r>
    <x v="0"/>
    <s v="YN"/>
    <s v="32   YN    YUCATAN"/>
    <n v="4829.5600000000004"/>
    <n v="1"/>
    <m/>
    <m/>
    <n v="11648.66"/>
    <n v="2"/>
    <n v="16478.22"/>
    <n v="3"/>
    <m/>
    <m/>
    <m/>
    <s v="  YUCATAN"/>
    <x v="1"/>
    <n v="474"/>
    <n v="475"/>
    <s v="ESPECIAL"/>
    <n v="476"/>
    <n v="0"/>
    <n v="0"/>
    <n v="-1"/>
  </r>
  <r>
    <x v="0"/>
    <s v="YN"/>
    <s v="32   YN    YUCATAN"/>
    <n v="3133750.2000000207"/>
    <n v="605"/>
    <n v="5902.78"/>
    <n v="2"/>
    <m/>
    <m/>
    <n v="3127847.4200000209"/>
    <n v="603"/>
    <m/>
    <m/>
    <m/>
    <s v="  YUCATAN"/>
    <x v="2"/>
    <n v="1"/>
    <m/>
    <s v="ESPECIAL"/>
    <n v="603"/>
    <n v="152"/>
    <n v="608"/>
    <n v="3"/>
  </r>
  <r>
    <x v="0"/>
    <s v="YN"/>
    <s v="32   YN    YUCATAN"/>
    <n v="1696933.4800000088"/>
    <n v="325"/>
    <n v="4829.5600000000004"/>
    <n v="1"/>
    <n v="11648.66"/>
    <n v="2"/>
    <n v="1680455.2600000089"/>
    <n v="322"/>
    <m/>
    <m/>
    <m/>
    <s v="  YUCATAN"/>
    <x v="3"/>
    <n v="1"/>
    <m/>
    <s v="ESPECIAL"/>
    <n v="322"/>
    <n v="82"/>
    <n v="328"/>
    <n v="3"/>
  </r>
  <r>
    <x v="0"/>
    <s v="ZS"/>
    <s v="33 ZS ZACATECAS"/>
    <n v="777643.73000000056"/>
    <n v="146"/>
    <m/>
    <m/>
    <m/>
    <m/>
    <n v="777643.73000000056"/>
    <n v="146"/>
    <m/>
    <m/>
    <m/>
    <s v=" ZACATECAS"/>
    <x v="1"/>
    <n v="6339"/>
    <m/>
    <s v="ESPECIAL"/>
    <n v="6484"/>
    <n v="37"/>
    <n v="148"/>
    <n v="2"/>
  </r>
  <r>
    <x v="0"/>
    <s v="ZS"/>
    <s v="33 ZS ZACATECAS"/>
    <n v="4362.51"/>
    <n v="1"/>
    <m/>
    <m/>
    <m/>
    <m/>
    <n v="4362.51"/>
    <n v="1"/>
    <m/>
    <m/>
    <m/>
    <s v=" ZACATECAS"/>
    <x v="0"/>
    <n v="11476"/>
    <m/>
    <s v="ESPECIAL"/>
    <n v="11476"/>
    <n v="1"/>
    <n v="4"/>
    <n v="3"/>
  </r>
  <r>
    <x v="0"/>
    <s v="ZS"/>
    <s v="33 ZS ZACATECAS"/>
    <n v="3509162.6000000252"/>
    <n v="665"/>
    <n v="25292.47"/>
    <n v="5"/>
    <m/>
    <m/>
    <n v="3483870.130000025"/>
    <n v="660"/>
    <m/>
    <m/>
    <m/>
    <s v=" ZACATECAS"/>
    <x v="2"/>
    <n v="1"/>
    <m/>
    <s v="ESPECIAL"/>
    <n v="660"/>
    <n v="167"/>
    <n v="668"/>
    <n v="3"/>
  </r>
  <r>
    <x v="0"/>
    <s v="ZS"/>
    <s v="33 ZS ZACATECAS"/>
    <n v="304569.75999999989"/>
    <n v="55"/>
    <m/>
    <m/>
    <m/>
    <m/>
    <n v="304569.75999999989"/>
    <n v="55"/>
    <m/>
    <m/>
    <m/>
    <s v=" ZACATECAS"/>
    <x v="3"/>
    <n v="1"/>
    <m/>
    <s v="ESPECIAL"/>
    <n v="55"/>
    <n v="14"/>
    <n v="56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5">
  <r>
    <m/>
    <m/>
    <m/>
    <m/>
    <n v="0"/>
    <n v="0"/>
    <x v="0"/>
    <x v="0"/>
    <n v="0"/>
    <m/>
    <s v="ESPECIAL"/>
    <n v="-1"/>
    <n v="0"/>
    <n v="0"/>
    <n v="0"/>
  </r>
  <r>
    <n v="1184.04"/>
    <n v="1"/>
    <m/>
    <m/>
    <n v="1184.04"/>
    <n v="1"/>
    <x v="0"/>
    <x v="1"/>
    <n v="268"/>
    <m/>
    <s v="ESPECIAL"/>
    <n v="268"/>
    <n v="1"/>
    <n v="3"/>
    <n v="2"/>
  </r>
  <r>
    <m/>
    <m/>
    <m/>
    <m/>
    <n v="0"/>
    <n v="0"/>
    <x v="0"/>
    <x v="2"/>
    <n v="481"/>
    <m/>
    <s v="ESPECIAL"/>
    <n v="480"/>
    <n v="0"/>
    <n v="0"/>
    <n v="0"/>
  </r>
  <r>
    <m/>
    <m/>
    <m/>
    <m/>
    <n v="0"/>
    <n v="0"/>
    <x v="0"/>
    <x v="3"/>
    <n v="78"/>
    <m/>
    <s v="ESPECIAL"/>
    <n v="77"/>
    <n v="0"/>
    <n v="0"/>
    <n v="0"/>
  </r>
  <r>
    <m/>
    <m/>
    <m/>
    <m/>
    <n v="0"/>
    <n v="0"/>
    <x v="1"/>
    <x v="0"/>
    <n v="934"/>
    <m/>
    <s v="ESPECIAL"/>
    <n v="933"/>
    <n v="0"/>
    <n v="0"/>
    <n v="0"/>
  </r>
  <r>
    <m/>
    <m/>
    <m/>
    <m/>
    <n v="0"/>
    <n v="0"/>
    <x v="1"/>
    <x v="1"/>
    <n v="115"/>
    <m/>
    <s v="ESPECIAL"/>
    <n v="114"/>
    <n v="0"/>
    <n v="0"/>
    <n v="0"/>
  </r>
  <r>
    <m/>
    <m/>
    <m/>
    <m/>
    <n v="0"/>
    <n v="0"/>
    <x v="1"/>
    <x v="2"/>
    <n v="1030"/>
    <m/>
    <s v="ESPECIAL"/>
    <n v="1029"/>
    <n v="0"/>
    <n v="0"/>
    <n v="0"/>
  </r>
  <r>
    <m/>
    <m/>
    <m/>
    <m/>
    <n v="0"/>
    <n v="0"/>
    <x v="1"/>
    <x v="3"/>
    <n v="552"/>
    <m/>
    <s v="ESPECIAL"/>
    <n v="551"/>
    <n v="0"/>
    <n v="0"/>
    <n v="0"/>
  </r>
  <r>
    <m/>
    <m/>
    <m/>
    <m/>
    <n v="0"/>
    <n v="0"/>
    <x v="2"/>
    <x v="0"/>
    <n v="222"/>
    <m/>
    <s v="ESPECIAL"/>
    <n v="221"/>
    <n v="0"/>
    <n v="0"/>
    <n v="0"/>
  </r>
  <r>
    <m/>
    <m/>
    <m/>
    <m/>
    <n v="0"/>
    <n v="0"/>
    <x v="2"/>
    <x v="1"/>
    <n v="881"/>
    <m/>
    <s v="ESPECIAL"/>
    <n v="880"/>
    <n v="0"/>
    <n v="0"/>
    <n v="0"/>
  </r>
  <r>
    <m/>
    <m/>
    <m/>
    <m/>
    <n v="0"/>
    <n v="0"/>
    <x v="2"/>
    <x v="2"/>
    <n v="189"/>
    <m/>
    <s v="ESPECIAL"/>
    <n v="188"/>
    <n v="0"/>
    <n v="0"/>
    <n v="0"/>
  </r>
  <r>
    <m/>
    <m/>
    <m/>
    <m/>
    <n v="0"/>
    <n v="0"/>
    <x v="2"/>
    <x v="3"/>
    <n v="29"/>
    <m/>
    <s v="ESPECIAL"/>
    <n v="28"/>
    <n v="0"/>
    <n v="0"/>
    <n v="0"/>
  </r>
  <r>
    <m/>
    <m/>
    <m/>
    <m/>
    <n v="0"/>
    <n v="0"/>
    <x v="3"/>
    <x v="0"/>
    <n v="277"/>
    <m/>
    <s v="ESPECIAL"/>
    <n v="276"/>
    <n v="0"/>
    <n v="0"/>
    <n v="0"/>
  </r>
  <r>
    <m/>
    <m/>
    <m/>
    <m/>
    <n v="0"/>
    <n v="0"/>
    <x v="3"/>
    <x v="1"/>
    <n v="81"/>
    <m/>
    <s v="ESPECIAL"/>
    <n v="80"/>
    <n v="0"/>
    <n v="0"/>
    <n v="0"/>
  </r>
  <r>
    <m/>
    <m/>
    <m/>
    <m/>
    <n v="0"/>
    <n v="0"/>
    <x v="3"/>
    <x v="2"/>
    <n v="176"/>
    <m/>
    <s v="ESPECIAL"/>
    <n v="175"/>
    <n v="0"/>
    <n v="0"/>
    <n v="0"/>
  </r>
  <r>
    <m/>
    <m/>
    <m/>
    <m/>
    <n v="0"/>
    <n v="0"/>
    <x v="3"/>
    <x v="3"/>
    <n v="224"/>
    <m/>
    <s v="ESPECIAL"/>
    <n v="223"/>
    <n v="0"/>
    <n v="0"/>
    <n v="0"/>
  </r>
  <r>
    <m/>
    <m/>
    <m/>
    <m/>
    <n v="0"/>
    <n v="0"/>
    <x v="4"/>
    <x v="0"/>
    <n v="15874"/>
    <m/>
    <s v="ESPECIAL"/>
    <n v="15873"/>
    <n v="0"/>
    <n v="0"/>
    <n v="0"/>
  </r>
  <r>
    <m/>
    <m/>
    <m/>
    <m/>
    <n v="0"/>
    <n v="0"/>
    <x v="4"/>
    <x v="1"/>
    <n v="722"/>
    <m/>
    <s v="ESPECIAL"/>
    <n v="721"/>
    <n v="0"/>
    <n v="0"/>
    <n v="0"/>
  </r>
  <r>
    <n v="2446.6799999999998"/>
    <n v="1"/>
    <m/>
    <m/>
    <n v="2446.6799999999998"/>
    <n v="1"/>
    <x v="4"/>
    <x v="2"/>
    <n v="633"/>
    <m/>
    <s v="ESPECIAL"/>
    <n v="633"/>
    <n v="1"/>
    <n v="3"/>
    <n v="2"/>
  </r>
  <r>
    <m/>
    <m/>
    <m/>
    <m/>
    <n v="0"/>
    <n v="0"/>
    <x v="4"/>
    <x v="3"/>
    <n v="1100"/>
    <m/>
    <s v="ESPECIAL"/>
    <n v="1099"/>
    <n v="0"/>
    <n v="0"/>
    <n v="0"/>
  </r>
  <r>
    <m/>
    <m/>
    <m/>
    <m/>
    <n v="0"/>
    <n v="0"/>
    <x v="5"/>
    <x v="0"/>
    <n v="60623"/>
    <m/>
    <s v="ESPECIAL"/>
    <n v="60622"/>
    <n v="0"/>
    <n v="0"/>
    <n v="0"/>
  </r>
  <r>
    <m/>
    <m/>
    <m/>
    <m/>
    <n v="0"/>
    <n v="0"/>
    <x v="5"/>
    <x v="1"/>
    <n v="1704"/>
    <m/>
    <s v="ESPECIAL"/>
    <n v="1703"/>
    <n v="0"/>
    <n v="0"/>
    <n v="0"/>
  </r>
  <r>
    <m/>
    <m/>
    <m/>
    <m/>
    <n v="0"/>
    <n v="0"/>
    <x v="5"/>
    <x v="2"/>
    <n v="1131"/>
    <m/>
    <s v="ESPECIAL"/>
    <n v="1130"/>
    <n v="0"/>
    <n v="0"/>
    <n v="0"/>
  </r>
  <r>
    <m/>
    <m/>
    <m/>
    <m/>
    <n v="0"/>
    <n v="0"/>
    <x v="5"/>
    <x v="3"/>
    <n v="113"/>
    <m/>
    <s v="ESPECIAL"/>
    <n v="112"/>
    <n v="0"/>
    <n v="0"/>
    <n v="0"/>
  </r>
  <r>
    <m/>
    <m/>
    <m/>
    <m/>
    <n v="0"/>
    <n v="0"/>
    <x v="6"/>
    <x v="0"/>
    <n v="0"/>
    <m/>
    <s v="ESPECIAL"/>
    <n v="-1"/>
    <n v="0"/>
    <n v="0"/>
    <n v="0"/>
  </r>
  <r>
    <m/>
    <m/>
    <m/>
    <m/>
    <n v="0"/>
    <n v="0"/>
    <x v="6"/>
    <x v="1"/>
    <n v="1657"/>
    <m/>
    <s v="ESPECIAL"/>
    <n v="1656"/>
    <n v="0"/>
    <n v="0"/>
    <n v="0"/>
  </r>
  <r>
    <m/>
    <m/>
    <m/>
    <m/>
    <n v="0"/>
    <n v="0"/>
    <x v="6"/>
    <x v="2"/>
    <n v="268"/>
    <m/>
    <s v="ESPECIAL"/>
    <n v="267"/>
    <n v="0"/>
    <n v="0"/>
    <n v="0"/>
  </r>
  <r>
    <m/>
    <m/>
    <m/>
    <m/>
    <n v="0"/>
    <n v="0"/>
    <x v="6"/>
    <x v="3"/>
    <n v="46"/>
    <m/>
    <s v="ESPECIAL"/>
    <n v="45"/>
    <n v="0"/>
    <n v="0"/>
    <n v="0"/>
  </r>
  <r>
    <m/>
    <m/>
    <m/>
    <m/>
    <n v="0"/>
    <n v="0"/>
    <x v="7"/>
    <x v="0"/>
    <n v="0"/>
    <m/>
    <s v="ESPECIAL"/>
    <n v="-1"/>
    <n v="0"/>
    <n v="0"/>
    <n v="0"/>
  </r>
  <r>
    <m/>
    <m/>
    <m/>
    <m/>
    <n v="0"/>
    <n v="0"/>
    <x v="7"/>
    <x v="1"/>
    <n v="1"/>
    <m/>
    <s v="ESPECIAL"/>
    <n v="0"/>
    <n v="0"/>
    <n v="0"/>
    <n v="0"/>
  </r>
  <r>
    <m/>
    <m/>
    <m/>
    <m/>
    <n v="0"/>
    <n v="0"/>
    <x v="7"/>
    <x v="2"/>
    <n v="1533"/>
    <m/>
    <s v="ESPECIAL"/>
    <n v="1532"/>
    <n v="0"/>
    <n v="0"/>
    <n v="0"/>
  </r>
  <r>
    <m/>
    <m/>
    <m/>
    <m/>
    <n v="0"/>
    <n v="0"/>
    <x v="7"/>
    <x v="3"/>
    <n v="714"/>
    <m/>
    <s v="ESPECIAL"/>
    <n v="713"/>
    <n v="0"/>
    <n v="0"/>
    <n v="0"/>
  </r>
  <r>
    <m/>
    <m/>
    <m/>
    <m/>
    <n v="0"/>
    <n v="0"/>
    <x v="8"/>
    <x v="0"/>
    <n v="0"/>
    <m/>
    <s v="ESPECIAL"/>
    <n v="-1"/>
    <n v="0"/>
    <n v="0"/>
    <n v="0"/>
  </r>
  <r>
    <n v="917.96"/>
    <n v="1"/>
    <m/>
    <m/>
    <n v="917.96"/>
    <n v="1"/>
    <x v="8"/>
    <x v="1"/>
    <n v="515"/>
    <m/>
    <s v="ESPECIAL"/>
    <n v="515"/>
    <n v="1"/>
    <n v="3"/>
    <n v="2"/>
  </r>
  <r>
    <m/>
    <m/>
    <m/>
    <m/>
    <n v="0"/>
    <n v="0"/>
    <x v="8"/>
    <x v="2"/>
    <n v="743"/>
    <m/>
    <s v="ESPECIAL"/>
    <n v="742"/>
    <n v="0"/>
    <n v="0"/>
    <n v="0"/>
  </r>
  <r>
    <m/>
    <m/>
    <m/>
    <m/>
    <n v="0"/>
    <n v="0"/>
    <x v="8"/>
    <x v="3"/>
    <n v="82"/>
    <m/>
    <s v="ESPECIAL"/>
    <n v="81"/>
    <n v="0"/>
    <n v="0"/>
    <n v="0"/>
  </r>
  <r>
    <m/>
    <m/>
    <m/>
    <m/>
    <n v="0"/>
    <n v="0"/>
    <x v="9"/>
    <x v="0"/>
    <n v="24400"/>
    <m/>
    <s v="ESPECIAL"/>
    <n v="24399"/>
    <n v="0"/>
    <n v="0"/>
    <n v="0"/>
  </r>
  <r>
    <n v="5021.3900000000003"/>
    <n v="3"/>
    <m/>
    <m/>
    <n v="5021.3900000000003"/>
    <n v="3"/>
    <x v="9"/>
    <x v="1"/>
    <n v="273"/>
    <m/>
    <s v="ESPECIAL"/>
    <n v="275"/>
    <n v="1"/>
    <n v="3"/>
    <n v="0"/>
  </r>
  <r>
    <m/>
    <m/>
    <m/>
    <m/>
    <n v="0"/>
    <n v="0"/>
    <x v="9"/>
    <x v="2"/>
    <n v="694"/>
    <m/>
    <s v="ESPECIAL"/>
    <n v="693"/>
    <n v="0"/>
    <n v="0"/>
    <n v="0"/>
  </r>
  <r>
    <m/>
    <m/>
    <m/>
    <m/>
    <n v="0"/>
    <n v="0"/>
    <x v="9"/>
    <x v="3"/>
    <n v="1057"/>
    <m/>
    <s v="ESPECIAL"/>
    <n v="1056"/>
    <n v="0"/>
    <n v="0"/>
    <n v="0"/>
  </r>
  <r>
    <m/>
    <m/>
    <m/>
    <m/>
    <n v="0"/>
    <n v="0"/>
    <x v="10"/>
    <x v="0"/>
    <n v="37467"/>
    <m/>
    <s v="ESPECIAL"/>
    <n v="37466"/>
    <n v="0"/>
    <n v="0"/>
    <n v="0"/>
  </r>
  <r>
    <n v="1343.63"/>
    <n v="1"/>
    <m/>
    <m/>
    <n v="1343.63"/>
    <n v="1"/>
    <x v="10"/>
    <x v="1"/>
    <n v="1276"/>
    <m/>
    <s v="ESPECIAL"/>
    <n v="1276"/>
    <n v="1"/>
    <n v="3"/>
    <n v="2"/>
  </r>
  <r>
    <m/>
    <m/>
    <m/>
    <m/>
    <n v="0"/>
    <n v="0"/>
    <x v="10"/>
    <x v="2"/>
    <n v="2051"/>
    <m/>
    <s v="ESPECIAL"/>
    <n v="2050"/>
    <n v="0"/>
    <n v="0"/>
    <n v="0"/>
  </r>
  <r>
    <m/>
    <m/>
    <m/>
    <m/>
    <n v="0"/>
    <n v="0"/>
    <x v="10"/>
    <x v="3"/>
    <n v="427"/>
    <m/>
    <s v="ESPECIAL"/>
    <n v="426"/>
    <n v="0"/>
    <n v="0"/>
    <n v="0"/>
  </r>
  <r>
    <m/>
    <m/>
    <m/>
    <m/>
    <n v="0"/>
    <n v="0"/>
    <x v="11"/>
    <x v="0"/>
    <n v="37906"/>
    <m/>
    <s v="ESPECIAL"/>
    <n v="37905"/>
    <n v="0"/>
    <n v="0"/>
    <n v="0"/>
  </r>
  <r>
    <n v="3528.16"/>
    <n v="2"/>
    <n v="1476.95"/>
    <n v="1"/>
    <n v="5005.1099999999997"/>
    <n v="3"/>
    <x v="12"/>
    <x v="1"/>
    <n v="359"/>
    <n v="361"/>
    <s v="ESPECIAL"/>
    <n v="360"/>
    <n v="1"/>
    <n v="3"/>
    <n v="1"/>
  </r>
  <r>
    <m/>
    <m/>
    <m/>
    <m/>
    <n v="0"/>
    <n v="0"/>
    <x v="11"/>
    <x v="2"/>
    <n v="1203"/>
    <m/>
    <s v="ESPECIAL"/>
    <n v="1202"/>
    <n v="0"/>
    <n v="0"/>
    <n v="0"/>
  </r>
  <r>
    <n v="1476.95"/>
    <n v="1"/>
    <n v="1476.95"/>
    <n v="1"/>
    <n v="0"/>
    <n v="0"/>
    <x v="11"/>
    <x v="3"/>
    <n v="95"/>
    <m/>
    <s v="ESPECIAL"/>
    <n v="95"/>
    <n v="1"/>
    <n v="3"/>
    <n v="2"/>
  </r>
  <r>
    <m/>
    <m/>
    <m/>
    <m/>
    <n v="0"/>
    <n v="0"/>
    <x v="13"/>
    <x v="0"/>
    <n v="0"/>
    <m/>
    <s v="ESPECIAL"/>
    <n v="-1"/>
    <n v="0"/>
    <n v="0"/>
    <n v="0"/>
  </r>
  <r>
    <m/>
    <m/>
    <m/>
    <m/>
    <n v="0"/>
    <n v="0"/>
    <x v="13"/>
    <x v="1"/>
    <n v="1401"/>
    <m/>
    <s v="ESPECIAL"/>
    <n v="1400"/>
    <n v="0"/>
    <n v="0"/>
    <n v="0"/>
  </r>
  <r>
    <m/>
    <m/>
    <m/>
    <m/>
    <n v="0"/>
    <n v="0"/>
    <x v="13"/>
    <x v="2"/>
    <n v="2506"/>
    <m/>
    <s v="ESPECIAL"/>
    <n v="2505"/>
    <n v="0"/>
    <n v="0"/>
    <n v="0"/>
  </r>
  <r>
    <m/>
    <m/>
    <m/>
    <m/>
    <n v="0"/>
    <n v="0"/>
    <x v="13"/>
    <x v="3"/>
    <n v="853"/>
    <m/>
    <s v="ESPECIAL"/>
    <n v="852"/>
    <n v="0"/>
    <n v="0"/>
    <n v="0"/>
  </r>
  <r>
    <m/>
    <m/>
    <m/>
    <m/>
    <n v="0"/>
    <n v="0"/>
    <x v="14"/>
    <x v="0"/>
    <n v="0"/>
    <m/>
    <s v="ESPECIAL"/>
    <n v="-1"/>
    <n v="0"/>
    <n v="0"/>
    <n v="0"/>
  </r>
  <r>
    <n v="2885.7200000000003"/>
    <n v="2"/>
    <m/>
    <m/>
    <n v="2885.7200000000003"/>
    <n v="2"/>
    <x v="14"/>
    <x v="1"/>
    <n v="1238"/>
    <m/>
    <s v="ESPECIAL"/>
    <n v="1239"/>
    <n v="1"/>
    <n v="3"/>
    <n v="1"/>
  </r>
  <r>
    <m/>
    <m/>
    <m/>
    <m/>
    <n v="0"/>
    <n v="0"/>
    <x v="14"/>
    <x v="2"/>
    <n v="6171"/>
    <m/>
    <s v="ESPECIAL"/>
    <n v="6170"/>
    <n v="0"/>
    <n v="0"/>
    <n v="0"/>
  </r>
  <r>
    <m/>
    <m/>
    <m/>
    <m/>
    <n v="0"/>
    <n v="0"/>
    <x v="14"/>
    <x v="3"/>
    <n v="295"/>
    <m/>
    <s v="ESPECIAL"/>
    <n v="294"/>
    <n v="0"/>
    <n v="0"/>
    <n v="0"/>
  </r>
  <r>
    <m/>
    <m/>
    <m/>
    <m/>
    <n v="0"/>
    <n v="0"/>
    <x v="15"/>
    <x v="0"/>
    <n v="29274"/>
    <m/>
    <s v="ESPECIAL"/>
    <n v="29273"/>
    <n v="0"/>
    <n v="0"/>
    <n v="0"/>
  </r>
  <r>
    <m/>
    <m/>
    <m/>
    <m/>
    <n v="0"/>
    <n v="0"/>
    <x v="15"/>
    <x v="1"/>
    <n v="887"/>
    <m/>
    <s v="ESPECIAL"/>
    <n v="886"/>
    <n v="0"/>
    <n v="0"/>
    <n v="0"/>
  </r>
  <r>
    <m/>
    <m/>
    <m/>
    <m/>
    <n v="0"/>
    <n v="0"/>
    <x v="15"/>
    <x v="2"/>
    <n v="1291"/>
    <m/>
    <s v="ESPECIAL"/>
    <n v="1290"/>
    <n v="0"/>
    <n v="0"/>
    <n v="0"/>
  </r>
  <r>
    <m/>
    <m/>
    <m/>
    <m/>
    <n v="0"/>
    <n v="0"/>
    <x v="15"/>
    <x v="3"/>
    <n v="797"/>
    <m/>
    <s v="ESPECIAL"/>
    <n v="796"/>
    <n v="0"/>
    <n v="0"/>
    <n v="0"/>
  </r>
  <r>
    <m/>
    <m/>
    <m/>
    <m/>
    <n v="0"/>
    <n v="0"/>
    <x v="16"/>
    <x v="0"/>
    <n v="299"/>
    <m/>
    <s v="ESPECIAL"/>
    <n v="298"/>
    <n v="0"/>
    <n v="0"/>
    <n v="0"/>
  </r>
  <r>
    <m/>
    <m/>
    <m/>
    <m/>
    <n v="0"/>
    <n v="0"/>
    <x v="16"/>
    <x v="1"/>
    <n v="497"/>
    <m/>
    <s v="ESPECIAL"/>
    <n v="496"/>
    <n v="0"/>
    <n v="0"/>
    <n v="0"/>
  </r>
  <r>
    <m/>
    <m/>
    <m/>
    <m/>
    <n v="0"/>
    <n v="0"/>
    <x v="16"/>
    <x v="2"/>
    <n v="701"/>
    <m/>
    <s v="ESPECIAL"/>
    <n v="700"/>
    <n v="0"/>
    <n v="0"/>
    <n v="0"/>
  </r>
  <r>
    <m/>
    <m/>
    <m/>
    <m/>
    <n v="0"/>
    <n v="0"/>
    <x v="16"/>
    <x v="3"/>
    <n v="99"/>
    <m/>
    <s v="ESPECIAL"/>
    <n v="98"/>
    <n v="0"/>
    <n v="0"/>
    <n v="0"/>
  </r>
  <r>
    <m/>
    <m/>
    <m/>
    <m/>
    <n v="0"/>
    <n v="0"/>
    <x v="17"/>
    <x v="0"/>
    <n v="91423"/>
    <m/>
    <s v="ESPECIAL"/>
    <n v="91422"/>
    <n v="0"/>
    <n v="0"/>
    <n v="0"/>
  </r>
  <r>
    <m/>
    <m/>
    <m/>
    <m/>
    <n v="0"/>
    <n v="0"/>
    <x v="17"/>
    <x v="1"/>
    <n v="324"/>
    <m/>
    <s v="ESPECIAL"/>
    <n v="323"/>
    <n v="0"/>
    <n v="0"/>
    <n v="0"/>
  </r>
  <r>
    <m/>
    <m/>
    <m/>
    <m/>
    <n v="0"/>
    <n v="0"/>
    <x v="17"/>
    <x v="2"/>
    <n v="1951"/>
    <m/>
    <s v="ESPECIAL"/>
    <n v="1950"/>
    <n v="0"/>
    <n v="0"/>
    <n v="0"/>
  </r>
  <r>
    <m/>
    <m/>
    <m/>
    <m/>
    <n v="0"/>
    <n v="0"/>
    <x v="17"/>
    <x v="3"/>
    <n v="2323"/>
    <m/>
    <s v="ESPECIAL"/>
    <n v="2322"/>
    <n v="0"/>
    <n v="0"/>
    <n v="0"/>
  </r>
  <r>
    <m/>
    <m/>
    <m/>
    <m/>
    <n v="0"/>
    <n v="0"/>
    <x v="18"/>
    <x v="0"/>
    <n v="0"/>
    <m/>
    <s v="ESPECIAL"/>
    <n v="-1"/>
    <n v="0"/>
    <n v="0"/>
    <n v="0"/>
  </r>
  <r>
    <n v="2525.56"/>
    <n v="2"/>
    <m/>
    <m/>
    <n v="2525.56"/>
    <n v="2"/>
    <x v="18"/>
    <x v="1"/>
    <n v="682"/>
    <m/>
    <s v="ESPECIAL"/>
    <n v="683"/>
    <n v="1"/>
    <n v="3"/>
    <n v="1"/>
  </r>
  <r>
    <m/>
    <m/>
    <m/>
    <m/>
    <n v="0"/>
    <n v="0"/>
    <x v="18"/>
    <x v="2"/>
    <n v="2104"/>
    <m/>
    <s v="ESPECIAL"/>
    <n v="2103"/>
    <n v="0"/>
    <n v="0"/>
    <n v="0"/>
  </r>
  <r>
    <m/>
    <m/>
    <m/>
    <m/>
    <n v="0"/>
    <n v="0"/>
    <x v="18"/>
    <x v="3"/>
    <n v="190"/>
    <m/>
    <s v="ESPECIAL"/>
    <n v="189"/>
    <n v="0"/>
    <n v="0"/>
    <n v="0"/>
  </r>
  <r>
    <m/>
    <m/>
    <m/>
    <m/>
    <n v="0"/>
    <n v="0"/>
    <x v="19"/>
    <x v="0"/>
    <n v="0"/>
    <m/>
    <s v="ESPECIAL"/>
    <n v="-1"/>
    <n v="0"/>
    <n v="0"/>
    <n v="0"/>
  </r>
  <r>
    <m/>
    <m/>
    <m/>
    <m/>
    <n v="0"/>
    <n v="0"/>
    <x v="19"/>
    <x v="1"/>
    <n v="119"/>
    <m/>
    <s v="ESPECIAL"/>
    <n v="118"/>
    <n v="0"/>
    <n v="0"/>
    <n v="0"/>
  </r>
  <r>
    <m/>
    <m/>
    <m/>
    <m/>
    <n v="0"/>
    <n v="0"/>
    <x v="19"/>
    <x v="2"/>
    <n v="424"/>
    <m/>
    <s v="ESPECIAL"/>
    <n v="423"/>
    <n v="0"/>
    <n v="0"/>
    <n v="0"/>
  </r>
  <r>
    <m/>
    <m/>
    <m/>
    <m/>
    <n v="0"/>
    <n v="0"/>
    <x v="19"/>
    <x v="3"/>
    <n v="148"/>
    <m/>
    <s v="ESPECIAL"/>
    <n v="147"/>
    <n v="0"/>
    <n v="0"/>
    <n v="0"/>
  </r>
  <r>
    <n v="5132.5600000000004"/>
    <n v="1"/>
    <m/>
    <m/>
    <n v="5132.5600000000004"/>
    <n v="1"/>
    <x v="20"/>
    <x v="1"/>
    <n v="42583"/>
    <m/>
    <s v="ESPECIAL"/>
    <n v="42583"/>
    <n v="1"/>
    <n v="3"/>
    <n v="2"/>
  </r>
  <r>
    <m/>
    <m/>
    <m/>
    <m/>
    <n v="0"/>
    <n v="0"/>
    <x v="20"/>
    <x v="0"/>
    <n v="0"/>
    <m/>
    <s v="ESPECIAL"/>
    <n v="-1"/>
    <n v="0"/>
    <n v="0"/>
    <n v="0"/>
  </r>
  <r>
    <m/>
    <m/>
    <m/>
    <m/>
    <n v="0"/>
    <n v="0"/>
    <x v="20"/>
    <x v="4"/>
    <n v="2"/>
    <m/>
    <s v="ESPECIAL"/>
    <n v="1"/>
    <n v="0"/>
    <n v="0"/>
    <n v="0"/>
  </r>
  <r>
    <m/>
    <m/>
    <m/>
    <m/>
    <n v="0"/>
    <n v="0"/>
    <x v="20"/>
    <x v="2"/>
    <n v="542"/>
    <m/>
    <s v="ESPECIAL"/>
    <n v="541"/>
    <n v="0"/>
    <n v="0"/>
    <n v="0"/>
  </r>
  <r>
    <m/>
    <m/>
    <m/>
    <m/>
    <n v="0"/>
    <n v="0"/>
    <x v="20"/>
    <x v="3"/>
    <n v="1315"/>
    <m/>
    <s v="ESPECIAL"/>
    <n v="1314"/>
    <n v="0"/>
    <n v="0"/>
    <n v="0"/>
  </r>
  <r>
    <m/>
    <m/>
    <m/>
    <m/>
    <n v="0"/>
    <n v="0"/>
    <x v="21"/>
    <x v="1"/>
    <n v="42271"/>
    <m/>
    <s v="ESPECIAL"/>
    <n v="42270"/>
    <n v="0"/>
    <n v="0"/>
    <n v="0"/>
  </r>
  <r>
    <m/>
    <m/>
    <m/>
    <m/>
    <n v="0"/>
    <n v="0"/>
    <x v="21"/>
    <x v="0"/>
    <n v="0"/>
    <m/>
    <s v="ESPECIAL"/>
    <n v="-1"/>
    <n v="0"/>
    <n v="0"/>
    <n v="0"/>
  </r>
  <r>
    <n v="12034.66"/>
    <n v="2"/>
    <m/>
    <m/>
    <n v="12034.66"/>
    <n v="2"/>
    <x v="21"/>
    <x v="2"/>
    <n v="494"/>
    <m/>
    <s v="ESPECIAL"/>
    <n v="495"/>
    <n v="1"/>
    <n v="3"/>
    <n v="1"/>
  </r>
  <r>
    <m/>
    <m/>
    <m/>
    <m/>
    <n v="0"/>
    <n v="0"/>
    <x v="21"/>
    <x v="3"/>
    <n v="209"/>
    <m/>
    <s v="ESPECIAL"/>
    <n v="208"/>
    <n v="0"/>
    <n v="0"/>
    <n v="0"/>
  </r>
  <r>
    <m/>
    <m/>
    <m/>
    <m/>
    <n v="0"/>
    <n v="0"/>
    <x v="21"/>
    <x v="5"/>
    <n v="327"/>
    <m/>
    <s v="ESPECIAL"/>
    <n v="326"/>
    <n v="0"/>
    <n v="0"/>
    <n v="0"/>
  </r>
  <r>
    <m/>
    <m/>
    <m/>
    <m/>
    <n v="0"/>
    <n v="0"/>
    <x v="22"/>
    <x v="0"/>
    <n v="0"/>
    <m/>
    <s v="ESPECIAL"/>
    <n v="-1"/>
    <n v="0"/>
    <n v="0"/>
    <n v="0"/>
  </r>
  <r>
    <m/>
    <m/>
    <m/>
    <m/>
    <n v="0"/>
    <n v="0"/>
    <x v="22"/>
    <x v="1"/>
    <n v="532"/>
    <m/>
    <s v="ESPECIAL"/>
    <n v="531"/>
    <n v="0"/>
    <n v="0"/>
    <n v="0"/>
  </r>
  <r>
    <m/>
    <m/>
    <m/>
    <m/>
    <n v="0"/>
    <n v="0"/>
    <x v="22"/>
    <x v="2"/>
    <n v="2538"/>
    <m/>
    <s v="ESPECIAL"/>
    <n v="2537"/>
    <n v="0"/>
    <n v="0"/>
    <n v="0"/>
  </r>
  <r>
    <m/>
    <m/>
    <m/>
    <m/>
    <n v="0"/>
    <n v="0"/>
    <x v="22"/>
    <x v="3"/>
    <n v="65"/>
    <m/>
    <s v="ESPECIAL"/>
    <n v="64"/>
    <n v="0"/>
    <n v="0"/>
    <n v="0"/>
  </r>
  <r>
    <m/>
    <m/>
    <m/>
    <m/>
    <n v="0"/>
    <n v="0"/>
    <x v="23"/>
    <x v="0"/>
    <n v="0"/>
    <m/>
    <s v="ESPECIAL"/>
    <n v="-1"/>
    <n v="0"/>
    <n v="0"/>
    <n v="0"/>
  </r>
  <r>
    <m/>
    <m/>
    <m/>
    <m/>
    <n v="0"/>
    <n v="0"/>
    <x v="23"/>
    <x v="1"/>
    <n v="155"/>
    <m/>
    <s v="ESPECIAL"/>
    <n v="154"/>
    <n v="0"/>
    <n v="0"/>
    <n v="0"/>
  </r>
  <r>
    <m/>
    <m/>
    <m/>
    <m/>
    <n v="0"/>
    <n v="0"/>
    <x v="23"/>
    <x v="2"/>
    <n v="590"/>
    <m/>
    <s v="ESPECIAL"/>
    <n v="589"/>
    <n v="0"/>
    <n v="0"/>
    <n v="0"/>
  </r>
  <r>
    <m/>
    <m/>
    <m/>
    <m/>
    <n v="0"/>
    <n v="0"/>
    <x v="23"/>
    <x v="3"/>
    <n v="163"/>
    <m/>
    <s v="ESPECIAL"/>
    <n v="162"/>
    <n v="0"/>
    <n v="0"/>
    <n v="0"/>
  </r>
  <r>
    <m/>
    <m/>
    <m/>
    <m/>
    <n v="0"/>
    <n v="0"/>
    <x v="24"/>
    <x v="0"/>
    <n v="0"/>
    <m/>
    <s v="ESPECIAL"/>
    <n v="-1"/>
    <n v="0"/>
    <n v="0"/>
    <n v="0"/>
  </r>
  <r>
    <m/>
    <m/>
    <m/>
    <m/>
    <n v="0"/>
    <n v="0"/>
    <x v="24"/>
    <x v="1"/>
    <n v="11095"/>
    <m/>
    <s v="ESPECIAL"/>
    <n v="11094"/>
    <n v="0"/>
    <n v="0"/>
    <n v="0"/>
  </r>
  <r>
    <m/>
    <m/>
    <m/>
    <m/>
    <n v="0"/>
    <n v="0"/>
    <x v="24"/>
    <x v="2"/>
    <n v="735"/>
    <m/>
    <s v="ESPECIAL"/>
    <n v="734"/>
    <n v="0"/>
    <n v="0"/>
    <n v="0"/>
  </r>
  <r>
    <m/>
    <m/>
    <m/>
    <m/>
    <n v="0"/>
    <n v="0"/>
    <x v="24"/>
    <x v="3"/>
    <n v="206"/>
    <m/>
    <s v="ESPECIAL"/>
    <n v="205"/>
    <n v="0"/>
    <n v="0"/>
    <n v="0"/>
  </r>
  <r>
    <m/>
    <m/>
    <m/>
    <m/>
    <n v="0"/>
    <n v="0"/>
    <x v="25"/>
    <x v="0"/>
    <n v="15581"/>
    <m/>
    <s v="ESPECIAL"/>
    <n v="15580"/>
    <n v="0"/>
    <n v="0"/>
    <n v="0"/>
  </r>
  <r>
    <n v="671.82"/>
    <n v="1"/>
    <m/>
    <m/>
    <n v="671.82"/>
    <n v="1"/>
    <x v="26"/>
    <x v="1"/>
    <n v="1553"/>
    <m/>
    <s v="ESPECIAL"/>
    <n v="1553"/>
    <n v="1"/>
    <n v="3"/>
    <n v="2"/>
  </r>
  <r>
    <m/>
    <m/>
    <m/>
    <m/>
    <n v="0"/>
    <n v="0"/>
    <x v="26"/>
    <x v="2"/>
    <n v="613"/>
    <m/>
    <s v="ESPECIAL"/>
    <n v="612"/>
    <n v="0"/>
    <n v="0"/>
    <n v="0"/>
  </r>
  <r>
    <m/>
    <m/>
    <m/>
    <m/>
    <n v="0"/>
    <n v="0"/>
    <x v="26"/>
    <x v="3"/>
    <n v="1005"/>
    <m/>
    <s v="ESPECIAL"/>
    <n v="1004"/>
    <n v="0"/>
    <n v="0"/>
    <n v="0"/>
  </r>
  <r>
    <m/>
    <m/>
    <m/>
    <m/>
    <n v="0"/>
    <n v="0"/>
    <x v="27"/>
    <x v="1"/>
    <n v="131668"/>
    <m/>
    <s v="ESPECIAL"/>
    <n v="131667"/>
    <n v="0"/>
    <n v="0"/>
    <n v="0"/>
  </r>
  <r>
    <m/>
    <m/>
    <m/>
    <m/>
    <n v="0"/>
    <n v="0"/>
    <x v="27"/>
    <x v="0"/>
    <n v="3443"/>
    <m/>
    <s v="ESPECIAL"/>
    <n v="3442"/>
    <n v="0"/>
    <n v="0"/>
    <n v="0"/>
  </r>
  <r>
    <m/>
    <m/>
    <m/>
    <m/>
    <n v="0"/>
    <n v="0"/>
    <x v="27"/>
    <x v="2"/>
    <n v="1150"/>
    <m/>
    <s v="ESPECIAL"/>
    <n v="1149"/>
    <n v="0"/>
    <n v="0"/>
    <n v="0"/>
  </r>
  <r>
    <m/>
    <m/>
    <m/>
    <m/>
    <n v="0"/>
    <n v="0"/>
    <x v="27"/>
    <x v="3"/>
    <n v="93"/>
    <m/>
    <s v="ESPECIAL"/>
    <n v="92"/>
    <n v="0"/>
    <n v="0"/>
    <n v="0"/>
  </r>
  <r>
    <m/>
    <m/>
    <m/>
    <m/>
    <n v="0"/>
    <n v="0"/>
    <x v="28"/>
    <x v="0"/>
    <n v="0"/>
    <m/>
    <s v="ESPECIAL"/>
    <n v="-1"/>
    <n v="0"/>
    <n v="0"/>
    <n v="0"/>
  </r>
  <r>
    <m/>
    <m/>
    <m/>
    <m/>
    <n v="0"/>
    <n v="0"/>
    <x v="29"/>
    <x v="1"/>
    <n v="722"/>
    <m/>
    <s v="ESPECIAL"/>
    <n v="721"/>
    <n v="0"/>
    <n v="0"/>
    <n v="0"/>
  </r>
  <r>
    <m/>
    <m/>
    <m/>
    <m/>
    <n v="0"/>
    <n v="0"/>
    <x v="29"/>
    <x v="2"/>
    <n v="1012"/>
    <m/>
    <s v="ESPECIAL"/>
    <n v="1011"/>
    <n v="0"/>
    <n v="0"/>
    <n v="0"/>
  </r>
  <r>
    <m/>
    <m/>
    <m/>
    <m/>
    <n v="0"/>
    <n v="0"/>
    <x v="29"/>
    <x v="3"/>
    <n v="246"/>
    <m/>
    <s v="ESPECIAL"/>
    <n v="245"/>
    <n v="0"/>
    <n v="0"/>
    <n v="0"/>
  </r>
  <r>
    <m/>
    <m/>
    <m/>
    <m/>
    <n v="0"/>
    <n v="0"/>
    <x v="30"/>
    <x v="0"/>
    <n v="15953"/>
    <m/>
    <s v="ESPECIAL"/>
    <n v="15952"/>
    <n v="0"/>
    <n v="0"/>
    <n v="0"/>
  </r>
  <r>
    <m/>
    <m/>
    <m/>
    <m/>
    <n v="0"/>
    <n v="0"/>
    <x v="30"/>
    <x v="1"/>
    <n v="2074"/>
    <m/>
    <s v="ESPECIAL"/>
    <n v="2073"/>
    <n v="0"/>
    <n v="0"/>
    <n v="0"/>
  </r>
  <r>
    <m/>
    <m/>
    <m/>
    <m/>
    <n v="0"/>
    <n v="0"/>
    <x v="30"/>
    <x v="2"/>
    <n v="799"/>
    <m/>
    <s v="ESPECIAL"/>
    <n v="798"/>
    <n v="0"/>
    <n v="0"/>
    <n v="0"/>
  </r>
  <r>
    <m/>
    <m/>
    <m/>
    <m/>
    <n v="0"/>
    <n v="0"/>
    <x v="30"/>
    <x v="3"/>
    <n v="213"/>
    <m/>
    <s v="ESPECIAL"/>
    <n v="212"/>
    <n v="0"/>
    <n v="0"/>
    <n v="0"/>
  </r>
  <r>
    <m/>
    <m/>
    <m/>
    <m/>
    <n v="0"/>
    <n v="0"/>
    <x v="31"/>
    <x v="0"/>
    <n v="11999"/>
    <m/>
    <s v="ESPECIAL"/>
    <n v="11998"/>
    <n v="0"/>
    <n v="0"/>
    <n v="0"/>
  </r>
  <r>
    <m/>
    <m/>
    <m/>
    <m/>
    <n v="0"/>
    <n v="0"/>
    <x v="31"/>
    <x v="1"/>
    <n v="4947"/>
    <m/>
    <s v="ESPECIAL"/>
    <n v="4946"/>
    <n v="0"/>
    <n v="0"/>
    <n v="0"/>
  </r>
  <r>
    <m/>
    <m/>
    <m/>
    <m/>
    <n v="0"/>
    <n v="0"/>
    <x v="31"/>
    <x v="2"/>
    <n v="384"/>
    <m/>
    <s v="ESPECIAL"/>
    <n v="383"/>
    <n v="0"/>
    <n v="0"/>
    <n v="0"/>
  </r>
  <r>
    <m/>
    <m/>
    <m/>
    <m/>
    <n v="0"/>
    <n v="0"/>
    <x v="31"/>
    <x v="3"/>
    <n v="156"/>
    <m/>
    <s v="ESPECIAL"/>
    <n v="155"/>
    <n v="0"/>
    <n v="0"/>
    <n v="0"/>
  </r>
  <r>
    <m/>
    <m/>
    <m/>
    <m/>
    <n v="0"/>
    <n v="0"/>
    <x v="32"/>
    <x v="0"/>
    <n v="0"/>
    <m/>
    <s v="ESPECIAL"/>
    <n v="-1"/>
    <n v="0"/>
    <n v="0"/>
    <n v="0"/>
  </r>
  <r>
    <m/>
    <m/>
    <m/>
    <m/>
    <n v="0"/>
    <n v="0"/>
    <x v="32"/>
    <x v="1"/>
    <n v="1928"/>
    <m/>
    <s v="ESPECIAL"/>
    <n v="1927"/>
    <n v="0"/>
    <n v="0"/>
    <n v="0"/>
  </r>
  <r>
    <m/>
    <m/>
    <m/>
    <m/>
    <n v="0"/>
    <n v="0"/>
    <x v="32"/>
    <x v="2"/>
    <n v="1018"/>
    <m/>
    <s v="ESPECIAL"/>
    <n v="1017"/>
    <n v="0"/>
    <n v="0"/>
    <n v="0"/>
  </r>
  <r>
    <m/>
    <m/>
    <m/>
    <m/>
    <n v="0"/>
    <n v="0"/>
    <x v="32"/>
    <x v="3"/>
    <n v="574"/>
    <m/>
    <s v="ESPECIAL"/>
    <n v="573"/>
    <n v="0"/>
    <n v="0"/>
    <n v="0"/>
  </r>
  <r>
    <m/>
    <m/>
    <m/>
    <m/>
    <n v="0"/>
    <n v="0"/>
    <x v="33"/>
    <x v="0"/>
    <n v="116182"/>
    <m/>
    <s v="ESPECIAL"/>
    <n v="116181"/>
    <n v="0"/>
    <n v="0"/>
    <n v="0"/>
  </r>
  <r>
    <n v="4497.82"/>
    <n v="2"/>
    <m/>
    <m/>
    <n v="4497.82"/>
    <n v="2"/>
    <x v="33"/>
    <x v="1"/>
    <n v="54571"/>
    <m/>
    <s v="ESPECIAL"/>
    <n v="54572"/>
    <n v="1"/>
    <n v="3"/>
    <n v="1"/>
  </r>
  <r>
    <n v="1468.01"/>
    <n v="1"/>
    <m/>
    <m/>
    <n v="1468.01"/>
    <n v="1"/>
    <x v="33"/>
    <x v="2"/>
    <n v="1797"/>
    <m/>
    <s v="ESPECIAL"/>
    <n v="1797"/>
    <n v="1"/>
    <n v="3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">
  <r>
    <x v="0"/>
    <s v="01 AG AGUASCALIENTES"/>
    <m/>
    <m/>
    <m/>
    <m/>
    <m/>
    <m/>
    <n v="0"/>
    <n v="0"/>
    <m/>
    <m/>
    <m/>
    <s v="AGUASCALIENTES"/>
  </r>
  <r>
    <x v="0"/>
    <s v="01 AG AGUASCALIENTES"/>
    <n v="32083.909999999996"/>
    <n v="5"/>
    <m/>
    <m/>
    <n v="17918.82"/>
    <n v="3"/>
    <n v="50002.729999999996"/>
    <n v="8"/>
    <m/>
    <m/>
    <m/>
    <s v="AGUASCALIENTES"/>
  </r>
  <r>
    <x v="0"/>
    <s v="01 AG AGUASCALIENTES"/>
    <n v="2997849.3599999817"/>
    <n v="482"/>
    <n v="5972.94"/>
    <n v="1"/>
    <n v="5972.94"/>
    <n v="1"/>
    <n v="2985903.4799999818"/>
    <n v="480"/>
    <m/>
    <m/>
    <m/>
    <s v="AGUASCALIENTES"/>
  </r>
  <r>
    <x v="0"/>
    <s v="01 AG AGUASCALIENTES"/>
    <n v="499080.41"/>
    <n v="80"/>
    <n v="5972.94"/>
    <n v="1"/>
    <n v="11945.88"/>
    <n v="2"/>
    <n v="481161.58999999997"/>
    <n v="77"/>
    <m/>
    <m/>
    <m/>
    <s v="AGUASCALIENTES"/>
  </r>
  <r>
    <x v="1"/>
    <s v="02   BC    BAJA CALIFORNIA NORTE"/>
    <n v="77254.36"/>
    <n v="13"/>
    <m/>
    <m/>
    <m/>
    <m/>
    <n v="77254.36"/>
    <n v="13"/>
    <m/>
    <m/>
    <m/>
    <s v="BAJA CALIFORNIA NORTE"/>
  </r>
  <r>
    <x v="1"/>
    <s v="02   BC    BAJA CALIFORNIA NORTE"/>
    <n v="91131.550000000017"/>
    <n v="13"/>
    <m/>
    <m/>
    <n v="31726.42"/>
    <n v="5"/>
    <n v="122857.97000000002"/>
    <n v="18"/>
    <m/>
    <m/>
    <m/>
    <s v="BAJA CALIFORNIA NORTE"/>
  </r>
  <r>
    <x v="1"/>
    <s v="02   BC    BAJA CALIFORNIA NORTE"/>
    <n v="6490331.0800001184"/>
    <n v="1044"/>
    <n v="82061.280000000013"/>
    <n v="13"/>
    <n v="11945.88"/>
    <n v="2"/>
    <n v="6396323.9200001182"/>
    <n v="1029"/>
    <m/>
    <m/>
    <m/>
    <s v="BAJA CALIFORNIA NORTE"/>
  </r>
  <r>
    <x v="1"/>
    <s v="02   BC    BAJA CALIFORNIA NORTE"/>
    <n v="3489981.759999977"/>
    <n v="556"/>
    <n v="11376.27"/>
    <n v="2"/>
    <n v="19780.54"/>
    <n v="3"/>
    <n v="3458824.9499999769"/>
    <n v="551"/>
    <m/>
    <m/>
    <m/>
    <s v="BAJA CALIFORNIA NORTE"/>
  </r>
  <r>
    <x v="2"/>
    <s v="03   BS    BAJA CALIFORNIA SUR"/>
    <n v="24701.37"/>
    <n v="4"/>
    <m/>
    <m/>
    <m/>
    <m/>
    <n v="24701.37"/>
    <n v="4"/>
    <m/>
    <m/>
    <m/>
    <s v=" BAJA CALIFORNIA SUR"/>
  </r>
  <r>
    <x v="2"/>
    <s v="03   BS    BAJA CALIFORNIA SUR"/>
    <n v="964235.58999999834"/>
    <n v="149"/>
    <m/>
    <m/>
    <m/>
    <m/>
    <n v="964235.58999999834"/>
    <n v="149"/>
    <m/>
    <m/>
    <m/>
    <s v=" BAJA CALIFORNIA SUR"/>
  </r>
  <r>
    <x v="2"/>
    <s v="03   BS    BAJA CALIFORNIA SUR"/>
    <n v="1235513.2999999968"/>
    <n v="190"/>
    <n v="16724.43"/>
    <n v="2"/>
    <m/>
    <m/>
    <n v="1218788.8699999969"/>
    <n v="188"/>
    <m/>
    <m/>
    <m/>
    <s v=" BAJA CALIFORNIA SUR"/>
  </r>
  <r>
    <x v="2"/>
    <s v="03   BS    BAJA CALIFORNIA SUR"/>
    <n v="174344.55000000002"/>
    <n v="28"/>
    <m/>
    <m/>
    <m/>
    <m/>
    <n v="174344.55000000002"/>
    <n v="28"/>
    <m/>
    <m/>
    <m/>
    <s v=" BAJA CALIFORNIA SUR"/>
  </r>
  <r>
    <x v="3"/>
    <s v="04   CC    CAMPECHE"/>
    <n v="6208.85"/>
    <n v="1"/>
    <m/>
    <m/>
    <m/>
    <m/>
    <n v="6208.85"/>
    <n v="1"/>
    <m/>
    <m/>
    <m/>
    <s v="  CAMPECHE"/>
  </r>
  <r>
    <x v="3"/>
    <s v="04   CC    CAMPECHE"/>
    <n v="25938.730000000003"/>
    <n v="4"/>
    <m/>
    <m/>
    <n v="9659.1200000000008"/>
    <n v="2"/>
    <n v="35597.850000000006"/>
    <n v="6"/>
    <m/>
    <m/>
    <m/>
    <s v="  CAMPECHE"/>
  </r>
  <r>
    <x v="3"/>
    <s v="04   CC    CAMPECHE"/>
    <n v="927943.39000000234"/>
    <n v="176"/>
    <n v="4829.5600000000004"/>
    <n v="1"/>
    <m/>
    <m/>
    <n v="923113.83000000229"/>
    <n v="175"/>
    <m/>
    <m/>
    <m/>
    <s v="  CAMPECHE"/>
  </r>
  <r>
    <x v="3"/>
    <s v="04   CC    CAMPECHE"/>
    <n v="1182259.7400000037"/>
    <n v="225"/>
    <m/>
    <m/>
    <n v="9659.1200000000008"/>
    <n v="2"/>
    <n v="1172600.6200000036"/>
    <n v="223"/>
    <m/>
    <m/>
    <m/>
    <s v="  CAMPECHE"/>
  </r>
  <r>
    <x v="4"/>
    <s v="08   CH    CHIHUAHUA"/>
    <n v="5125.08"/>
    <n v="1"/>
    <m/>
    <m/>
    <m/>
    <m/>
    <n v="5125.08"/>
    <n v="1"/>
    <n v="7682"/>
    <m/>
    <n v="512508"/>
    <s v=" CHIHUAHUA"/>
  </r>
  <r>
    <x v="4"/>
    <s v="08   CH    CHIHUAHUA"/>
    <n v="353429.65999999992"/>
    <n v="61"/>
    <m/>
    <m/>
    <n v="40386.9"/>
    <n v="8"/>
    <n v="393816.55999999994"/>
    <n v="69"/>
    <n v="7682"/>
    <m/>
    <n v="35342965.999999993"/>
    <s v=" CHIHUAHUA"/>
  </r>
  <r>
    <x v="4"/>
    <s v="08   CH    CHIHUAHUA"/>
    <n v="3633961.0700000031"/>
    <n v="639"/>
    <n v="34973.43"/>
    <n v="6"/>
    <n v="4829.5600000000004"/>
    <n v="1"/>
    <n v="3594158.0800000029"/>
    <n v="632"/>
    <n v="7682"/>
    <m/>
    <n v="363396107.0000003"/>
    <s v=" CHIHUAHUA"/>
  </r>
  <r>
    <x v="4"/>
    <s v="08   CH    CHIHUAHUA"/>
    <n v="6385972.0300000869"/>
    <n v="1111"/>
    <n v="26434.560000000001"/>
    <n v="5"/>
    <n v="35557.340000000004"/>
    <n v="7"/>
    <n v="6323980.1300000874"/>
    <n v="1099"/>
    <n v="7682"/>
    <m/>
    <n v="638597203.0000087"/>
    <s v=" CHIHUAHUA"/>
  </r>
  <r>
    <x v="5"/>
    <s v="05   CL    COAHUILA  "/>
    <n v="6742.28"/>
    <n v="1"/>
    <m/>
    <m/>
    <m/>
    <m/>
    <n v="6742.28"/>
    <n v="1"/>
    <n v="7682"/>
    <m/>
    <n v="674228"/>
    <s v="COAHUILA  "/>
  </r>
  <r>
    <x v="5"/>
    <s v="05   CL    COAHUILA  "/>
    <n v="385922.64999999967"/>
    <n v="69"/>
    <m/>
    <m/>
    <n v="5972.94"/>
    <n v="1"/>
    <n v="391895.58999999968"/>
    <n v="70"/>
    <n v="7682"/>
    <m/>
    <n v="38592264.99999997"/>
    <s v="COAHUILA  "/>
  </r>
  <r>
    <x v="5"/>
    <s v="05   CL    COAHUILA  "/>
    <n v="6820304.5500000706"/>
    <n v="1134"/>
    <n v="24579.859999999997"/>
    <n v="4"/>
    <m/>
    <m/>
    <n v="6795724.6900000703"/>
    <n v="1130"/>
    <m/>
    <m/>
    <m/>
    <s v="COAHUILA  "/>
  </r>
  <r>
    <x v="5"/>
    <s v="05   CL    COAHUILA  "/>
    <n v="697935.1199999993"/>
    <n v="116"/>
    <n v="17918.82"/>
    <n v="3"/>
    <n v="5972.94"/>
    <n v="1"/>
    <n v="674043.3599999994"/>
    <n v="112"/>
    <m/>
    <m/>
    <m/>
    <s v="COAHUILA  "/>
  </r>
  <r>
    <x v="6"/>
    <s v="06   CM    COLIMA"/>
    <m/>
    <m/>
    <m/>
    <m/>
    <m/>
    <m/>
    <n v="0"/>
    <n v="0"/>
    <m/>
    <m/>
    <m/>
    <s v="    COLIMA"/>
  </r>
  <r>
    <x v="6"/>
    <s v="06   CM    COLIMA"/>
    <n v="162096.21999999997"/>
    <n v="27"/>
    <m/>
    <m/>
    <m/>
    <m/>
    <n v="162096.21999999997"/>
    <n v="27"/>
    <m/>
    <m/>
    <m/>
    <s v="    COLIMA"/>
  </r>
  <r>
    <x v="6"/>
    <s v="06   CM    COLIMA"/>
    <n v="1498122.5700000026"/>
    <n v="269"/>
    <n v="10802.5"/>
    <n v="2"/>
    <m/>
    <m/>
    <n v="1487320.0700000026"/>
    <n v="267"/>
    <m/>
    <m/>
    <m/>
    <s v="    COLIMA"/>
  </r>
  <r>
    <x v="6"/>
    <s v="06   CM    COLIMA"/>
    <n v="296050.30999999994"/>
    <n v="46"/>
    <n v="5972.94"/>
    <n v="1"/>
    <m/>
    <m/>
    <n v="290077.36999999994"/>
    <n v="45"/>
    <m/>
    <m/>
    <m/>
    <s v="    COLIMA"/>
  </r>
  <r>
    <x v="7"/>
    <s v="07   CS    CHIAPAS"/>
    <m/>
    <m/>
    <m/>
    <m/>
    <m/>
    <m/>
    <n v="0"/>
    <n v="0"/>
    <m/>
    <m/>
    <m/>
    <s v="   CHIAPAS"/>
  </r>
  <r>
    <x v="7"/>
    <s v="07   CS    CHIAPAS"/>
    <n v="0"/>
    <n v="0"/>
    <m/>
    <m/>
    <n v="777.7"/>
    <n v="1"/>
    <n v="777.7"/>
    <n v="1"/>
    <m/>
    <m/>
    <m/>
    <s v="   CHIAPAS"/>
  </r>
  <r>
    <x v="7"/>
    <s v="07   CS    CHIAPAS"/>
    <n v="8355783.7099998854"/>
    <n v="1538"/>
    <n v="31262.420000000002"/>
    <n v="6"/>
    <m/>
    <m/>
    <n v="8324521.2899998855"/>
    <n v="1532"/>
    <m/>
    <m/>
    <m/>
    <s v="   CHIAPAS"/>
  </r>
  <r>
    <x v="7"/>
    <s v="07   CS    CHIAPAS"/>
    <n v="3886705.2100000158"/>
    <n v="716"/>
    <n v="5902.78"/>
    <n v="2"/>
    <n v="777.7"/>
    <n v="1"/>
    <n v="3880024.7300000158"/>
    <n v="713"/>
    <m/>
    <m/>
    <m/>
    <s v="   CHIAPAS"/>
  </r>
  <r>
    <x v="8"/>
    <s v="10   DG    DURANGO"/>
    <m/>
    <m/>
    <m/>
    <m/>
    <m/>
    <m/>
    <n v="0"/>
    <n v="0"/>
    <m/>
    <m/>
    <m/>
    <s v="   DURANGO"/>
  </r>
  <r>
    <x v="8"/>
    <s v="10   DG    DURANGO"/>
    <n v="32501.08"/>
    <n v="6"/>
    <m/>
    <m/>
    <n v="4829.5600000000004"/>
    <n v="1"/>
    <n v="37330.639999999999"/>
    <n v="7"/>
    <m/>
    <m/>
    <m/>
    <s v="   DURANGO"/>
  </r>
  <r>
    <x v="8"/>
    <s v="10   DG    DURANGO"/>
    <n v="4119915.4400000297"/>
    <n v="754"/>
    <n v="65634.789999999994"/>
    <n v="12"/>
    <m/>
    <m/>
    <n v="4054280.6500000297"/>
    <n v="742"/>
    <m/>
    <m/>
    <m/>
    <s v="   DURANGO"/>
  </r>
  <r>
    <x v="8"/>
    <s v="10   DG    DURANGO"/>
    <n v="439423.35999999993"/>
    <n v="83"/>
    <n v="5125.08"/>
    <n v="1"/>
    <n v="4829.5600000000004"/>
    <n v="1"/>
    <n v="429468.71999999991"/>
    <n v="81"/>
    <m/>
    <m/>
    <m/>
    <s v="   DURANGO"/>
  </r>
  <r>
    <x v="9"/>
    <s v="12  GR GUERRERO"/>
    <n v="4362.51"/>
    <n v="1"/>
    <m/>
    <m/>
    <m/>
    <m/>
    <n v="4362.51"/>
    <n v="1"/>
    <n v="7682"/>
    <m/>
    <n v="436251"/>
    <s v=" GUERRERO"/>
  </r>
  <r>
    <x v="9"/>
    <s v="12  GR GUERRERO"/>
    <n v="28332.009999999995"/>
    <n v="6"/>
    <m/>
    <m/>
    <n v="10508.27"/>
    <n v="2"/>
    <n v="38840.28"/>
    <n v="8"/>
    <n v="7682"/>
    <m/>
    <n v="2833200.9999999995"/>
    <s v=" GUERRERO"/>
  </r>
  <r>
    <x v="9"/>
    <s v="12  GR GUERRERO"/>
    <n v="4006597.430000003"/>
    <n v="699"/>
    <n v="35481.159999999996"/>
    <n v="6"/>
    <m/>
    <m/>
    <n v="3971116.2700000028"/>
    <n v="693"/>
    <n v="7682"/>
    <m/>
    <n v="400659743.0000003"/>
    <s v=" GUERRERO"/>
  </r>
  <r>
    <x v="9"/>
    <s v="12  GR GUERRERO"/>
    <n v="6057493.920000012"/>
    <n v="1060"/>
    <n v="9954.64"/>
    <n v="2"/>
    <n v="10508.27"/>
    <n v="2"/>
    <n v="6037031.0100000128"/>
    <n v="1056"/>
    <n v="7682"/>
    <m/>
    <n v="605749392.00000119"/>
    <s v=" GUERRERO"/>
  </r>
  <r>
    <x v="10"/>
    <s v="11   GT    GUANAJUATO"/>
    <n v="24738.840000000004"/>
    <n v="5"/>
    <m/>
    <m/>
    <m/>
    <m/>
    <n v="24738.840000000004"/>
    <n v="5"/>
    <n v="7682"/>
    <m/>
    <n v="2473884.0000000005"/>
    <s v="GUANAJUATO"/>
  </r>
  <r>
    <x v="10"/>
    <s v="11   GT    GUANAJUATO"/>
    <n v="484822.00000000023"/>
    <n v="93"/>
    <m/>
    <m/>
    <m/>
    <m/>
    <n v="484822.00000000023"/>
    <n v="93"/>
    <m/>
    <m/>
    <m/>
    <s v="GUANAJUATO"/>
  </r>
  <r>
    <x v="10"/>
    <s v="11   GT    GUANAJUATO"/>
    <n v="10646117.199999975"/>
    <n v="2062"/>
    <n v="65302.979999999996"/>
    <n v="12"/>
    <m/>
    <m/>
    <n v="10580814.219999975"/>
    <n v="2050"/>
    <m/>
    <m/>
    <m/>
    <s v="GUANAJUATO"/>
  </r>
  <r>
    <x v="10"/>
    <s v="11   GT    GUANAJUATO"/>
    <n v="2260048.3200000124"/>
    <n v="431"/>
    <n v="26906.380000000005"/>
    <n v="5"/>
    <m/>
    <m/>
    <n v="2233141.9400000125"/>
    <n v="426"/>
    <m/>
    <m/>
    <m/>
    <s v="GUANAJUATO"/>
  </r>
  <r>
    <x v="11"/>
    <s v="13   HG    HIDALGO"/>
    <n v="23337.690000000002"/>
    <n v="5"/>
    <m/>
    <m/>
    <m/>
    <m/>
    <n v="23337.690000000002"/>
    <n v="5"/>
    <m/>
    <m/>
    <m/>
    <s v="   HIDALGO"/>
  </r>
  <r>
    <x v="11"/>
    <s v="13    HG    HIDALGO "/>
    <n v="71673.52"/>
    <n v="16"/>
    <m/>
    <m/>
    <n v="4362.51"/>
    <n v="1"/>
    <n v="76036.03"/>
    <n v="17"/>
    <m/>
    <m/>
    <m/>
    <s v="  HIDALGO "/>
  </r>
  <r>
    <x v="11"/>
    <s v="13   HG    HIDALGO"/>
    <n v="6321360.8199999267"/>
    <n v="1204"/>
    <n v="9954.64"/>
    <n v="2"/>
    <m/>
    <m/>
    <n v="6311406.1799999271"/>
    <n v="1202"/>
    <m/>
    <m/>
    <m/>
    <s v="   HIDALGO"/>
  </r>
  <r>
    <x v="11"/>
    <s v="13   HG    HIDALGO"/>
    <n v="505160.83000000019"/>
    <n v="95"/>
    <m/>
    <m/>
    <n v="4362.51"/>
    <n v="1"/>
    <n v="500798.32000000018"/>
    <n v="94"/>
    <m/>
    <m/>
    <m/>
    <s v="   HIDALGO"/>
  </r>
  <r>
    <x v="12"/>
    <s v="14   JC    JALISCO"/>
    <m/>
    <m/>
    <m/>
    <m/>
    <m/>
    <m/>
    <n v="0"/>
    <n v="0"/>
    <m/>
    <m/>
    <m/>
    <s v="   JALISCO"/>
  </r>
  <r>
    <x v="12"/>
    <s v="14   JC    JALISCO"/>
    <n v="135011.53999999998"/>
    <n v="28"/>
    <m/>
    <m/>
    <n v="38669.450000000004"/>
    <n v="6"/>
    <n v="173680.99"/>
    <n v="34"/>
    <m/>
    <m/>
    <m/>
    <s v="   JALISCO"/>
  </r>
  <r>
    <x v="12"/>
    <s v="14   JC    JALISCO"/>
    <n v="13467672.320000215"/>
    <n v="2525"/>
    <n v="77689.129999999976"/>
    <n v="16"/>
    <n v="26725.270000000004"/>
    <n v="4"/>
    <n v="13363257.920000214"/>
    <n v="2505"/>
    <m/>
    <m/>
    <m/>
    <s v="   JALISCO"/>
  </r>
  <r>
    <x v="12"/>
    <s v="14   JC    JALISCO"/>
    <n v="4523925.5200000191"/>
    <n v="860"/>
    <n v="29272.880000000005"/>
    <n v="6"/>
    <n v="11944.18"/>
    <n v="2"/>
    <n v="4482708.4600000195"/>
    <n v="852"/>
    <m/>
    <m/>
    <m/>
    <s v="   JALISCO"/>
  </r>
  <r>
    <x v="13"/>
    <s v="15   MC    EDO. DE MEXICO"/>
    <m/>
    <m/>
    <m/>
    <m/>
    <m/>
    <m/>
    <n v="0"/>
    <n v="0"/>
    <m/>
    <m/>
    <m/>
    <s v="EDO. DE MEXICO"/>
  </r>
  <r>
    <x v="13"/>
    <s v="15   MC    EDO. DE MEXICO"/>
    <n v="1011484.5200000012"/>
    <n v="180"/>
    <m/>
    <m/>
    <m/>
    <m/>
    <n v="1011484.5200000012"/>
    <n v="180"/>
    <m/>
    <m/>
    <m/>
    <s v="EDO. DE MEXICO"/>
  </r>
  <r>
    <x v="13"/>
    <s v="15   MC    EDO. DE MEXICO"/>
    <n v="32160939.789995622"/>
    <n v="6190"/>
    <n v="94051.81"/>
    <n v="20"/>
    <m/>
    <m/>
    <n v="32066887.979995623"/>
    <n v="6170"/>
    <m/>
    <m/>
    <m/>
    <s v="EDO. DE MEXICO"/>
  </r>
  <r>
    <x v="13"/>
    <s v="15   MC    EDO. DE MEXICO"/>
    <n v="1520200.5300000086"/>
    <n v="296"/>
    <n v="9954.64"/>
    <n v="2"/>
    <m/>
    <m/>
    <n v="1510245.8900000087"/>
    <n v="294"/>
    <m/>
    <m/>
    <m/>
    <s v="EDO. DE MEXICO"/>
  </r>
  <r>
    <x v="14"/>
    <s v="16   MN    MICHOACAN "/>
    <n v="72053.570000000007"/>
    <n v="16"/>
    <m/>
    <m/>
    <m/>
    <m/>
    <n v="72053.570000000007"/>
    <n v="16"/>
    <m/>
    <m/>
    <m/>
    <s v="    MICHOACAN "/>
  </r>
  <r>
    <x v="14"/>
    <s v="16   MN    MICHOACAN "/>
    <n v="282982.72999999992"/>
    <n v="53"/>
    <m/>
    <m/>
    <n v="26432.860000000004"/>
    <n v="5"/>
    <n v="309415.58999999991"/>
    <n v="58"/>
    <n v="7682"/>
    <m/>
    <n v="28298272.999999993"/>
    <s v="    MICHOACAN "/>
  </r>
  <r>
    <x v="14"/>
    <s v="16   MN    MICHOACAN "/>
    <n v="6813700.3999998923"/>
    <n v="1300"/>
    <n v="46581.040000000008"/>
    <n v="9"/>
    <n v="4829.5600000000004"/>
    <n v="1"/>
    <n v="6762289.7999998927"/>
    <n v="1290"/>
    <n v="7682"/>
    <m/>
    <n v="681370039.99998927"/>
    <s v="    MICHOACAN "/>
  </r>
  <r>
    <x v="14"/>
    <s v="16   MN    MICHOACAN "/>
    <n v="4250716.3800000288"/>
    <n v="804"/>
    <n v="20510.28"/>
    <n v="4"/>
    <n v="21603.300000000003"/>
    <n v="4"/>
    <n v="4208602.8000000287"/>
    <n v="796"/>
    <n v="7682"/>
    <m/>
    <n v="425071638.00000286"/>
    <s v="    MICHOACAN "/>
  </r>
  <r>
    <x v="15"/>
    <s v="17  MS MORELOS"/>
    <n v="115206.37"/>
    <n v="23"/>
    <m/>
    <m/>
    <m/>
    <m/>
    <n v="115206.37"/>
    <n v="23"/>
    <n v="7682"/>
    <m/>
    <n v="11520637"/>
    <s v=" MORELOS"/>
  </r>
  <r>
    <x v="15"/>
    <s v="17  MS MORELOS"/>
    <n v="131155.77999999997"/>
    <n v="25"/>
    <m/>
    <m/>
    <m/>
    <m/>
    <n v="131155.77999999997"/>
    <n v="25"/>
    <n v="7682"/>
    <m/>
    <n v="13115577.999999996"/>
    <s v=" MORELOS"/>
  </r>
  <r>
    <x v="15"/>
    <s v="17  MS MORELOS"/>
    <n v="3602464.9900000296"/>
    <n v="704"/>
    <n v="20697.530000000002"/>
    <n v="4"/>
    <m/>
    <m/>
    <n v="3581767.4600000298"/>
    <n v="700"/>
    <n v="7682"/>
    <m/>
    <n v="360246499.00000298"/>
    <s v=" MORELOS"/>
  </r>
  <r>
    <x v="15"/>
    <s v="17  MS MORELOS"/>
    <n v="519110.25"/>
    <n v="98"/>
    <m/>
    <m/>
    <m/>
    <m/>
    <n v="519110.25"/>
    <n v="98"/>
    <n v="7682"/>
    <m/>
    <n v="51911025"/>
    <s v=" MORELOS"/>
  </r>
  <r>
    <x v="16"/>
    <s v="09   MX    CIUDAD DE MÉXICO"/>
    <n v="31763.520000000004"/>
    <n v="7"/>
    <m/>
    <m/>
    <m/>
    <m/>
    <n v="31763.520000000004"/>
    <n v="7"/>
    <n v="7682"/>
    <m/>
    <n v="3176352.0000000005"/>
    <s v="   CIUDAD DE MÉXICO"/>
  </r>
  <r>
    <x v="16"/>
    <s v="09   MX    CIUDAD DE MÉXICO"/>
    <n v="4829.5600000000004"/>
    <n v="1"/>
    <m/>
    <m/>
    <n v="45571.94"/>
    <n v="8"/>
    <n v="50401.5"/>
    <n v="9"/>
    <n v="7682"/>
    <m/>
    <n v="482956.00000000006"/>
    <s v="   CIUDAD DE MÉXICO"/>
  </r>
  <r>
    <x v="16"/>
    <s v="09   MX    CIUDAD DE MÉXICO"/>
    <n v="10199641.569999835"/>
    <n v="1971"/>
    <n v="96884.879999999976"/>
    <n v="19"/>
    <n v="11038.41"/>
    <n v="2"/>
    <n v="10091718.279999834"/>
    <n v="1950"/>
    <n v="7682"/>
    <m/>
    <n v="1019964156.9999834"/>
    <s v="   CIUDAD DE MÉXICO"/>
  </r>
  <r>
    <x v="16"/>
    <s v="09   MX    CIUDAD DE MÉXICO"/>
    <n v="12031243.1199999"/>
    <n v="2346"/>
    <n v="93639.959999999992"/>
    <n v="18"/>
    <n v="34533.53"/>
    <n v="6"/>
    <n v="11903069.6299999"/>
    <n v="2322"/>
    <n v="7682"/>
    <m/>
    <n v="1203124311.99999"/>
    <s v="   CIUDAD DE MÉXICO"/>
  </r>
  <r>
    <x v="17"/>
    <s v="19   NL    NUEVO LEON"/>
    <m/>
    <m/>
    <m/>
    <m/>
    <m/>
    <m/>
    <n v="0"/>
    <n v="0"/>
    <m/>
    <m/>
    <m/>
    <s v="    NUEVO LEON"/>
  </r>
  <r>
    <x v="17"/>
    <s v="19   NL    NUEVO LEON"/>
    <n v="147941.57"/>
    <n v="28"/>
    <m/>
    <m/>
    <n v="9192.07"/>
    <n v="2"/>
    <n v="157133.64000000001"/>
    <n v="30"/>
    <m/>
    <m/>
    <m/>
    <s v="    NUEVO LEON"/>
  </r>
  <r>
    <x v="17"/>
    <s v="19   NL    NUEVO LEON"/>
    <n v="11996730.340000004"/>
    <n v="2107"/>
    <n v="20461.620000000003"/>
    <n v="4"/>
    <m/>
    <m/>
    <n v="11976268.720000004"/>
    <n v="2103"/>
    <m/>
    <m/>
    <m/>
    <s v="    NUEVO LEON"/>
  </r>
  <r>
    <x v="17"/>
    <s v="19   NL    NUEVO LEON"/>
    <n v="1045714.6900000004"/>
    <n v="193"/>
    <n v="10802.5"/>
    <n v="2"/>
    <n v="9192.07"/>
    <n v="2"/>
    <n v="1025720.1200000005"/>
    <n v="189"/>
    <m/>
    <m/>
    <m/>
    <s v="    NUEVO LEON"/>
  </r>
  <r>
    <x v="18"/>
    <s v="18  NT NAYARIT"/>
    <m/>
    <m/>
    <m/>
    <m/>
    <m/>
    <m/>
    <n v="0"/>
    <n v="0"/>
    <m/>
    <m/>
    <m/>
    <s v=" NAYARIT"/>
  </r>
  <r>
    <x v="18"/>
    <s v="18  NT NAYARIT"/>
    <n v="9042.84"/>
    <n v="2"/>
    <m/>
    <m/>
    <n v="7312.18"/>
    <n v="1"/>
    <n v="16355.02"/>
    <n v="3"/>
    <m/>
    <m/>
    <m/>
    <s v=" NAYARIT"/>
  </r>
  <r>
    <x v="18"/>
    <s v="18  NT NAYARIT"/>
    <n v="2277236.2900000126"/>
    <n v="430"/>
    <n v="30738.71"/>
    <n v="6"/>
    <n v="7312.18"/>
    <n v="1"/>
    <n v="2239185.4000000125"/>
    <n v="423"/>
    <m/>
    <m/>
    <m/>
    <s v=" NAYARIT"/>
  </r>
  <r>
    <x v="18"/>
    <s v="18  NT NAYARIT"/>
    <n v="831350.65000000142"/>
    <n v="148"/>
    <n v="5132.87"/>
    <n v="1"/>
    <m/>
    <m/>
    <n v="826217.78000000142"/>
    <n v="147"/>
    <m/>
    <m/>
    <m/>
    <s v=" NAYARIT"/>
  </r>
  <r>
    <x v="19"/>
    <s v="20   OC    OAXACA"/>
    <n v="36802.509999999995"/>
    <n v="9"/>
    <m/>
    <m/>
    <n v="30867.9"/>
    <n v="5"/>
    <n v="67670.41"/>
    <n v="14"/>
    <m/>
    <m/>
    <m/>
    <s v="  OAXACA"/>
  </r>
  <r>
    <x v="19"/>
    <s v="20   OC    OAXACA"/>
    <m/>
    <m/>
    <m/>
    <m/>
    <m/>
    <m/>
    <n v="0"/>
    <n v="0"/>
    <m/>
    <m/>
    <m/>
    <s v="  OAXACA"/>
  </r>
  <r>
    <x v="19"/>
    <s v="20   OC    OAXACA"/>
    <n v="11506.95"/>
    <n v="2"/>
    <m/>
    <m/>
    <m/>
    <m/>
    <n v="11506.95"/>
    <n v="2"/>
    <m/>
    <m/>
    <m/>
    <s v="  OAXACA"/>
  </r>
  <r>
    <x v="19"/>
    <s v="20   OC    OAXACA"/>
    <n v="2903495.0900000185"/>
    <n v="542"/>
    <n v="5125.08"/>
    <n v="1"/>
    <m/>
    <m/>
    <n v="2898370.0100000184"/>
    <n v="541"/>
    <m/>
    <m/>
    <m/>
    <s v="  OAXACA"/>
  </r>
  <r>
    <x v="19"/>
    <s v="20   OC    OAXACA"/>
    <n v="7131179.6499999221"/>
    <n v="1321"/>
    <n v="9659.1200000000008"/>
    <n v="2"/>
    <n v="30867.9"/>
    <n v="5"/>
    <n v="7090652.6299999217"/>
    <n v="1314"/>
    <m/>
    <m/>
    <m/>
    <s v="  OAXACA"/>
  </r>
  <r>
    <x v="20"/>
    <s v="33 OF CENTRALES  "/>
    <n v="690699.62000000011"/>
    <n v="87"/>
    <m/>
    <m/>
    <n v="6211.21"/>
    <n v="1"/>
    <n v="696910.83000000007"/>
    <n v="88"/>
    <m/>
    <m/>
    <m/>
    <s v=" OF CENTRALES  "/>
  </r>
  <r>
    <x v="20"/>
    <s v="33 OF CENTRALES  "/>
    <m/>
    <m/>
    <m/>
    <m/>
    <m/>
    <m/>
    <n v="0"/>
    <n v="0"/>
    <m/>
    <m/>
    <m/>
    <s v=" OF CENTRALES  "/>
  </r>
  <r>
    <x v="20"/>
    <s v="33 OF CENTRALES  "/>
    <n v="5273342.8500000043"/>
    <n v="493"/>
    <m/>
    <m/>
    <m/>
    <m/>
    <n v="5273342.8500000043"/>
    <n v="493"/>
    <m/>
    <m/>
    <m/>
    <s v=" OF CENTRALES  "/>
  </r>
  <r>
    <x v="20"/>
    <s v="33 OF CENTRALES  "/>
    <n v="2093297.3699999982"/>
    <n v="211"/>
    <n v="33995.449999999997"/>
    <n v="2"/>
    <n v="6211.21"/>
    <n v="1"/>
    <n v="2053090.7099999983"/>
    <n v="208"/>
    <m/>
    <m/>
    <m/>
    <s v=" OF CENTRALES  "/>
  </r>
  <r>
    <x v="20"/>
    <s v="33 OF CENTRALES  "/>
    <n v="3548049.9499999997"/>
    <n v="326"/>
    <m/>
    <m/>
    <m/>
    <m/>
    <n v="3548049.9499999997"/>
    <n v="326"/>
    <m/>
    <m/>
    <m/>
    <s v=" OF CENTRALES  "/>
  </r>
  <r>
    <x v="21"/>
    <s v="22   PL    PUEBLA"/>
    <m/>
    <m/>
    <m/>
    <m/>
    <m/>
    <m/>
    <n v="0"/>
    <n v="0"/>
    <m/>
    <m/>
    <m/>
    <s v="  PUEBLA"/>
  </r>
  <r>
    <x v="21"/>
    <s v="22   PL    PUEBLA"/>
    <n v="53803.03"/>
    <n v="9"/>
    <m/>
    <m/>
    <n v="5125.08"/>
    <n v="1"/>
    <n v="58928.11"/>
    <n v="10"/>
    <m/>
    <m/>
    <m/>
    <s v="  PUEBLA"/>
  </r>
  <r>
    <x v="21"/>
    <s v="22   PL    PUEBLA"/>
    <n v="13300491.500000168"/>
    <n v="2549"/>
    <n v="45316.959999999999"/>
    <n v="11"/>
    <n v="5125.08"/>
    <n v="1"/>
    <n v="13250049.460000167"/>
    <n v="2537"/>
    <m/>
    <m/>
    <m/>
    <s v="  PUEBLA"/>
  </r>
  <r>
    <x v="21"/>
    <s v="22   PL    PUEBLA"/>
    <n v="342688.75000000006"/>
    <n v="64"/>
    <m/>
    <m/>
    <m/>
    <m/>
    <n v="342688.75000000006"/>
    <n v="64"/>
    <m/>
    <m/>
    <m/>
    <s v="  PUEBLA"/>
  </r>
  <r>
    <x v="22"/>
    <s v="24   QR    QUINTANA ROO"/>
    <m/>
    <m/>
    <m/>
    <m/>
    <m/>
    <m/>
    <n v="0"/>
    <n v="0"/>
    <m/>
    <m/>
    <m/>
    <s v="  QUINTANA ROO"/>
  </r>
  <r>
    <x v="22"/>
    <s v="24   QR    QUINTANA ROO"/>
    <n v="17375.97"/>
    <n v="3"/>
    <m/>
    <m/>
    <n v="5972.94"/>
    <n v="1"/>
    <n v="23348.91"/>
    <n v="4"/>
    <m/>
    <m/>
    <m/>
    <s v="  QUINTANA ROO"/>
  </r>
  <r>
    <x v="22"/>
    <s v="24   QR    QUINTANA ROO"/>
    <n v="3526764.3499999875"/>
    <n v="591"/>
    <n v="14795.07"/>
    <n v="2"/>
    <m/>
    <m/>
    <n v="3511969.2799999877"/>
    <n v="589"/>
    <m/>
    <m/>
    <m/>
    <s v="  QUINTANA ROO"/>
  </r>
  <r>
    <x v="22"/>
    <s v="24   QR    QUINTANA ROO"/>
    <n v="973014.57999999798"/>
    <n v="163"/>
    <m/>
    <m/>
    <n v="5972.94"/>
    <n v="1"/>
    <n v="967041.63999999803"/>
    <n v="162"/>
    <m/>
    <m/>
    <m/>
    <s v="  QUINTANA ROO"/>
  </r>
  <r>
    <x v="23"/>
    <s v="23   QT    QUERETARO"/>
    <m/>
    <m/>
    <m/>
    <m/>
    <m/>
    <m/>
    <n v="0"/>
    <n v="0"/>
    <m/>
    <m/>
    <m/>
    <s v="QUERETARO"/>
  </r>
  <r>
    <x v="23"/>
    <s v="23   QT    QUERETARO"/>
    <n v="93817.329999999987"/>
    <n v="18"/>
    <m/>
    <m/>
    <n v="9659.1200000000008"/>
    <n v="2"/>
    <n v="103476.44999999998"/>
    <n v="20"/>
    <m/>
    <m/>
    <m/>
    <s v="QUERETARO"/>
  </r>
  <r>
    <x v="23"/>
    <s v="23   QT    QUERETARO"/>
    <n v="3840280.9300000272"/>
    <n v="735"/>
    <n v="4829.5600000000004"/>
    <n v="1"/>
    <m/>
    <m/>
    <n v="3835451.3700000271"/>
    <n v="734"/>
    <m/>
    <m/>
    <m/>
    <s v="QUERETARO"/>
  </r>
  <r>
    <x v="23"/>
    <s v="23   QT    QUERETARO"/>
    <n v="1083988.3900000034"/>
    <n v="209"/>
    <n v="10803.79"/>
    <n v="2"/>
    <n v="9659.1200000000008"/>
    <n v="2"/>
    <n v="1063525.4800000032"/>
    <n v="205"/>
    <m/>
    <m/>
    <m/>
    <s v="QUERETARO"/>
  </r>
  <r>
    <x v="24"/>
    <s v="26   SL    SINALOA"/>
    <n v="48103.53"/>
    <n v="9"/>
    <m/>
    <m/>
    <m/>
    <m/>
    <n v="48103.53"/>
    <n v="9"/>
    <m/>
    <m/>
    <m/>
    <s v=" SINALOA"/>
  </r>
  <r>
    <x v="24"/>
    <s v="26   SL    SINALOA"/>
    <n v="9659.1200000000008"/>
    <n v="2"/>
    <m/>
    <m/>
    <n v="4829.5600000000004"/>
    <n v="1"/>
    <n v="14488.68"/>
    <n v="3"/>
    <m/>
    <m/>
    <m/>
    <s v="  SINALOA"/>
  </r>
  <r>
    <x v="24"/>
    <s v="26   SL    SINALOA"/>
    <n v="3212504.7400000216"/>
    <n v="616"/>
    <n v="21603.3"/>
    <n v="4"/>
    <m/>
    <m/>
    <n v="3190901.4400000218"/>
    <n v="612"/>
    <m/>
    <m/>
    <m/>
    <s v="  SINALOA"/>
  </r>
  <r>
    <x v="24"/>
    <s v="26   SL    SINALOA"/>
    <n v="5377294.0299999872"/>
    <n v="1014"/>
    <n v="46027.41"/>
    <n v="9"/>
    <n v="4829.5600000000004"/>
    <n v="1"/>
    <n v="5326437.0599999875"/>
    <n v="1004"/>
    <m/>
    <m/>
    <m/>
    <s v="  SINALOA"/>
  </r>
  <r>
    <x v="25"/>
    <s v="25 SP SAN LUIS POTOSI"/>
    <n v="71397.119999999995"/>
    <n v="15"/>
    <m/>
    <m/>
    <n v="4362.51"/>
    <n v="1"/>
    <n v="75759.62999999999"/>
    <n v="16"/>
    <m/>
    <m/>
    <m/>
    <s v=" SAN LUIS POTOSI"/>
  </r>
  <r>
    <x v="25"/>
    <s v="25 SP SAN LUIS POTOSI"/>
    <n v="18227.740000000002"/>
    <n v="5"/>
    <m/>
    <m/>
    <m/>
    <m/>
    <n v="18227.740000000002"/>
    <n v="5"/>
    <m/>
    <m/>
    <m/>
    <s v=" SAN LUIS POTOSI"/>
  </r>
  <r>
    <x v="25"/>
    <s v="25 SP SAN LUIS POTOSI"/>
    <n v="6136097.7799999341"/>
    <n v="1159"/>
    <n v="52873.95"/>
    <n v="10"/>
    <m/>
    <m/>
    <n v="6083223.829999934"/>
    <n v="1149"/>
    <m/>
    <m/>
    <m/>
    <s v=" SAN LUIS POTOSI"/>
  </r>
  <r>
    <x v="25"/>
    <s v="25 SP SAN LUIS POTOSI"/>
    <n v="486263.77999999997"/>
    <n v="95"/>
    <n v="9659.1200000000008"/>
    <n v="2"/>
    <n v="4362.51"/>
    <n v="1"/>
    <n v="472242.14999999997"/>
    <n v="92"/>
    <m/>
    <m/>
    <m/>
    <s v=" SAN LUIS POTOSI"/>
  </r>
  <r>
    <x v="26"/>
    <s v="27   SR    SONORA"/>
    <m/>
    <m/>
    <m/>
    <m/>
    <m/>
    <m/>
    <n v="0"/>
    <n v="0"/>
    <m/>
    <m/>
    <m/>
    <s v="  SONORA"/>
  </r>
  <r>
    <x v="26"/>
    <s v="27   SR    SONORA"/>
    <n v="4362.51"/>
    <n v="1"/>
    <m/>
    <m/>
    <m/>
    <m/>
    <n v="4362.51"/>
    <n v="1"/>
    <m/>
    <m/>
    <m/>
    <s v="   SONORA"/>
  </r>
  <r>
    <x v="26"/>
    <s v="27   SR    SONORA"/>
    <n v="6055759.7099999916"/>
    <n v="1022"/>
    <n v="69034.69"/>
    <n v="11"/>
    <m/>
    <m/>
    <n v="5986725.0199999912"/>
    <n v="1011"/>
    <m/>
    <m/>
    <m/>
    <s v="   SONORA"/>
  </r>
  <r>
    <x v="26"/>
    <s v="27   SR    SONORA"/>
    <n v="1433233.9799999984"/>
    <n v="248"/>
    <n v="17624.59"/>
    <n v="3"/>
    <m/>
    <m/>
    <n v="1415609.3899999983"/>
    <n v="245"/>
    <m/>
    <m/>
    <m/>
    <s v="   SONORA"/>
  </r>
  <r>
    <x v="27"/>
    <s v="28   TC    TABASCO"/>
    <n v="7054.5400000000009"/>
    <n v="2"/>
    <m/>
    <m/>
    <m/>
    <m/>
    <n v="7054.5400000000009"/>
    <n v="2"/>
    <m/>
    <m/>
    <m/>
    <s v="   TABASCO"/>
  </r>
  <r>
    <x v="27"/>
    <s v="28   TC    TABASCO"/>
    <n v="22685.54"/>
    <n v="5"/>
    <m/>
    <m/>
    <m/>
    <m/>
    <n v="22685.54"/>
    <n v="5"/>
    <m/>
    <m/>
    <m/>
    <s v="   TABASCO"/>
  </r>
  <r>
    <x v="27"/>
    <s v="28   TC    TABASCO"/>
    <n v="4181011.5900000297"/>
    <n v="803"/>
    <n v="25793.06"/>
    <n v="5"/>
    <m/>
    <m/>
    <n v="4155218.5300000296"/>
    <n v="798"/>
    <m/>
    <m/>
    <m/>
    <s v="   TABASCO"/>
  </r>
  <r>
    <x v="27"/>
    <s v="28   TC    TABASCO"/>
    <n v="1106467.6100000038"/>
    <n v="213"/>
    <n v="8373.81"/>
    <n v="1"/>
    <m/>
    <m/>
    <n v="1098093.8000000038"/>
    <n v="212"/>
    <m/>
    <m/>
    <m/>
    <s v="   TABASCO"/>
  </r>
  <r>
    <x v="28"/>
    <s v="30 TL TLAXCALA"/>
    <n v="9954.64"/>
    <n v="2"/>
    <m/>
    <m/>
    <m/>
    <m/>
    <n v="9954.64"/>
    <n v="2"/>
    <m/>
    <m/>
    <m/>
    <s v=" TLAXCALA"/>
  </r>
  <r>
    <x v="28"/>
    <s v="30 TL TLAXCALA"/>
    <n v="51404.770000000004"/>
    <n v="9"/>
    <m/>
    <m/>
    <m/>
    <m/>
    <n v="51404.770000000004"/>
    <n v="9"/>
    <m/>
    <m/>
    <m/>
    <s v=" TLAXCALA"/>
  </r>
  <r>
    <x v="28"/>
    <s v="30 TL TLAXCALA"/>
    <n v="2001856.0000000119"/>
    <n v="384"/>
    <n v="4829.5600000000004"/>
    <n v="1"/>
    <m/>
    <m/>
    <n v="1997026.4400000118"/>
    <n v="383"/>
    <m/>
    <m/>
    <m/>
    <s v=" TLAXCALA"/>
  </r>
  <r>
    <x v="28"/>
    <s v="30 TL TLAXCALA"/>
    <n v="834112.44000000157"/>
    <n v="158"/>
    <n v="15249.66"/>
    <n v="3"/>
    <m/>
    <m/>
    <n v="818862.78000000154"/>
    <n v="155"/>
    <m/>
    <m/>
    <m/>
    <s v=" TLAXCALA"/>
  </r>
  <r>
    <x v="29"/>
    <s v="29   TS    TAMAULIPAS"/>
    <m/>
    <m/>
    <m/>
    <m/>
    <m/>
    <m/>
    <n v="0"/>
    <n v="0"/>
    <m/>
    <m/>
    <m/>
    <s v="  TAMAULIPAS"/>
  </r>
  <r>
    <x v="29"/>
    <s v="29   TS    TAMAULIPAS"/>
    <n v="4829.5600000000004"/>
    <n v="1"/>
    <m/>
    <m/>
    <n v="33423.149999999994"/>
    <n v="5"/>
    <n v="38252.709999999992"/>
    <n v="6"/>
    <m/>
    <m/>
    <m/>
    <s v="  TAMAULIPAS"/>
  </r>
  <r>
    <x v="29"/>
    <s v="29   TS    TAMAULIPAS"/>
    <n v="5897427.4100000039"/>
    <n v="1022"/>
    <n v="24209.059999999998"/>
    <n v="4"/>
    <n v="7312.18"/>
    <n v="1"/>
    <n v="5865906.1700000046"/>
    <n v="1017"/>
    <m/>
    <m/>
    <m/>
    <s v="  TAMAULIPAS"/>
  </r>
  <r>
    <x v="29"/>
    <s v="29   TS    TAMAULIPAS"/>
    <n v="3381840.8499999973"/>
    <n v="581"/>
    <n v="23557.989999999998"/>
    <n v="4"/>
    <n v="26110.969999999998"/>
    <n v="4"/>
    <n v="3332171.8899999969"/>
    <n v="573"/>
    <m/>
    <m/>
    <m/>
    <s v="  TAMAULIPAS"/>
  </r>
  <r>
    <x v="30"/>
    <s v="31 VZ VERACRUZ"/>
    <n v="4344.71"/>
    <n v="1"/>
    <m/>
    <m/>
    <m/>
    <m/>
    <n v="4344.71"/>
    <n v="1"/>
    <m/>
    <m/>
    <m/>
    <s v=" VERACRUZ"/>
  </r>
  <r>
    <x v="30"/>
    <s v="31 VZ VERACRUZ"/>
    <n v="276856.65999999992"/>
    <n v="51"/>
    <m/>
    <m/>
    <n v="10508.27"/>
    <n v="2"/>
    <n v="287364.92999999993"/>
    <n v="53"/>
    <m/>
    <m/>
    <m/>
    <s v=" VERACRUZ"/>
  </r>
  <r>
    <x v="30"/>
    <s v="31 VZ VERACRUZ"/>
    <n v="9585417.8299999479"/>
    <n v="1810"/>
    <n v="71817"/>
    <n v="14"/>
    <m/>
    <m/>
    <n v="9513600.8299999479"/>
    <n v="1796"/>
    <m/>
    <m/>
    <m/>
    <s v=" VERACRUZ"/>
  </r>
  <r>
    <x v="30"/>
    <s v="31 VZ VERACRUZ"/>
    <n v="9209216.389999833"/>
    <n v="1732"/>
    <n v="19316.910000000003"/>
    <n v="3"/>
    <n v="10508.27"/>
    <n v="2"/>
    <n v="9179391.2099998333"/>
    <n v="1727"/>
    <m/>
    <m/>
    <m/>
    <s v=" VERACRUZ"/>
  </r>
  <r>
    <x v="31"/>
    <s v="32   YN    YUCATAN"/>
    <n v="5678.71"/>
    <n v="1"/>
    <m/>
    <m/>
    <m/>
    <m/>
    <n v="5678.71"/>
    <n v="1"/>
    <m/>
    <m/>
    <m/>
    <s v="  YUCATAN"/>
  </r>
  <r>
    <x v="31"/>
    <s v="32   YN    YUCATAN"/>
    <n v="4829.5600000000004"/>
    <n v="1"/>
    <m/>
    <m/>
    <n v="11648.66"/>
    <n v="2"/>
    <n v="16478.22"/>
    <n v="3"/>
    <m/>
    <m/>
    <m/>
    <s v="  YUCATAN"/>
  </r>
  <r>
    <x v="31"/>
    <s v="32   YN    YUCATAN"/>
    <n v="3133750.2000000207"/>
    <n v="605"/>
    <n v="5902.78"/>
    <n v="2"/>
    <m/>
    <m/>
    <n v="3127847.4200000209"/>
    <n v="603"/>
    <m/>
    <m/>
    <m/>
    <s v="  YUCATAN"/>
  </r>
  <r>
    <x v="31"/>
    <s v="32   YN    YUCATAN"/>
    <n v="1696933.4800000088"/>
    <n v="325"/>
    <n v="4829.5600000000004"/>
    <n v="1"/>
    <n v="11648.66"/>
    <n v="2"/>
    <n v="1680455.2600000089"/>
    <n v="322"/>
    <m/>
    <m/>
    <m/>
    <s v="  YUCATAN"/>
  </r>
  <r>
    <x v="32"/>
    <s v="33 ZS ZACATECAS"/>
    <n v="777643.73000000056"/>
    <n v="146"/>
    <m/>
    <m/>
    <m/>
    <m/>
    <n v="777643.73000000056"/>
    <n v="146"/>
    <m/>
    <m/>
    <m/>
    <s v=" ZACATECAS"/>
  </r>
  <r>
    <x v="32"/>
    <s v="33 ZS ZACATECAS"/>
    <n v="4362.51"/>
    <n v="1"/>
    <m/>
    <m/>
    <m/>
    <m/>
    <n v="4362.51"/>
    <n v="1"/>
    <m/>
    <m/>
    <m/>
    <s v=" ZACATECAS"/>
  </r>
  <r>
    <x v="32"/>
    <s v="33 ZS ZACATECAS"/>
    <n v="3509162.6000000252"/>
    <n v="665"/>
    <n v="25292.47"/>
    <n v="5"/>
    <m/>
    <m/>
    <n v="3483870.130000025"/>
    <n v="660"/>
    <m/>
    <m/>
    <m/>
    <s v=" ZACATECAS"/>
  </r>
  <r>
    <x v="32"/>
    <s v="33 ZS ZACATECAS"/>
    <n v="304569.75999999989"/>
    <n v="55"/>
    <m/>
    <m/>
    <m/>
    <m/>
    <n v="304569.75999999989"/>
    <n v="55"/>
    <m/>
    <m/>
    <m/>
    <s v=" ZACATECAS"/>
  </r>
  <r>
    <x v="33"/>
    <m/>
    <m/>
    <m/>
    <m/>
    <m/>
    <m/>
    <m/>
    <m/>
    <m/>
    <m/>
    <m/>
    <m/>
    <m/>
  </r>
  <r>
    <x v="33"/>
    <m/>
    <m/>
    <m/>
    <m/>
    <m/>
    <m/>
    <m/>
    <m/>
    <m/>
    <m/>
    <m/>
    <m/>
    <m/>
  </r>
  <r>
    <x v="33"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7">
  <r>
    <x v="0"/>
    <s v="AG"/>
    <s v="01 AG AGUASCALIENTES"/>
    <m/>
    <m/>
    <m/>
    <m/>
    <m/>
    <m/>
    <n v="0"/>
    <n v="0"/>
    <m/>
    <m/>
    <m/>
    <s v="AGUASCALIENTES"/>
    <x v="0"/>
    <m/>
    <m/>
    <s v="ESPECIAL"/>
    <n v="-1"/>
    <n v="0"/>
    <n v="0"/>
    <n v="0"/>
  </r>
  <r>
    <x v="0"/>
    <s v="AG"/>
    <s v="01 AG AGUASCALIENTES"/>
    <n v="32083.909999999996"/>
    <n v="5"/>
    <m/>
    <m/>
    <n v="17918.82"/>
    <n v="3"/>
    <n v="50002.729999999996"/>
    <n v="8"/>
    <m/>
    <m/>
    <m/>
    <s v="AGUASCALIENTES"/>
    <x v="1"/>
    <n v="260"/>
    <n v="266"/>
    <s v="ESPECIAL"/>
    <n v="267"/>
    <n v="2"/>
    <n v="8"/>
    <n v="3"/>
  </r>
  <r>
    <x v="0"/>
    <s v="AG"/>
    <s v="01 AG AGUASCALIENTES"/>
    <n v="2997849.3599999817"/>
    <n v="482"/>
    <n v="5972.94"/>
    <n v="1"/>
    <n v="5972.94"/>
    <n v="1"/>
    <n v="2985903.4799999818"/>
    <n v="480"/>
    <m/>
    <m/>
    <m/>
    <s v="AGUASCALIENTES"/>
    <x v="2"/>
    <n v="1"/>
    <m/>
    <s v="ESPECIAL"/>
    <n v="480"/>
    <n v="121"/>
    <n v="484"/>
    <n v="2"/>
  </r>
  <r>
    <x v="0"/>
    <s v="AG"/>
    <s v="01 AG AGUASCALIENTES"/>
    <n v="499080.41"/>
    <n v="80"/>
    <n v="5972.94"/>
    <n v="1"/>
    <n v="11945.88"/>
    <n v="2"/>
    <n v="481161.58999999997"/>
    <n v="77"/>
    <m/>
    <m/>
    <m/>
    <s v="AGUASCALIENTES"/>
    <x v="3"/>
    <n v="1"/>
    <m/>
    <s v="ESPECIAL"/>
    <n v="77"/>
    <n v="20"/>
    <n v="80"/>
    <n v="0"/>
  </r>
  <r>
    <x v="0"/>
    <s v="BC"/>
    <s v="02   BC    BAJA CALIFORNIA NORTE"/>
    <n v="77254.36"/>
    <n v="13"/>
    <m/>
    <m/>
    <m/>
    <m/>
    <n v="77254.36"/>
    <n v="13"/>
    <m/>
    <m/>
    <m/>
    <s v="BAJA CALIFORNIA NORTE"/>
    <x v="0"/>
    <n v="921"/>
    <m/>
    <s v="ESPECIAL"/>
    <n v="933"/>
    <n v="4"/>
    <n v="16"/>
    <n v="3"/>
  </r>
  <r>
    <x v="0"/>
    <s v="BC"/>
    <s v="02   BC    BAJA CALIFORNIA NORTE"/>
    <n v="91131.550000000017"/>
    <n v="13"/>
    <m/>
    <m/>
    <n v="31726.42"/>
    <n v="5"/>
    <n v="122857.97000000002"/>
    <n v="18"/>
    <m/>
    <m/>
    <m/>
    <s v="BAJA CALIFORNIA NORTE"/>
    <x v="1"/>
    <n v="97"/>
    <n v="110"/>
    <s v="ESPECIAL"/>
    <n v="114"/>
    <n v="4"/>
    <n v="16"/>
    <n v="3"/>
  </r>
  <r>
    <x v="0"/>
    <s v="BC"/>
    <s v="02   BC    BAJA CALIFORNIA NORTE"/>
    <n v="6490331.0800001184"/>
    <n v="1044"/>
    <n v="82061.280000000013"/>
    <n v="13"/>
    <n v="11945.88"/>
    <n v="2"/>
    <n v="6396323.9200001182"/>
    <n v="1029"/>
    <m/>
    <m/>
    <m/>
    <s v="BAJA CALIFORNIA NORTE"/>
    <x v="2"/>
    <n v="1"/>
    <m/>
    <s v="ESPECIAL"/>
    <n v="1029"/>
    <n v="261"/>
    <n v="1044"/>
    <n v="0"/>
  </r>
  <r>
    <x v="0"/>
    <s v="BC"/>
    <s v="02   BC    BAJA CALIFORNIA NORTE"/>
    <n v="3489981.759999977"/>
    <n v="556"/>
    <n v="11376.27"/>
    <n v="2"/>
    <n v="19780.54"/>
    <n v="3"/>
    <n v="3458824.9499999769"/>
    <n v="551"/>
    <m/>
    <m/>
    <m/>
    <s v="BAJA CALIFORNIA NORTE"/>
    <x v="3"/>
    <n v="1"/>
    <m/>
    <s v="ESPECIAL"/>
    <n v="551"/>
    <n v="139"/>
    <n v="556"/>
    <n v="0"/>
  </r>
  <r>
    <x v="0"/>
    <s v="BS"/>
    <s v="03   BS    BAJA CALIFORNIA SUR"/>
    <n v="24701.37"/>
    <n v="4"/>
    <m/>
    <m/>
    <m/>
    <m/>
    <n v="24701.37"/>
    <n v="4"/>
    <m/>
    <m/>
    <m/>
    <s v=" BAJA CALIFORNIA SUR"/>
    <x v="0"/>
    <n v="218"/>
    <m/>
    <s v="ESPECIAL"/>
    <n v="221"/>
    <n v="1"/>
    <n v="4"/>
    <n v="0"/>
  </r>
  <r>
    <x v="0"/>
    <s v="BS"/>
    <s v="03   BS    BAJA CALIFORNIA SUR"/>
    <n v="964235.58999999834"/>
    <n v="149"/>
    <m/>
    <m/>
    <m/>
    <m/>
    <n v="964235.58999999834"/>
    <n v="149"/>
    <m/>
    <m/>
    <m/>
    <s v=" BAJA CALIFORNIA SUR"/>
    <x v="1"/>
    <n v="732"/>
    <m/>
    <s v="ESPECIAL"/>
    <n v="880"/>
    <n v="38"/>
    <n v="152"/>
    <n v="3"/>
  </r>
  <r>
    <x v="0"/>
    <s v="BS"/>
    <s v="03   BS    BAJA CALIFORNIA SUR"/>
    <n v="1235513.2999999968"/>
    <n v="190"/>
    <n v="16724.43"/>
    <n v="2"/>
    <m/>
    <m/>
    <n v="1218788.8699999969"/>
    <n v="188"/>
    <m/>
    <m/>
    <m/>
    <s v=" BAJA CALIFORNIA SUR"/>
    <x v="2"/>
    <n v="1"/>
    <m/>
    <s v="ESPECIAL"/>
    <n v="188"/>
    <n v="48"/>
    <n v="192"/>
    <n v="2"/>
  </r>
  <r>
    <x v="0"/>
    <s v="BS"/>
    <s v="03   BS    BAJA CALIFORNIA SUR"/>
    <n v="174344.55000000002"/>
    <n v="28"/>
    <m/>
    <m/>
    <m/>
    <m/>
    <n v="174344.55000000002"/>
    <n v="28"/>
    <m/>
    <m/>
    <m/>
    <s v=" BAJA CALIFORNIA SUR"/>
    <x v="3"/>
    <n v="1"/>
    <m/>
    <s v="ESPECIAL"/>
    <n v="28"/>
    <n v="7"/>
    <n v="28"/>
    <n v="0"/>
  </r>
  <r>
    <x v="0"/>
    <s v="CC"/>
    <s v="04   CC    CAMPECHE"/>
    <n v="6208.85"/>
    <n v="1"/>
    <m/>
    <m/>
    <m/>
    <m/>
    <n v="6208.85"/>
    <n v="1"/>
    <m/>
    <m/>
    <m/>
    <s v="  CAMPECHE"/>
    <x v="0"/>
    <n v="276"/>
    <m/>
    <s v="ESPECIAL"/>
    <n v="276"/>
    <n v="1"/>
    <n v="4"/>
    <n v="3"/>
  </r>
  <r>
    <x v="0"/>
    <s v="CC"/>
    <s v="04   CC    CAMPECHE"/>
    <n v="25938.730000000003"/>
    <n v="4"/>
    <m/>
    <m/>
    <n v="9659.1200000000008"/>
    <n v="2"/>
    <n v="35597.850000000006"/>
    <n v="6"/>
    <m/>
    <m/>
    <m/>
    <s v="  CAMPECHE"/>
    <x v="1"/>
    <n v="75"/>
    <n v="79"/>
    <s v="ESPECIAL"/>
    <n v="80"/>
    <n v="1"/>
    <n v="4"/>
    <n v="0"/>
  </r>
  <r>
    <x v="0"/>
    <s v="CC"/>
    <s v="04   CC    CAMPECHE"/>
    <n v="927943.39000000234"/>
    <n v="176"/>
    <n v="4829.5600000000004"/>
    <n v="1"/>
    <m/>
    <m/>
    <n v="923113.83000000229"/>
    <n v="175"/>
    <m/>
    <m/>
    <m/>
    <s v="  CAMPECHE"/>
    <x v="2"/>
    <n v="1"/>
    <m/>
    <s v="ESPECIAL"/>
    <n v="175"/>
    <n v="44"/>
    <n v="176"/>
    <n v="0"/>
  </r>
  <r>
    <x v="0"/>
    <s v="CC"/>
    <s v="04   CC    CAMPECHE"/>
    <n v="1182259.7400000037"/>
    <n v="225"/>
    <m/>
    <m/>
    <n v="9659.1200000000008"/>
    <n v="2"/>
    <n v="1172600.6200000036"/>
    <n v="223"/>
    <m/>
    <m/>
    <m/>
    <s v="  CAMPECHE"/>
    <x v="3"/>
    <n v="1"/>
    <m/>
    <s v="ESPECIAL"/>
    <n v="223"/>
    <n v="57"/>
    <n v="228"/>
    <n v="3"/>
  </r>
  <r>
    <x v="0"/>
    <s v="CH"/>
    <s v="08   CH    CHIHUAHUA"/>
    <n v="5125.08"/>
    <n v="1"/>
    <m/>
    <m/>
    <m/>
    <m/>
    <n v="5125.08"/>
    <n v="1"/>
    <n v="7682"/>
    <m/>
    <n v="512508"/>
    <s v=" CHIHUAHUA"/>
    <x v="0"/>
    <n v="15873"/>
    <m/>
    <s v="ESPECIAL"/>
    <n v="15873"/>
    <n v="1"/>
    <n v="4"/>
    <n v="3"/>
  </r>
  <r>
    <x v="0"/>
    <s v="CH"/>
    <s v="08   CH    CHIHUAHUA"/>
    <n v="353429.65999999992"/>
    <n v="61"/>
    <m/>
    <m/>
    <n v="40386.9"/>
    <n v="8"/>
    <n v="393816.55999999994"/>
    <n v="69"/>
    <n v="7682"/>
    <m/>
    <n v="35342965.999999993"/>
    <s v=" CHIHUAHUA"/>
    <x v="1"/>
    <n v="653"/>
    <n v="714"/>
    <s v="ESPECIAL"/>
    <n v="721"/>
    <n v="16"/>
    <n v="64"/>
    <n v="3"/>
  </r>
  <r>
    <x v="0"/>
    <s v="CH"/>
    <s v="08   CH    CHIHUAHUA"/>
    <n v="3633961.0700000031"/>
    <n v="639"/>
    <n v="34973.43"/>
    <n v="6"/>
    <n v="4829.5600000000004"/>
    <n v="1"/>
    <n v="3594158.0800000029"/>
    <n v="632"/>
    <n v="7682"/>
    <m/>
    <n v="363396107.0000003"/>
    <s v=" CHIHUAHUA"/>
    <x v="2"/>
    <n v="1"/>
    <m/>
    <s v="ESPECIAL"/>
    <n v="632"/>
    <n v="160"/>
    <n v="640"/>
    <n v="1"/>
  </r>
  <r>
    <x v="0"/>
    <s v="CH"/>
    <s v="08   CH    CHIHUAHUA"/>
    <n v="6385972.0300000869"/>
    <n v="1111"/>
    <n v="26434.560000000001"/>
    <n v="5"/>
    <n v="35557.340000000004"/>
    <n v="7"/>
    <n v="6323980.1300000874"/>
    <n v="1099"/>
    <n v="7682"/>
    <m/>
    <n v="638597203.0000087"/>
    <s v=" CHIHUAHUA"/>
    <x v="3"/>
    <n v="1"/>
    <m/>
    <s v="ESPECIAL"/>
    <n v="1099"/>
    <n v="278"/>
    <n v="1112"/>
    <n v="1"/>
  </r>
  <r>
    <x v="0"/>
    <s v="CL"/>
    <s v="05   CL    COAHUILA  "/>
    <n v="6742.28"/>
    <n v="1"/>
    <m/>
    <m/>
    <m/>
    <m/>
    <n v="6742.28"/>
    <n v="1"/>
    <n v="7682"/>
    <m/>
    <n v="674228"/>
    <s v="COAHUILA  "/>
    <x v="0"/>
    <n v="60622"/>
    <m/>
    <s v="ESPECIAL"/>
    <n v="60622"/>
    <n v="1"/>
    <n v="4"/>
    <n v="3"/>
  </r>
  <r>
    <x v="0"/>
    <s v="CL"/>
    <s v="05   CL    COAHUILA  "/>
    <n v="385922.64999999967"/>
    <n v="69"/>
    <m/>
    <m/>
    <n v="5972.94"/>
    <n v="1"/>
    <n v="391895.58999999968"/>
    <n v="70"/>
    <n v="7682"/>
    <m/>
    <n v="38592264.99999997"/>
    <s v="COAHUILA  "/>
    <x v="1"/>
    <n v="1634"/>
    <n v="1703"/>
    <s v="ESPECIAL"/>
    <n v="1703"/>
    <n v="18"/>
    <n v="72"/>
    <n v="3"/>
  </r>
  <r>
    <x v="0"/>
    <s v="CL"/>
    <s v="05   CL    COAHUILA  "/>
    <n v="6820304.5500000706"/>
    <n v="1134"/>
    <n v="24579.859999999997"/>
    <n v="4"/>
    <m/>
    <m/>
    <n v="6795724.6900000703"/>
    <n v="1130"/>
    <m/>
    <m/>
    <m/>
    <s v="COAHUILA  "/>
    <x v="2"/>
    <n v="1"/>
    <m/>
    <s v="ESPECIAL"/>
    <n v="1130"/>
    <n v="284"/>
    <n v="1136"/>
    <n v="2"/>
  </r>
  <r>
    <x v="0"/>
    <s v="CL"/>
    <s v="05   CL    COAHUILA  "/>
    <n v="697935.1199999993"/>
    <n v="116"/>
    <n v="17918.82"/>
    <n v="3"/>
    <n v="5972.94"/>
    <n v="1"/>
    <n v="674043.3599999994"/>
    <n v="112"/>
    <m/>
    <m/>
    <m/>
    <s v="COAHUILA  "/>
    <x v="3"/>
    <n v="1"/>
    <m/>
    <s v="ESPECIAL"/>
    <n v="112"/>
    <n v="29"/>
    <n v="116"/>
    <n v="0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</r>
  <r>
    <x v="0"/>
    <s v="CM"/>
    <s v="06   CM    COLIMA"/>
    <n v="162096.21999999997"/>
    <n v="27"/>
    <m/>
    <m/>
    <m/>
    <m/>
    <n v="162096.21999999997"/>
    <n v="27"/>
    <m/>
    <m/>
    <m/>
    <s v="    COLIMA"/>
    <x v="1"/>
    <n v="1630"/>
    <m/>
    <s v="ESPECIAL"/>
    <n v="1656"/>
    <n v="7"/>
    <n v="28"/>
    <n v="1"/>
  </r>
  <r>
    <x v="0"/>
    <s v="CM"/>
    <s v="06   CM    COLIMA"/>
    <n v="1498122.5700000026"/>
    <n v="269"/>
    <n v="10802.5"/>
    <n v="2"/>
    <m/>
    <m/>
    <n v="1487320.0700000026"/>
    <n v="267"/>
    <m/>
    <m/>
    <m/>
    <s v="    COLIMA"/>
    <x v="2"/>
    <n v="1"/>
    <m/>
    <s v="ESPECIAL"/>
    <n v="267"/>
    <n v="68"/>
    <n v="272"/>
    <n v="3"/>
  </r>
  <r>
    <x v="0"/>
    <s v="CM"/>
    <s v="06   CM    COLIMA"/>
    <n v="296050.30999999994"/>
    <n v="46"/>
    <n v="5972.94"/>
    <n v="1"/>
    <m/>
    <m/>
    <n v="290077.36999999994"/>
    <n v="45"/>
    <m/>
    <m/>
    <m/>
    <s v="    COLIMA"/>
    <x v="3"/>
    <n v="1"/>
    <m/>
    <s v="ESPECIAL"/>
    <n v="45"/>
    <n v="12"/>
    <n v="48"/>
    <n v="2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</r>
  <r>
    <x v="0"/>
    <s v="CS"/>
    <s v="07   CS    CHIAPAS"/>
    <n v="0"/>
    <n v="0"/>
    <m/>
    <m/>
    <n v="777.7"/>
    <n v="1"/>
    <n v="777.7"/>
    <n v="1"/>
    <m/>
    <m/>
    <m/>
    <s v="   CHIAPAS"/>
    <x v="1"/>
    <n v="0"/>
    <m/>
    <s v="ESPECIAL"/>
    <n v="0"/>
    <n v="0"/>
    <n v="0"/>
    <n v="0"/>
  </r>
  <r>
    <x v="0"/>
    <s v="CS"/>
    <s v="07   CS    CHIAPAS"/>
    <n v="8355783.7099998854"/>
    <n v="1538"/>
    <n v="31262.420000000002"/>
    <n v="6"/>
    <m/>
    <m/>
    <n v="8324521.2899998855"/>
    <n v="1532"/>
    <m/>
    <m/>
    <m/>
    <s v="   CHIAPAS"/>
    <x v="2"/>
    <n v="1"/>
    <m/>
    <s v="ESPECIAL"/>
    <n v="1532"/>
    <n v="385"/>
    <n v="1540"/>
    <n v="2"/>
  </r>
  <r>
    <x v="0"/>
    <s v="CS"/>
    <s v="07   CS    CHIAPAS"/>
    <n v="3886705.2100000158"/>
    <n v="716"/>
    <n v="5902.78"/>
    <n v="2"/>
    <n v="777.7"/>
    <n v="1"/>
    <n v="3880024.7300000158"/>
    <n v="713"/>
    <m/>
    <m/>
    <m/>
    <s v="   CHIAPAS"/>
    <x v="3"/>
    <n v="1"/>
    <m/>
    <s v="ESPECIAL"/>
    <n v="713"/>
    <n v="179"/>
    <n v="716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</r>
  <r>
    <x v="0"/>
    <s v="DG"/>
    <s v="10   DG    DURANGO"/>
    <n v="32501.08"/>
    <n v="6"/>
    <m/>
    <m/>
    <n v="4829.5600000000004"/>
    <n v="1"/>
    <n v="37330.639999999999"/>
    <n v="7"/>
    <m/>
    <m/>
    <m/>
    <s v="   DURANGO"/>
    <x v="1"/>
    <n v="508"/>
    <n v="515"/>
    <s v="ESPECIAL"/>
    <n v="514"/>
    <n v="2"/>
    <n v="8"/>
    <n v="2"/>
  </r>
  <r>
    <x v="0"/>
    <s v="DG"/>
    <s v="10   DG    DURANGO"/>
    <n v="4119915.4400000297"/>
    <n v="754"/>
    <n v="65634.789999999994"/>
    <n v="12"/>
    <m/>
    <m/>
    <n v="4054280.6500000297"/>
    <n v="742"/>
    <m/>
    <m/>
    <m/>
    <s v="   DURANGO"/>
    <x v="2"/>
    <n v="1"/>
    <m/>
    <s v="ESPECIAL"/>
    <n v="742"/>
    <n v="189"/>
    <n v="756"/>
    <n v="2"/>
  </r>
  <r>
    <x v="0"/>
    <s v="DG"/>
    <s v="10   DG    DURANGO"/>
    <n v="439423.35999999993"/>
    <n v="83"/>
    <n v="5125.08"/>
    <n v="1"/>
    <n v="4829.5600000000004"/>
    <n v="1"/>
    <n v="429468.71999999991"/>
    <n v="81"/>
    <m/>
    <m/>
    <m/>
    <s v="   DURANGO"/>
    <x v="3"/>
    <n v="1"/>
    <m/>
    <s v="ESPECIAL"/>
    <n v="81"/>
    <n v="21"/>
    <n v="84"/>
    <n v="1"/>
  </r>
  <r>
    <x v="0"/>
    <s v="GR"/>
    <s v="12  GR GUERRERO"/>
    <n v="4362.51"/>
    <n v="1"/>
    <m/>
    <m/>
    <m/>
    <m/>
    <n v="4362.51"/>
    <n v="1"/>
    <n v="7682"/>
    <m/>
    <n v="436251"/>
    <s v=" GUERRERO"/>
    <x v="0"/>
    <n v="24399"/>
    <m/>
    <s v="ESPECIAL"/>
    <n v="24399"/>
    <n v="1"/>
    <n v="4"/>
    <n v="3"/>
  </r>
  <r>
    <x v="0"/>
    <s v="GR"/>
    <s v="12  GR GUERRERO"/>
    <n v="28332.009999999995"/>
    <n v="6"/>
    <m/>
    <m/>
    <n v="10508.27"/>
    <n v="2"/>
    <n v="38840.28"/>
    <n v="8"/>
    <n v="7682"/>
    <m/>
    <n v="2833200.9999999995"/>
    <s v=" GUERRERO"/>
    <x v="1"/>
    <n v="265"/>
    <n v="274"/>
    <s v="ESPECIAL"/>
    <n v="272"/>
    <n v="2"/>
    <n v="8"/>
    <n v="2"/>
  </r>
  <r>
    <x v="0"/>
    <s v="GR"/>
    <s v="12  GR GUERRERO"/>
    <n v="4006597.430000003"/>
    <n v="699"/>
    <n v="35481.159999999996"/>
    <n v="6"/>
    <m/>
    <m/>
    <n v="3971116.2700000028"/>
    <n v="693"/>
    <n v="7682"/>
    <m/>
    <n v="400659743.0000003"/>
    <s v=" GUERRERO"/>
    <x v="2"/>
    <n v="1"/>
    <m/>
    <s v="ESPECIAL"/>
    <n v="693"/>
    <n v="175"/>
    <n v="700"/>
    <n v="1"/>
  </r>
  <r>
    <x v="0"/>
    <s v="GR"/>
    <s v="12  GR GUERRERO"/>
    <n v="6057493.920000012"/>
    <n v="1060"/>
    <n v="9954.64"/>
    <n v="2"/>
    <n v="10508.27"/>
    <n v="2"/>
    <n v="6037031.0100000128"/>
    <n v="1056"/>
    <n v="7682"/>
    <m/>
    <n v="605749392.00000119"/>
    <s v=" GUERRERO"/>
    <x v="3"/>
    <n v="1"/>
    <m/>
    <s v="ESPECIAL"/>
    <n v="1056"/>
    <n v="265"/>
    <n v="1060"/>
    <n v="0"/>
  </r>
  <r>
    <x v="0"/>
    <s v="GT"/>
    <s v="11   GT    GUANAJUATO"/>
    <n v="24738.840000000004"/>
    <n v="5"/>
    <m/>
    <m/>
    <m/>
    <m/>
    <n v="24738.840000000004"/>
    <n v="5"/>
    <n v="7682"/>
    <m/>
    <n v="2473884.0000000005"/>
    <s v="GUANAJUATO"/>
    <x v="0"/>
    <n v="37462"/>
    <m/>
    <s v="ESPECIAL"/>
    <n v="37466"/>
    <n v="2"/>
    <n v="8"/>
    <n v="3"/>
  </r>
  <r>
    <x v="0"/>
    <s v="GT"/>
    <s v="11   GT    GUANAJUATO"/>
    <n v="484822.00000000023"/>
    <n v="93"/>
    <m/>
    <m/>
    <m/>
    <m/>
    <n v="484822.00000000023"/>
    <n v="93"/>
    <m/>
    <m/>
    <m/>
    <s v="GUANAJUATO"/>
    <x v="1"/>
    <n v="1183"/>
    <m/>
    <s v="ESPECIAL"/>
    <n v="1275"/>
    <n v="24"/>
    <n v="96"/>
    <n v="3"/>
  </r>
  <r>
    <x v="0"/>
    <s v="GT"/>
    <s v="11   GT    GUANAJUATO"/>
    <n v="10646117.199999975"/>
    <n v="2062"/>
    <n v="65302.979999999996"/>
    <n v="12"/>
    <m/>
    <m/>
    <n v="10580814.219999975"/>
    <n v="2050"/>
    <m/>
    <m/>
    <m/>
    <s v="GUANAJUATO"/>
    <x v="2"/>
    <n v="1"/>
    <m/>
    <s v="ESPECIAL"/>
    <n v="2050"/>
    <n v="516"/>
    <n v="2064"/>
    <n v="2"/>
  </r>
  <r>
    <x v="0"/>
    <s v="GT"/>
    <s v="11   GT    GUANAJUATO"/>
    <n v="2260048.3200000124"/>
    <n v="431"/>
    <n v="26906.380000000005"/>
    <n v="5"/>
    <m/>
    <m/>
    <n v="2233141.9400000125"/>
    <n v="426"/>
    <m/>
    <m/>
    <m/>
    <s v="GUANAJUATO"/>
    <x v="3"/>
    <n v="1"/>
    <m/>
    <s v="ESPECIAL"/>
    <n v="426"/>
    <n v="108"/>
    <n v="432"/>
    <n v="1"/>
  </r>
  <r>
    <x v="0"/>
    <s v="HG"/>
    <s v="13   HG    HIDALGO"/>
    <n v="23337.690000000002"/>
    <n v="5"/>
    <m/>
    <m/>
    <m/>
    <m/>
    <n v="23337.690000000002"/>
    <n v="5"/>
    <m/>
    <m/>
    <m/>
    <s v="   HIDALGO"/>
    <x v="0"/>
    <n v="37901"/>
    <m/>
    <s v="ESPECIAL"/>
    <n v="37905"/>
    <n v="2"/>
    <n v="8"/>
    <n v="3"/>
  </r>
  <r>
    <x v="0"/>
    <s v="HG"/>
    <s v="13    HG    HIDALGO "/>
    <n v="71673.52"/>
    <n v="16"/>
    <m/>
    <m/>
    <n v="4362.51"/>
    <n v="1"/>
    <n v="76036.03"/>
    <n v="17"/>
    <m/>
    <m/>
    <m/>
    <s v="  HIDALGO "/>
    <x v="1"/>
    <n v="342"/>
    <n v="360"/>
    <s v="ESPECIAL"/>
    <n v="358"/>
    <n v="4"/>
    <n v="16"/>
    <n v="0"/>
  </r>
  <r>
    <x v="0"/>
    <s v="HG"/>
    <s v="13   HG    HIDALGO"/>
    <n v="6321360.8199999267"/>
    <n v="1204"/>
    <n v="9954.64"/>
    <n v="2"/>
    <m/>
    <m/>
    <n v="6311406.1799999271"/>
    <n v="1202"/>
    <m/>
    <m/>
    <m/>
    <s v="   HIDALGO"/>
    <x v="2"/>
    <n v="1"/>
    <m/>
    <s v="ESPECIAL"/>
    <n v="1202"/>
    <n v="301"/>
    <n v="1204"/>
    <n v="0"/>
  </r>
  <r>
    <x v="0"/>
    <s v="HG"/>
    <s v="13   HG    HIDALGO"/>
    <n v="505160.83000000019"/>
    <n v="95"/>
    <m/>
    <m/>
    <n v="4362.51"/>
    <n v="1"/>
    <n v="500798.32000000018"/>
    <n v="94"/>
    <m/>
    <m/>
    <m/>
    <s v="   HIDALGO"/>
    <x v="3"/>
    <n v="1"/>
    <m/>
    <s v="ESPECIAL"/>
    <n v="94"/>
    <n v="24"/>
    <n v="96"/>
    <n v="1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</r>
  <r>
    <x v="0"/>
    <s v="JC"/>
    <s v="14   JC    JALISCO"/>
    <n v="135011.53999999998"/>
    <n v="28"/>
    <m/>
    <m/>
    <n v="38669.450000000004"/>
    <n v="6"/>
    <n v="173680.99"/>
    <n v="34"/>
    <m/>
    <m/>
    <m/>
    <s v="   JALISCO"/>
    <x v="1"/>
    <n v="1367"/>
    <n v="1395"/>
    <s v="ESPECIAL"/>
    <n v="1400"/>
    <n v="7"/>
    <n v="28"/>
    <n v="0"/>
  </r>
  <r>
    <x v="0"/>
    <s v="JC"/>
    <s v="14   JC    JALISCO"/>
    <n v="13467672.320000215"/>
    <n v="2525"/>
    <n v="77689.129999999976"/>
    <n v="16"/>
    <n v="26725.270000000004"/>
    <n v="4"/>
    <n v="13363257.920000214"/>
    <n v="2505"/>
    <m/>
    <m/>
    <m/>
    <s v="   JALISCO"/>
    <x v="2"/>
    <n v="1"/>
    <m/>
    <s v="ESPECIAL"/>
    <n v="2505"/>
    <n v="632"/>
    <n v="2528"/>
    <n v="3"/>
  </r>
  <r>
    <x v="0"/>
    <s v="JC"/>
    <s v="14   JC    JALISCO"/>
    <n v="4523925.5200000191"/>
    <n v="860"/>
    <n v="29272.880000000005"/>
    <n v="6"/>
    <n v="11944.18"/>
    <n v="2"/>
    <n v="4482708.4600000195"/>
    <n v="852"/>
    <m/>
    <m/>
    <m/>
    <s v="   JALISCO"/>
    <x v="3"/>
    <n v="1"/>
    <m/>
    <s v="ESPECIAL"/>
    <n v="852"/>
    <n v="215"/>
    <n v="860"/>
    <n v="0"/>
  </r>
  <r>
    <x v="0"/>
    <s v="MC"/>
    <s v="15   MC    EDO. DE MEXICO"/>
    <m/>
    <m/>
    <m/>
    <m/>
    <m/>
    <m/>
    <n v="0"/>
    <n v="0"/>
    <m/>
    <m/>
    <m/>
    <s v="EDO. DE MEXICO"/>
    <x v="0"/>
    <m/>
    <m/>
    <s v="ESPECIAL"/>
    <n v="-1"/>
    <n v="0"/>
    <n v="0"/>
    <n v="0"/>
  </r>
  <r>
    <x v="0"/>
    <s v="MC"/>
    <s v="15   MC    EDO. DE MEXICO"/>
    <n v="1011484.5200000012"/>
    <n v="180"/>
    <m/>
    <m/>
    <m/>
    <m/>
    <n v="1011484.5200000012"/>
    <n v="180"/>
    <m/>
    <m/>
    <m/>
    <s v="EDO. DE MEXICO"/>
    <x v="1"/>
    <n v="1058"/>
    <m/>
    <s v="ESPECIAL"/>
    <n v="1237"/>
    <n v="45"/>
    <n v="180"/>
    <n v="0"/>
  </r>
  <r>
    <x v="0"/>
    <s v="MC"/>
    <s v="15   MC    EDO. DE MEXICO"/>
    <n v="32160939.789995622"/>
    <n v="6190"/>
    <n v="94051.81"/>
    <n v="20"/>
    <m/>
    <m/>
    <n v="32066887.979995623"/>
    <n v="6170"/>
    <m/>
    <m/>
    <m/>
    <s v="EDO. DE MEXICO"/>
    <x v="2"/>
    <n v="1"/>
    <m/>
    <s v="ESPECIAL"/>
    <n v="6170"/>
    <n v="1548"/>
    <n v="6192"/>
    <n v="2"/>
  </r>
  <r>
    <x v="0"/>
    <s v="MC"/>
    <s v="15   MC    EDO. DE MEXICO"/>
    <n v="1520200.5300000086"/>
    <n v="296"/>
    <n v="9954.64"/>
    <n v="2"/>
    <m/>
    <m/>
    <n v="1510245.8900000087"/>
    <n v="294"/>
    <m/>
    <m/>
    <m/>
    <s v="EDO. DE MEXICO"/>
    <x v="3"/>
    <n v="1"/>
    <m/>
    <s v="ESPECIAL"/>
    <n v="294"/>
    <n v="74"/>
    <n v="296"/>
    <n v="0"/>
  </r>
  <r>
    <x v="0"/>
    <s v="MN"/>
    <s v="16   MN    MICHOACAN "/>
    <n v="72053.570000000007"/>
    <n v="16"/>
    <m/>
    <m/>
    <m/>
    <m/>
    <n v="72053.570000000007"/>
    <n v="16"/>
    <m/>
    <m/>
    <m/>
    <s v="    MICHOACAN "/>
    <x v="0"/>
    <n v="29258"/>
    <m/>
    <s v="ESPECIAL"/>
    <n v="29273"/>
    <n v="4"/>
    <n v="16"/>
    <n v="0"/>
  </r>
  <r>
    <x v="0"/>
    <s v="MN"/>
    <s v="16   MN    MICHOACAN "/>
    <n v="282982.72999999992"/>
    <n v="53"/>
    <m/>
    <m/>
    <n v="26432.860000000004"/>
    <n v="5"/>
    <n v="309415.58999999991"/>
    <n v="58"/>
    <n v="7682"/>
    <m/>
    <n v="28298272.999999993"/>
    <s v="    MICHOACAN "/>
    <x v="1"/>
    <n v="829"/>
    <n v="882"/>
    <s v="ESPECIAL"/>
    <n v="886"/>
    <n v="14"/>
    <n v="56"/>
    <n v="3"/>
  </r>
  <r>
    <x v="0"/>
    <s v="MN"/>
    <s v="16   MN    MICHOACAN "/>
    <n v="6813700.3999998923"/>
    <n v="1300"/>
    <n v="46581.040000000008"/>
    <n v="9"/>
    <n v="4829.5600000000004"/>
    <n v="1"/>
    <n v="6762289.7999998927"/>
    <n v="1290"/>
    <n v="7682"/>
    <m/>
    <n v="681370039.99998927"/>
    <s v="    MICHOACAN "/>
    <x v="2"/>
    <n v="1"/>
    <m/>
    <s v="ESPECIAL"/>
    <n v="1290"/>
    <n v="325"/>
    <n v="1300"/>
    <n v="0"/>
  </r>
  <r>
    <x v="0"/>
    <s v="MN"/>
    <s v="16   MN    MICHOACAN "/>
    <n v="4250716.3800000288"/>
    <n v="804"/>
    <n v="20510.28"/>
    <n v="4"/>
    <n v="21603.300000000003"/>
    <n v="4"/>
    <n v="4208602.8000000287"/>
    <n v="796"/>
    <n v="7682"/>
    <m/>
    <n v="425071638.00000286"/>
    <s v="    MICHOACAN "/>
    <x v="3"/>
    <n v="1"/>
    <m/>
    <s v="ESPECIAL"/>
    <n v="796"/>
    <n v="201"/>
    <n v="804"/>
    <n v="0"/>
  </r>
  <r>
    <x v="0"/>
    <s v="MS"/>
    <s v="17  MS MORELOS"/>
    <n v="115206.37"/>
    <n v="23"/>
    <m/>
    <m/>
    <m/>
    <m/>
    <n v="115206.37"/>
    <n v="23"/>
    <n v="7682"/>
    <m/>
    <n v="11520637"/>
    <s v=" MORELOS"/>
    <x v="0"/>
    <n v="276"/>
    <m/>
    <s v="ESPECIAL"/>
    <n v="298"/>
    <n v="6"/>
    <n v="24"/>
    <n v="1"/>
  </r>
  <r>
    <x v="0"/>
    <s v="MS"/>
    <s v="17  MS MORELOS"/>
    <n v="131155.77999999997"/>
    <n v="25"/>
    <m/>
    <m/>
    <m/>
    <m/>
    <n v="131155.77999999997"/>
    <n v="25"/>
    <n v="7682"/>
    <m/>
    <n v="13115577.999999996"/>
    <s v=" MORELOS"/>
    <x v="1"/>
    <n v="472"/>
    <m/>
    <s v="ESPECIAL"/>
    <n v="496"/>
    <n v="7"/>
    <n v="28"/>
    <n v="3"/>
  </r>
  <r>
    <x v="0"/>
    <s v="MS"/>
    <s v="17  MS MORELOS"/>
    <n v="3602464.9900000296"/>
    <n v="704"/>
    <n v="20697.530000000002"/>
    <n v="4"/>
    <m/>
    <m/>
    <n v="3581767.4600000298"/>
    <n v="700"/>
    <n v="7682"/>
    <m/>
    <n v="360246499.00000298"/>
    <s v=" MORELOS"/>
    <x v="2"/>
    <n v="1"/>
    <m/>
    <s v="ESPECIAL"/>
    <n v="700"/>
    <n v="176"/>
    <n v="704"/>
    <n v="0"/>
  </r>
  <r>
    <x v="0"/>
    <s v="MS"/>
    <s v="17  MS MORELOS"/>
    <n v="519110.25"/>
    <n v="98"/>
    <m/>
    <m/>
    <m/>
    <m/>
    <n v="519110.25"/>
    <n v="98"/>
    <n v="7682"/>
    <m/>
    <n v="51911025"/>
    <s v=" MORELOS"/>
    <x v="3"/>
    <n v="1"/>
    <m/>
    <s v="ESPECIAL"/>
    <n v="98"/>
    <n v="25"/>
    <n v="100"/>
    <n v="2"/>
  </r>
  <r>
    <x v="0"/>
    <s v="MX"/>
    <s v="09   MX    CIUDAD DE MÉXICO"/>
    <n v="31763.520000000004"/>
    <n v="7"/>
    <m/>
    <m/>
    <m/>
    <m/>
    <n v="31763.520000000004"/>
    <n v="7"/>
    <n v="7682"/>
    <m/>
    <n v="3176352.0000000005"/>
    <s v="   CIUDAD DE MÉXICO"/>
    <x v="0"/>
    <n v="91416"/>
    <m/>
    <s v="ESPECIAL"/>
    <n v="91422"/>
    <n v="2"/>
    <n v="8"/>
    <n v="17"/>
  </r>
  <r>
    <x v="0"/>
    <s v="MX"/>
    <s v="09   MX    CIUDAD DE MÉXICO"/>
    <n v="4829.5600000000004"/>
    <n v="1"/>
    <m/>
    <m/>
    <n v="45571.94"/>
    <n v="8"/>
    <n v="50401.5"/>
    <n v="9"/>
    <n v="7682"/>
    <m/>
    <n v="482956.00000000006"/>
    <s v="   CIUDAD DE MÉXICO"/>
    <x v="1"/>
    <n v="315"/>
    <n v="316"/>
    <s v="ESPECIAL"/>
    <n v="323"/>
    <n v="1"/>
    <n v="4"/>
    <n v="17"/>
  </r>
  <r>
    <x v="0"/>
    <s v="MX"/>
    <s v="09   MX    CIUDAD DE MÉXICO"/>
    <n v="10199641.569999835"/>
    <n v="1971"/>
    <n v="96884.879999999976"/>
    <n v="19"/>
    <n v="11038.41"/>
    <n v="2"/>
    <n v="10091718.279999834"/>
    <n v="1950"/>
    <n v="7682"/>
    <m/>
    <n v="1019964156.9999834"/>
    <s v="   CIUDAD DE MÉXICO"/>
    <x v="2"/>
    <n v="1"/>
    <m/>
    <s v="ESPECIAL"/>
    <n v="1950"/>
    <n v="493"/>
    <n v="1972"/>
    <n v="17"/>
  </r>
  <r>
    <x v="0"/>
    <s v="MX"/>
    <s v="09   MX    CIUDAD DE MÉXICO"/>
    <n v="12031243.1199999"/>
    <n v="2346"/>
    <n v="93639.959999999992"/>
    <n v="18"/>
    <n v="34533.53"/>
    <n v="6"/>
    <n v="11903069.6299999"/>
    <n v="2322"/>
    <n v="7682"/>
    <m/>
    <n v="1203124311.99999"/>
    <s v="   CIUDAD DE MÉXICO"/>
    <x v="3"/>
    <n v="1"/>
    <m/>
    <s v="ESPECIAL"/>
    <n v="2322"/>
    <n v="587"/>
    <n v="2348"/>
    <n v="17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</r>
  <r>
    <x v="0"/>
    <s v="NL"/>
    <s v="19   NL    NUEVO LEON"/>
    <n v="147941.57"/>
    <n v="28"/>
    <m/>
    <m/>
    <n v="9192.07"/>
    <n v="2"/>
    <n v="157133.64000000001"/>
    <n v="30"/>
    <m/>
    <m/>
    <m/>
    <s v="    NUEVO LEON"/>
    <x v="1"/>
    <n v="652"/>
    <n v="682"/>
    <s v="ESPECIAL"/>
    <n v="681"/>
    <n v="7"/>
    <n v="28"/>
    <n v="0"/>
  </r>
  <r>
    <x v="0"/>
    <s v="NL"/>
    <s v="19   NL    NUEVO LEON"/>
    <n v="11996730.340000004"/>
    <n v="2107"/>
    <n v="20461.620000000003"/>
    <n v="4"/>
    <m/>
    <m/>
    <n v="11976268.720000004"/>
    <n v="2103"/>
    <m/>
    <m/>
    <m/>
    <s v="    NUEVO LEON"/>
    <x v="2"/>
    <n v="1"/>
    <m/>
    <s v="ESPECIAL"/>
    <n v="2103"/>
    <n v="527"/>
    <n v="2108"/>
    <n v="1"/>
  </r>
  <r>
    <x v="0"/>
    <s v="NL"/>
    <s v="19   NL    NUEVO LEON"/>
    <n v="1045714.6900000004"/>
    <n v="193"/>
    <n v="10802.5"/>
    <n v="2"/>
    <n v="9192.07"/>
    <n v="2"/>
    <n v="1025720.1200000005"/>
    <n v="189"/>
    <m/>
    <m/>
    <m/>
    <s v="    NUEVO LEON"/>
    <x v="3"/>
    <n v="1"/>
    <m/>
    <s v="ESPECIAL"/>
    <n v="189"/>
    <n v="49"/>
    <n v="196"/>
    <n v="3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</r>
  <r>
    <x v="0"/>
    <s v="NT"/>
    <s v="18  NT NAYARIT"/>
    <n v="9042.84"/>
    <n v="2"/>
    <m/>
    <m/>
    <n v="7312.18"/>
    <n v="1"/>
    <n v="16355.02"/>
    <n v="3"/>
    <m/>
    <m/>
    <m/>
    <s v=" NAYARIT"/>
    <x v="1"/>
    <n v="116"/>
    <n v="118"/>
    <s v="ESPECIAL"/>
    <n v="118"/>
    <n v="1"/>
    <n v="4"/>
    <n v="2"/>
  </r>
  <r>
    <x v="0"/>
    <s v="NT"/>
    <s v="18  NT NAYARIT"/>
    <n v="2277236.2900000126"/>
    <n v="430"/>
    <n v="30738.71"/>
    <n v="6"/>
    <n v="7312.18"/>
    <n v="1"/>
    <n v="2239185.4000000125"/>
    <n v="423"/>
    <m/>
    <m/>
    <m/>
    <s v=" NAYARIT"/>
    <x v="2"/>
    <n v="1"/>
    <m/>
    <s v="ESPECIAL"/>
    <n v="423"/>
    <n v="108"/>
    <n v="432"/>
    <n v="2"/>
  </r>
  <r>
    <x v="0"/>
    <s v="NT"/>
    <s v="18  NT NAYARIT"/>
    <n v="831350.65000000142"/>
    <n v="148"/>
    <n v="5132.87"/>
    <n v="1"/>
    <m/>
    <m/>
    <n v="826217.78000000142"/>
    <n v="147"/>
    <m/>
    <m/>
    <m/>
    <s v=" NAYARIT"/>
    <x v="3"/>
    <n v="1"/>
    <m/>
    <s v="ESPECIAL"/>
    <n v="147"/>
    <n v="37"/>
    <n v="148"/>
    <n v="0"/>
  </r>
  <r>
    <x v="0"/>
    <s v="OC"/>
    <s v="20   OC    OAXACA"/>
    <n v="36802.509999999995"/>
    <n v="9"/>
    <m/>
    <m/>
    <n v="30867.9"/>
    <n v="5"/>
    <n v="67670.41"/>
    <n v="14"/>
    <m/>
    <m/>
    <m/>
    <s v="  OAXACA"/>
    <x v="1"/>
    <n v="42569"/>
    <n v="42579"/>
    <s v="ESPECIAL"/>
    <n v="42582"/>
    <n v="3"/>
    <n v="12"/>
    <n v="3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</r>
  <r>
    <x v="0"/>
    <s v="OC"/>
    <s v="20   OC    OAXACA"/>
    <n v="11506.95"/>
    <n v="2"/>
    <m/>
    <m/>
    <m/>
    <m/>
    <n v="11506.95"/>
    <n v="2"/>
    <m/>
    <m/>
    <m/>
    <s v="  OAXACA"/>
    <x v="4"/>
    <m/>
    <m/>
    <s v="ESPECIAL"/>
    <n v="1"/>
    <n v="1"/>
    <n v="4"/>
    <n v="2"/>
  </r>
  <r>
    <x v="0"/>
    <s v="OC"/>
    <s v="20   OC    OAXACA"/>
    <n v="2903495.0900000185"/>
    <n v="542"/>
    <n v="5125.08"/>
    <n v="1"/>
    <m/>
    <m/>
    <n v="2898370.0100000184"/>
    <n v="541"/>
    <m/>
    <m/>
    <m/>
    <s v="  OAXACA"/>
    <x v="2"/>
    <n v="1"/>
    <m/>
    <s v="ESPECIAL"/>
    <n v="541"/>
    <n v="136"/>
    <n v="544"/>
    <n v="2"/>
  </r>
  <r>
    <x v="0"/>
    <s v="OC"/>
    <s v="20   OC    OAXACA"/>
    <n v="7131179.6499999221"/>
    <n v="1321"/>
    <n v="9659.1200000000008"/>
    <n v="2"/>
    <n v="30867.9"/>
    <n v="5"/>
    <n v="7090652.6299999217"/>
    <n v="1314"/>
    <m/>
    <m/>
    <m/>
    <s v="  OAXACA"/>
    <x v="3"/>
    <n v="1"/>
    <m/>
    <s v="ESPECIAL"/>
    <n v="1314"/>
    <n v="331"/>
    <n v="1324"/>
    <n v="3"/>
  </r>
  <r>
    <x v="1"/>
    <s v="OFC"/>
    <s v="33 OF CENTRALES  "/>
    <n v="690699.62000000011"/>
    <n v="87"/>
    <m/>
    <m/>
    <n v="6211.21"/>
    <n v="1"/>
    <n v="696910.83000000007"/>
    <n v="88"/>
    <m/>
    <m/>
    <m/>
    <s v=" OF CENTRALES  "/>
    <x v="1"/>
    <n v="42183"/>
    <n v="42270"/>
    <s v="ESPECIAL"/>
    <n v="42270"/>
    <n v="22"/>
    <n v="88"/>
    <n v="1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</r>
  <r>
    <x v="1"/>
    <s v="OFC"/>
    <s v="33 OF CENTRALES  "/>
    <n v="5273342.8500000043"/>
    <n v="493"/>
    <m/>
    <m/>
    <m/>
    <m/>
    <n v="5273342.8500000043"/>
    <n v="493"/>
    <m/>
    <m/>
    <m/>
    <s v=" OF CENTRALES  "/>
    <x v="2"/>
    <n v="1"/>
    <m/>
    <s v="ESPECIAL"/>
    <n v="493"/>
    <n v="124"/>
    <n v="496"/>
    <n v="3"/>
  </r>
  <r>
    <x v="1"/>
    <s v="OFC"/>
    <s v="33 OF CENTRALES  "/>
    <n v="2093297.3699999982"/>
    <n v="211"/>
    <n v="33995.449999999997"/>
    <n v="2"/>
    <n v="6211.21"/>
    <n v="1"/>
    <n v="2053090.7099999983"/>
    <n v="208"/>
    <m/>
    <m/>
    <m/>
    <s v=" OF CENTRALES  "/>
    <x v="3"/>
    <n v="1"/>
    <m/>
    <s v="ESPECIAL"/>
    <n v="208"/>
    <n v="53"/>
    <n v="212"/>
    <n v="1"/>
  </r>
  <r>
    <x v="1"/>
    <s v="OFC"/>
    <s v="33 OF CENTRALES  "/>
    <n v="3548049.9499999997"/>
    <n v="326"/>
    <m/>
    <m/>
    <m/>
    <m/>
    <n v="3548049.9499999997"/>
    <n v="326"/>
    <m/>
    <m/>
    <m/>
    <s v=" OF CENTRALES  "/>
    <x v="5"/>
    <n v="1"/>
    <m/>
    <s v="ESPECIAL"/>
    <n v="326"/>
    <n v="82"/>
    <n v="328"/>
    <n v="2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</r>
  <r>
    <x v="0"/>
    <s v="PL"/>
    <s v="22   PL    PUEBLA"/>
    <n v="53803.03"/>
    <n v="9"/>
    <m/>
    <m/>
    <n v="5125.08"/>
    <n v="1"/>
    <n v="58928.11"/>
    <n v="10"/>
    <m/>
    <m/>
    <m/>
    <s v="  PUEBLA"/>
    <x v="1"/>
    <n v="522"/>
    <n v="531"/>
    <s v="ESPECIAL"/>
    <n v="531"/>
    <n v="3"/>
    <n v="12"/>
    <n v="3"/>
  </r>
  <r>
    <x v="0"/>
    <s v="PL"/>
    <s v="22   PL    PUEBLA"/>
    <n v="13300491.500000168"/>
    <n v="2549"/>
    <n v="45316.959999999999"/>
    <n v="11"/>
    <n v="5125.08"/>
    <n v="1"/>
    <n v="13250049.460000167"/>
    <n v="2537"/>
    <m/>
    <m/>
    <m/>
    <s v="  PUEBLA"/>
    <x v="2"/>
    <n v="1"/>
    <m/>
    <s v="ESPECIAL"/>
    <n v="2537"/>
    <n v="638"/>
    <n v="2552"/>
    <n v="3"/>
  </r>
  <r>
    <x v="0"/>
    <s v="PL"/>
    <s v="22   PL    PUEBLA"/>
    <n v="342688.75000000006"/>
    <n v="64"/>
    <m/>
    <m/>
    <m/>
    <m/>
    <n v="342688.75000000006"/>
    <n v="64"/>
    <m/>
    <m/>
    <m/>
    <s v="  PUEBLA"/>
    <x v="3"/>
    <n v="1"/>
    <m/>
    <s v="ESPECIAL"/>
    <n v="64"/>
    <n v="16"/>
    <n v="64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</r>
  <r>
    <x v="0"/>
    <s v="QR"/>
    <s v="24   QR    QUINTANA ROO"/>
    <n v="17375.97"/>
    <n v="3"/>
    <m/>
    <m/>
    <n v="5972.94"/>
    <n v="1"/>
    <n v="23348.91"/>
    <n v="4"/>
    <m/>
    <m/>
    <m/>
    <s v="  QUINTANA ROO"/>
    <x v="1"/>
    <n v="151"/>
    <n v="154"/>
    <s v="ESPECIAL"/>
    <n v="154"/>
    <n v="0"/>
    <n v="0"/>
    <n v="-3"/>
  </r>
  <r>
    <x v="0"/>
    <s v="QR"/>
    <s v="24   QR    QUINTANA ROO"/>
    <n v="3526764.3499999875"/>
    <n v="591"/>
    <n v="14795.07"/>
    <n v="2"/>
    <m/>
    <m/>
    <n v="3511969.2799999877"/>
    <n v="589"/>
    <m/>
    <m/>
    <m/>
    <s v="  QUINTANA ROO"/>
    <x v="2"/>
    <n v="1"/>
    <m/>
    <s v="ESPECIAL"/>
    <n v="589"/>
    <n v="0"/>
    <n v="0"/>
    <n v="-591"/>
  </r>
  <r>
    <x v="0"/>
    <s v="QR"/>
    <s v="24   QR    QUINTANA ROO"/>
    <n v="973014.57999999798"/>
    <n v="163"/>
    <m/>
    <m/>
    <n v="5972.94"/>
    <n v="1"/>
    <n v="967041.63999999803"/>
    <n v="162"/>
    <m/>
    <m/>
    <m/>
    <s v="  QUINTANA ROO"/>
    <x v="3"/>
    <n v="1"/>
    <m/>
    <s v="ESPECIAL"/>
    <n v="162"/>
    <n v="0"/>
    <n v="0"/>
    <n v="-163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</r>
  <r>
    <x v="0"/>
    <s v="QT"/>
    <s v="23   QT    QUERETARO"/>
    <n v="93817.329999999987"/>
    <n v="18"/>
    <m/>
    <m/>
    <n v="9659.1200000000008"/>
    <n v="2"/>
    <n v="103476.44999999998"/>
    <n v="20"/>
    <m/>
    <m/>
    <m/>
    <s v="QUERETARO"/>
    <x v="1"/>
    <n v="11075"/>
    <n v="11093"/>
    <s v="ESPECIAL"/>
    <n v="11094"/>
    <n v="0"/>
    <n v="0"/>
    <n v="-18"/>
  </r>
  <r>
    <x v="0"/>
    <s v="QT"/>
    <s v="23   QT    QUERETARO"/>
    <n v="3840280.9300000272"/>
    <n v="735"/>
    <n v="4829.5600000000004"/>
    <n v="1"/>
    <m/>
    <m/>
    <n v="3835451.3700000271"/>
    <n v="734"/>
    <m/>
    <m/>
    <m/>
    <s v="QUERETARO"/>
    <x v="2"/>
    <n v="1"/>
    <m/>
    <s v="ESPECIAL"/>
    <n v="734"/>
    <n v="0"/>
    <n v="0"/>
    <n v="-735"/>
  </r>
  <r>
    <x v="0"/>
    <s v="QT"/>
    <s v="23   QT    QUERETARO"/>
    <n v="1083988.3900000034"/>
    <n v="209"/>
    <n v="10803.79"/>
    <n v="2"/>
    <n v="9659.1200000000008"/>
    <n v="2"/>
    <n v="1063525.4800000032"/>
    <n v="205"/>
    <m/>
    <m/>
    <m/>
    <s v="QUERETARO"/>
    <x v="3"/>
    <n v="1"/>
    <m/>
    <s v="ESPECIAL"/>
    <n v="205"/>
    <n v="53"/>
    <n v="212"/>
    <n v="3"/>
  </r>
  <r>
    <x v="0"/>
    <s v="SL"/>
    <s v="26   SL    SINALOA"/>
    <n v="48103.53"/>
    <n v="9"/>
    <m/>
    <m/>
    <m/>
    <m/>
    <n v="48103.53"/>
    <n v="9"/>
    <m/>
    <m/>
    <m/>
    <s v=" SINALOA"/>
    <x v="0"/>
    <n v="15572"/>
    <m/>
    <s v="ESPECIAL"/>
    <n v="15580"/>
    <n v="0"/>
    <n v="0"/>
    <n v="-9"/>
  </r>
  <r>
    <x v="0"/>
    <s v="SL"/>
    <s v="26   SL    SINALOA"/>
    <n v="9659.1200000000008"/>
    <n v="2"/>
    <m/>
    <m/>
    <n v="4829.5600000000004"/>
    <n v="1"/>
    <n v="14488.68"/>
    <n v="3"/>
    <m/>
    <m/>
    <m/>
    <s v="  SINALOA"/>
    <x v="1"/>
    <n v="1550"/>
    <n v="1553"/>
    <s v="ESPECIAL"/>
    <n v="1552"/>
    <m/>
    <n v="0"/>
    <n v="-2"/>
  </r>
  <r>
    <x v="0"/>
    <s v="SL"/>
    <s v="26   SL    SINALOA"/>
    <n v="3212504.7400000216"/>
    <n v="616"/>
    <n v="21603.3"/>
    <n v="4"/>
    <m/>
    <m/>
    <n v="3190901.4400000218"/>
    <n v="612"/>
    <m/>
    <m/>
    <m/>
    <s v="  SINALOA"/>
    <x v="2"/>
    <n v="1"/>
    <m/>
    <s v="ESPECIAL"/>
    <n v="612"/>
    <n v="154"/>
    <n v="616"/>
    <n v="0"/>
  </r>
  <r>
    <x v="0"/>
    <s v="SL"/>
    <s v="26   SL    SINALOA"/>
    <n v="5377294.0299999872"/>
    <n v="1014"/>
    <n v="46027.41"/>
    <n v="9"/>
    <n v="4829.5600000000004"/>
    <n v="1"/>
    <n v="5326437.0599999875"/>
    <n v="1004"/>
    <m/>
    <m/>
    <m/>
    <s v="  SINALOA"/>
    <x v="3"/>
    <n v="1"/>
    <m/>
    <s v="ESPECIAL"/>
    <n v="1004"/>
    <n v="254"/>
    <n v="1016"/>
    <n v="2"/>
  </r>
  <r>
    <x v="0"/>
    <s v="SP"/>
    <s v="25 SP SAN LUIS POTOSI"/>
    <n v="71397.119999999995"/>
    <n v="15"/>
    <m/>
    <m/>
    <n v="4362.51"/>
    <n v="1"/>
    <n v="75759.62999999999"/>
    <n v="16"/>
    <m/>
    <m/>
    <m/>
    <s v=" SAN LUIS POTOSI"/>
    <x v="1"/>
    <n v="131652"/>
    <n v="131667"/>
    <s v="ESPECIAL"/>
    <n v="131667"/>
    <n v="0"/>
    <n v="0"/>
    <n v="-15"/>
  </r>
  <r>
    <x v="0"/>
    <s v="SP"/>
    <s v="25 SP SAN LUIS POTOSI"/>
    <n v="18227.740000000002"/>
    <n v="5"/>
    <m/>
    <m/>
    <m/>
    <m/>
    <n v="18227.740000000002"/>
    <n v="5"/>
    <m/>
    <m/>
    <m/>
    <s v=" SAN LUIS POTOSI"/>
    <x v="0"/>
    <n v="3438"/>
    <m/>
    <s v="ESPECIAL"/>
    <n v="3442"/>
    <n v="0"/>
    <n v="0"/>
    <n v="-5"/>
  </r>
  <r>
    <x v="0"/>
    <s v="SP"/>
    <s v="25 SP SAN LUIS POTOSI"/>
    <n v="6136097.7799999341"/>
    <n v="1159"/>
    <n v="52873.95"/>
    <n v="10"/>
    <m/>
    <m/>
    <n v="6083223.829999934"/>
    <n v="1149"/>
    <m/>
    <m/>
    <m/>
    <s v=" SAN LUIS POTOSI"/>
    <x v="2"/>
    <n v="1"/>
    <m/>
    <s v="ESPECIAL"/>
    <n v="1149"/>
    <n v="290"/>
    <n v="1160"/>
    <n v="1"/>
  </r>
  <r>
    <x v="0"/>
    <s v="SP"/>
    <s v="25 SP SAN LUIS POTOSI"/>
    <n v="486263.77999999997"/>
    <n v="95"/>
    <n v="9659.1200000000008"/>
    <n v="2"/>
    <n v="4362.51"/>
    <n v="1"/>
    <n v="472242.14999999997"/>
    <n v="92"/>
    <m/>
    <m/>
    <m/>
    <s v=" SAN LUIS POTOSI"/>
    <x v="3"/>
    <n v="1"/>
    <m/>
    <s v="ESPECIAL"/>
    <n v="92"/>
    <n v="24"/>
    <n v="96"/>
    <n v="1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</r>
  <r>
    <x v="0"/>
    <s v="SR"/>
    <s v="27   SR    SONORA"/>
    <n v="4362.51"/>
    <n v="1"/>
    <m/>
    <m/>
    <m/>
    <m/>
    <n v="4362.51"/>
    <n v="1"/>
    <m/>
    <m/>
    <m/>
    <s v="   SONORA"/>
    <x v="1"/>
    <n v="721"/>
    <m/>
    <s v="ESPECIAL"/>
    <n v="721"/>
    <n v="0"/>
    <n v="0"/>
    <n v="-1"/>
  </r>
  <r>
    <x v="0"/>
    <s v="SR"/>
    <s v="27   SR    SONORA"/>
    <n v="6055759.7099999916"/>
    <n v="1022"/>
    <n v="69034.69"/>
    <n v="11"/>
    <m/>
    <m/>
    <n v="5986725.0199999912"/>
    <n v="1011"/>
    <m/>
    <m/>
    <m/>
    <s v="   SONORA"/>
    <x v="2"/>
    <n v="1"/>
    <m/>
    <s v="ESPECIAL"/>
    <n v="1011"/>
    <n v="256"/>
    <n v="1024"/>
    <n v="2"/>
  </r>
  <r>
    <x v="0"/>
    <s v="SR"/>
    <s v="27   SR    SONORA"/>
    <n v="1433233.9799999984"/>
    <n v="248"/>
    <n v="17624.59"/>
    <n v="3"/>
    <m/>
    <m/>
    <n v="1415609.3899999983"/>
    <n v="245"/>
    <m/>
    <m/>
    <m/>
    <s v="   SONORA"/>
    <x v="3"/>
    <n v="1"/>
    <m/>
    <s v="ESPECIAL"/>
    <n v="245"/>
    <n v="62"/>
    <n v="248"/>
    <n v="0"/>
  </r>
  <r>
    <x v="0"/>
    <s v="TC"/>
    <s v="28   TC    TABASCO"/>
    <n v="7054.5400000000009"/>
    <n v="2"/>
    <m/>
    <m/>
    <m/>
    <m/>
    <n v="7054.5400000000009"/>
    <n v="2"/>
    <m/>
    <m/>
    <m/>
    <s v="   TABASCO"/>
    <x v="0"/>
    <n v="15951"/>
    <m/>
    <s v="ESPECIAL"/>
    <n v="15952"/>
    <n v="0"/>
    <n v="0"/>
    <n v="-2"/>
  </r>
  <r>
    <x v="0"/>
    <s v="TC"/>
    <s v="28   TC    TABASCO"/>
    <n v="22685.54"/>
    <n v="5"/>
    <m/>
    <m/>
    <m/>
    <m/>
    <n v="22685.54"/>
    <n v="5"/>
    <m/>
    <m/>
    <m/>
    <s v="   TABASCO"/>
    <x v="1"/>
    <n v="2069"/>
    <m/>
    <s v="ESPECIAL"/>
    <n v="2073"/>
    <n v="0"/>
    <n v="0"/>
    <n v="-5"/>
  </r>
  <r>
    <x v="0"/>
    <s v="TC"/>
    <s v="28   TC    TABASCO"/>
    <n v="4181011.5900000297"/>
    <n v="803"/>
    <n v="25793.06"/>
    <n v="5"/>
    <m/>
    <m/>
    <n v="4155218.5300000296"/>
    <n v="798"/>
    <m/>
    <m/>
    <m/>
    <s v="   TABASCO"/>
    <x v="2"/>
    <n v="1"/>
    <m/>
    <s v="ESPECIAL"/>
    <n v="798"/>
    <n v="201"/>
    <n v="804"/>
    <n v="1"/>
  </r>
  <r>
    <x v="0"/>
    <s v="TC"/>
    <s v="28   TC    TABASCO"/>
    <n v="1106467.6100000038"/>
    <n v="213"/>
    <n v="8373.81"/>
    <n v="1"/>
    <m/>
    <m/>
    <n v="1098093.8000000038"/>
    <n v="212"/>
    <m/>
    <m/>
    <m/>
    <s v="   TABASCO"/>
    <x v="3"/>
    <n v="1"/>
    <m/>
    <s v="ESPECIAL"/>
    <n v="212"/>
    <n v="54"/>
    <n v="216"/>
    <n v="3"/>
  </r>
  <r>
    <x v="0"/>
    <s v="TL"/>
    <s v="30 TL TLAXCALA"/>
    <n v="9954.64"/>
    <n v="2"/>
    <m/>
    <m/>
    <m/>
    <m/>
    <n v="9954.64"/>
    <n v="2"/>
    <m/>
    <m/>
    <m/>
    <s v=" TLAXCALA"/>
    <x v="0"/>
    <n v="11997"/>
    <m/>
    <s v="ESPECIAL"/>
    <n v="11998"/>
    <n v="0"/>
    <n v="0"/>
    <n v="-2"/>
  </r>
  <r>
    <x v="0"/>
    <s v="TL"/>
    <s v="30 TL TLAXCALA"/>
    <n v="51404.770000000004"/>
    <n v="9"/>
    <m/>
    <m/>
    <m/>
    <m/>
    <n v="51404.770000000004"/>
    <n v="9"/>
    <m/>
    <m/>
    <m/>
    <s v=" TLAXCALA"/>
    <x v="1"/>
    <n v="4938"/>
    <m/>
    <s v="ESPECIAL"/>
    <n v="4946"/>
    <n v="0"/>
    <n v="0"/>
    <n v="-9"/>
  </r>
  <r>
    <x v="0"/>
    <s v="TL"/>
    <s v="30 TL TLAXCALA"/>
    <n v="2001856.0000000119"/>
    <n v="384"/>
    <n v="4829.5600000000004"/>
    <n v="1"/>
    <m/>
    <m/>
    <n v="1997026.4400000118"/>
    <n v="383"/>
    <m/>
    <m/>
    <m/>
    <s v=" TLAXCALA"/>
    <x v="2"/>
    <n v="1"/>
    <m/>
    <s v="ESPECIAL"/>
    <n v="383"/>
    <n v="96"/>
    <n v="384"/>
    <n v="0"/>
  </r>
  <r>
    <x v="0"/>
    <s v="TL"/>
    <s v="30 TL TLAXCALA"/>
    <n v="834112.44000000157"/>
    <n v="158"/>
    <n v="15249.66"/>
    <n v="3"/>
    <m/>
    <m/>
    <n v="818862.78000000154"/>
    <n v="155"/>
    <m/>
    <m/>
    <m/>
    <s v=" TLAXCALA"/>
    <x v="3"/>
    <n v="1"/>
    <m/>
    <s v="ESPECIAL"/>
    <n v="155"/>
    <n v="40"/>
    <n v="160"/>
    <n v="2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</r>
  <r>
    <x v="0"/>
    <s v="TS"/>
    <s v="29   TS    TAMAULIPAS"/>
    <n v="4829.5600000000004"/>
    <n v="1"/>
    <m/>
    <m/>
    <n v="33423.149999999994"/>
    <n v="5"/>
    <n v="38252.709999999992"/>
    <n v="6"/>
    <m/>
    <m/>
    <m/>
    <s v="  TAMAULIPAS"/>
    <x v="1"/>
    <n v="1922"/>
    <n v="1923"/>
    <s v="ESPECIAL"/>
    <n v="1927"/>
    <n v="0"/>
    <n v="0"/>
    <n v="-1"/>
  </r>
  <r>
    <x v="0"/>
    <s v="TS"/>
    <s v="29   TS    TAMAULIPAS"/>
    <n v="5897427.4100000039"/>
    <n v="1022"/>
    <n v="24209.059999999998"/>
    <n v="4"/>
    <n v="7312.18"/>
    <n v="1"/>
    <n v="5865906.1700000046"/>
    <n v="1017"/>
    <m/>
    <m/>
    <m/>
    <s v="  TAMAULIPAS"/>
    <x v="2"/>
    <n v="1"/>
    <m/>
    <s v="ESPECIAL"/>
    <n v="1017"/>
    <n v="256"/>
    <n v="1024"/>
    <n v="2"/>
  </r>
  <r>
    <x v="0"/>
    <s v="TS"/>
    <s v="29   TS    TAMAULIPAS"/>
    <n v="3381840.8499999973"/>
    <n v="581"/>
    <n v="23557.989999999998"/>
    <n v="4"/>
    <n v="26110.969999999998"/>
    <n v="4"/>
    <n v="3332171.8899999969"/>
    <n v="573"/>
    <m/>
    <m/>
    <m/>
    <s v="  TAMAULIPAS"/>
    <x v="3"/>
    <n v="1"/>
    <m/>
    <s v="ESPECIAL"/>
    <n v="573"/>
    <n v="146"/>
    <n v="584"/>
    <n v="3"/>
  </r>
  <r>
    <x v="0"/>
    <s v="VZ"/>
    <s v="31 VZ VERACRUZ"/>
    <n v="4344.71"/>
    <n v="1"/>
    <m/>
    <m/>
    <m/>
    <m/>
    <n v="4344.71"/>
    <n v="1"/>
    <m/>
    <m/>
    <m/>
    <s v=" VERACRUZ"/>
    <x v="0"/>
    <n v="116181"/>
    <m/>
    <s v="ESPECIAL"/>
    <n v="116181"/>
    <n v="0"/>
    <n v="0"/>
    <n v="-1"/>
  </r>
  <r>
    <x v="0"/>
    <s v="VZ"/>
    <s v="31 VZ VERACRUZ"/>
    <n v="276856.65999999992"/>
    <n v="51"/>
    <m/>
    <m/>
    <n v="10508.27"/>
    <n v="2"/>
    <n v="287364.92999999993"/>
    <n v="53"/>
    <m/>
    <m/>
    <m/>
    <s v=" VERACRUZ"/>
    <x v="1"/>
    <n v="54518"/>
    <n v="54571"/>
    <s v="ESPECIAL"/>
    <n v="54570"/>
    <n v="0"/>
    <n v="0"/>
    <n v="-51"/>
  </r>
  <r>
    <x v="0"/>
    <s v="VZ"/>
    <s v="31 VZ VERACRUZ"/>
    <n v="9585417.8299999479"/>
    <n v="1810"/>
    <n v="71817"/>
    <n v="14"/>
    <m/>
    <m/>
    <n v="9513600.8299999479"/>
    <n v="1796"/>
    <m/>
    <m/>
    <m/>
    <s v=" VERACRUZ"/>
    <x v="2"/>
    <n v="1"/>
    <m/>
    <s v="ESPECIAL"/>
    <n v="1796"/>
    <n v="453"/>
    <n v="1812"/>
    <n v="2"/>
  </r>
  <r>
    <x v="0"/>
    <s v="VZ"/>
    <s v="31 VZ VERACRUZ"/>
    <n v="9209216.389999833"/>
    <n v="1732"/>
    <n v="19316.910000000003"/>
    <n v="3"/>
    <n v="10508.27"/>
    <n v="2"/>
    <n v="9179391.2099998333"/>
    <n v="1727"/>
    <m/>
    <m/>
    <m/>
    <s v=" VERACRUZ"/>
    <x v="3"/>
    <n v="1"/>
    <m/>
    <s v="ESPECIAL"/>
    <n v="1727"/>
    <n v="433"/>
    <n v="1732"/>
    <n v="0"/>
  </r>
  <r>
    <x v="0"/>
    <s v="YN"/>
    <s v="32   YN    YUCATAN"/>
    <n v="5678.71"/>
    <n v="1"/>
    <m/>
    <m/>
    <m/>
    <m/>
    <n v="5678.71"/>
    <n v="1"/>
    <m/>
    <m/>
    <m/>
    <s v="  YUCATAN"/>
    <x v="0"/>
    <n v="29202"/>
    <m/>
    <s v="ESPECIAL"/>
    <n v="29202"/>
    <n v="0"/>
    <n v="0"/>
    <n v="-1"/>
  </r>
  <r>
    <x v="0"/>
    <s v="YN"/>
    <s v="32   YN    YUCATAN"/>
    <n v="4829.5600000000004"/>
    <n v="1"/>
    <m/>
    <m/>
    <n v="11648.66"/>
    <n v="2"/>
    <n v="16478.22"/>
    <n v="3"/>
    <m/>
    <m/>
    <m/>
    <s v="  YUCATAN"/>
    <x v="1"/>
    <n v="474"/>
    <n v="475"/>
    <s v="ESPECIAL"/>
    <n v="476"/>
    <n v="0"/>
    <n v="0"/>
    <n v="-1"/>
  </r>
  <r>
    <x v="0"/>
    <s v="YN"/>
    <s v="32   YN    YUCATAN"/>
    <n v="3133750.2000000207"/>
    <n v="605"/>
    <n v="5902.78"/>
    <n v="2"/>
    <m/>
    <m/>
    <n v="3127847.4200000209"/>
    <n v="603"/>
    <m/>
    <m/>
    <m/>
    <s v="  YUCATAN"/>
    <x v="2"/>
    <n v="1"/>
    <m/>
    <s v="ESPECIAL"/>
    <n v="603"/>
    <n v="152"/>
    <n v="608"/>
    <n v="3"/>
  </r>
  <r>
    <x v="0"/>
    <s v="YN"/>
    <s v="32   YN    YUCATAN"/>
    <n v="1696933.4800000088"/>
    <n v="325"/>
    <n v="4829.5600000000004"/>
    <n v="1"/>
    <n v="11648.66"/>
    <n v="2"/>
    <n v="1680455.2600000089"/>
    <n v="322"/>
    <m/>
    <m/>
    <m/>
    <s v="  YUCATAN"/>
    <x v="3"/>
    <n v="1"/>
    <m/>
    <s v="ESPECIAL"/>
    <n v="322"/>
    <n v="82"/>
    <n v="328"/>
    <n v="3"/>
  </r>
  <r>
    <x v="0"/>
    <s v="ZS"/>
    <s v="33 ZS ZACATECAS"/>
    <n v="777643.73000000056"/>
    <n v="146"/>
    <m/>
    <m/>
    <m/>
    <m/>
    <n v="777643.73000000056"/>
    <n v="146"/>
    <m/>
    <m/>
    <m/>
    <s v=" ZACATECAS"/>
    <x v="1"/>
    <n v="6339"/>
    <m/>
    <s v="ESPECIAL"/>
    <n v="6484"/>
    <n v="37"/>
    <n v="148"/>
    <n v="2"/>
  </r>
  <r>
    <x v="0"/>
    <s v="ZS"/>
    <s v="33 ZS ZACATECAS"/>
    <n v="4362.51"/>
    <n v="1"/>
    <m/>
    <m/>
    <m/>
    <m/>
    <n v="4362.51"/>
    <n v="1"/>
    <m/>
    <m/>
    <m/>
    <s v=" ZACATECAS"/>
    <x v="0"/>
    <n v="11476"/>
    <m/>
    <s v="ESPECIAL"/>
    <n v="11476"/>
    <n v="1"/>
    <n v="4"/>
    <n v="3"/>
  </r>
  <r>
    <x v="0"/>
    <s v="ZS"/>
    <s v="33 ZS ZACATECAS"/>
    <n v="3509162.6000000252"/>
    <n v="665"/>
    <n v="25292.47"/>
    <n v="5"/>
    <m/>
    <m/>
    <n v="3483870.130000025"/>
    <n v="660"/>
    <m/>
    <m/>
    <m/>
    <s v=" ZACATECAS"/>
    <x v="2"/>
    <n v="1"/>
    <m/>
    <s v="ESPECIAL"/>
    <n v="660"/>
    <n v="167"/>
    <n v="668"/>
    <n v="3"/>
  </r>
  <r>
    <x v="0"/>
    <s v="ZS"/>
    <s v="33 ZS ZACATECAS"/>
    <n v="304569.75999999989"/>
    <n v="55"/>
    <m/>
    <m/>
    <m/>
    <m/>
    <n v="304569.75999999989"/>
    <n v="55"/>
    <m/>
    <m/>
    <m/>
    <s v=" ZACATECAS"/>
    <x v="3"/>
    <n v="1"/>
    <m/>
    <s v="ESPECIAL"/>
    <n v="55"/>
    <n v="14"/>
    <n v="56"/>
    <n v="1"/>
  </r>
  <r>
    <x v="2"/>
    <m/>
    <m/>
    <m/>
    <m/>
    <m/>
    <m/>
    <m/>
    <m/>
    <m/>
    <m/>
    <m/>
    <m/>
    <m/>
    <m/>
    <x v="6"/>
    <m/>
    <m/>
    <m/>
    <m/>
    <m/>
    <m/>
    <m/>
  </r>
  <r>
    <x v="2"/>
    <m/>
    <m/>
    <m/>
    <m/>
    <m/>
    <m/>
    <m/>
    <m/>
    <m/>
    <m/>
    <m/>
    <m/>
    <m/>
    <m/>
    <x v="6"/>
    <m/>
    <m/>
    <m/>
    <m/>
    <m/>
    <m/>
    <m/>
  </r>
  <r>
    <x v="2"/>
    <m/>
    <m/>
    <m/>
    <m/>
    <m/>
    <m/>
    <m/>
    <m/>
    <m/>
    <m/>
    <m/>
    <m/>
    <m/>
    <m/>
    <x v="6"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34">
  <r>
    <x v="0"/>
    <s v="01 AG AGUASCALIENTES"/>
    <m/>
    <m/>
    <m/>
    <m/>
    <m/>
    <m/>
    <n v="0"/>
    <n v="0"/>
    <m/>
    <m/>
    <m/>
    <s v="AGUASCALIENTES"/>
    <x v="0"/>
    <m/>
    <m/>
    <s v="ESPECIAL"/>
    <n v="-1"/>
    <n v="0"/>
    <n v="0"/>
    <n v="0"/>
    <n v="0"/>
    <n v="0"/>
    <m/>
    <m/>
    <m/>
    <m/>
    <n v="0"/>
    <n v="0"/>
    <s v="AGUASCALIENTES"/>
    <s v="OPR BANAMEX"/>
    <n v="0"/>
    <m/>
    <s v="ESPECIAL"/>
    <n v="-1"/>
    <n v="0"/>
    <n v="0"/>
    <n v="0"/>
    <n v="0"/>
    <n v="0"/>
  </r>
  <r>
    <x v="0"/>
    <s v="01 AG AGUASCALIENTES"/>
    <n v="32083.909999999996"/>
    <n v="5"/>
    <m/>
    <m/>
    <n v="17918.82"/>
    <n v="3"/>
    <n v="50002.729999999996"/>
    <n v="8"/>
    <m/>
    <m/>
    <m/>
    <s v="AGUASCALIENTES"/>
    <x v="1"/>
    <n v="260"/>
    <n v="266"/>
    <s v="ESPECIAL"/>
    <n v="267"/>
    <n v="2"/>
    <n v="8"/>
    <n v="3"/>
    <n v="8"/>
    <n v="2"/>
    <n v="1184.04"/>
    <n v="1"/>
    <m/>
    <m/>
    <n v="1184.04"/>
    <n v="1"/>
    <s v="AGUASCALIENTES"/>
    <s v="OPR BBVA"/>
    <n v="268"/>
    <m/>
    <s v="ESPECIAL"/>
    <n v="268"/>
    <n v="1"/>
    <n v="3"/>
    <n v="2"/>
    <n v="1"/>
    <n v="1"/>
  </r>
  <r>
    <x v="0"/>
    <s v="01 AG AGUASCALIENTES"/>
    <n v="2997849.3599999817"/>
    <n v="482"/>
    <n v="5972.94"/>
    <n v="1"/>
    <n v="5972.94"/>
    <n v="1"/>
    <n v="2985903.4799999818"/>
    <n v="480"/>
    <m/>
    <m/>
    <m/>
    <s v="AGUASCALIENTES"/>
    <x v="2"/>
    <n v="1"/>
    <m/>
    <s v="ESPECIAL"/>
    <n v="480"/>
    <n v="121"/>
    <n v="484"/>
    <n v="2"/>
    <n v="480"/>
    <n v="121"/>
    <m/>
    <m/>
    <m/>
    <m/>
    <n v="0"/>
    <n v="0"/>
    <s v="AGUASCALIENTES"/>
    <s v="BBVA DISPERSION"/>
    <n v="481"/>
    <m/>
    <s v="ESPECIAL"/>
    <n v="480"/>
    <n v="0"/>
    <n v="0"/>
    <n v="0"/>
    <n v="0"/>
    <n v="0"/>
  </r>
  <r>
    <x v="0"/>
    <s v="01 AG AGUASCALIENTES"/>
    <n v="499080.41"/>
    <n v="80"/>
    <n v="5972.94"/>
    <n v="1"/>
    <n v="11945.88"/>
    <n v="2"/>
    <n v="481161.58999999997"/>
    <n v="77"/>
    <m/>
    <m/>
    <m/>
    <s v="AGUASCALIENTES"/>
    <x v="3"/>
    <n v="1"/>
    <m/>
    <s v="ESPECIAL"/>
    <n v="77"/>
    <n v="20"/>
    <n v="80"/>
    <n v="0"/>
    <n v="77"/>
    <n v="20"/>
    <m/>
    <m/>
    <m/>
    <m/>
    <n v="0"/>
    <n v="0"/>
    <s v="AGUASCALIENTES"/>
    <s v="OTROS BANCOS "/>
    <n v="78"/>
    <m/>
    <s v="ESPECIAL"/>
    <n v="77"/>
    <n v="0"/>
    <n v="0"/>
    <n v="0"/>
    <n v="0"/>
    <n v="0"/>
  </r>
  <r>
    <x v="1"/>
    <s v="02   BC    BAJA CALIFORNIA NORTE"/>
    <n v="77254.36"/>
    <n v="13"/>
    <m/>
    <m/>
    <m/>
    <m/>
    <n v="77254.36"/>
    <n v="13"/>
    <m/>
    <m/>
    <m/>
    <s v="BAJA CALIFORNIA NORTE"/>
    <x v="0"/>
    <n v="921"/>
    <m/>
    <s v="ESPECIAL"/>
    <n v="933"/>
    <n v="4"/>
    <n v="16"/>
    <n v="3"/>
    <n v="13"/>
    <n v="4"/>
    <m/>
    <m/>
    <m/>
    <m/>
    <n v="0"/>
    <n v="0"/>
    <s v="BAJA CALIFORNIA NORTE"/>
    <s v="OPR BANAMEX"/>
    <n v="934"/>
    <m/>
    <s v="ESPECIAL"/>
    <n v="933"/>
    <n v="0"/>
    <n v="0"/>
    <n v="0"/>
    <n v="0"/>
    <n v="0"/>
  </r>
  <r>
    <x v="1"/>
    <s v="02   BC    BAJA CALIFORNIA NORTE"/>
    <n v="91131.550000000017"/>
    <n v="13"/>
    <m/>
    <m/>
    <n v="31726.42"/>
    <n v="5"/>
    <n v="122857.97000000002"/>
    <n v="18"/>
    <m/>
    <m/>
    <m/>
    <s v="BAJA CALIFORNIA NORTE"/>
    <x v="1"/>
    <n v="97"/>
    <n v="110"/>
    <s v="ESPECIAL"/>
    <n v="114"/>
    <n v="4"/>
    <n v="16"/>
    <n v="3"/>
    <n v="18"/>
    <n v="4"/>
    <m/>
    <m/>
    <m/>
    <m/>
    <n v="0"/>
    <n v="0"/>
    <s v="BAJA CALIFORNIA NORTE"/>
    <s v="OPR BBVA"/>
    <n v="115"/>
    <m/>
    <s v="ESPECIAL"/>
    <n v="114"/>
    <n v="0"/>
    <n v="0"/>
    <n v="0"/>
    <n v="0"/>
    <n v="0"/>
  </r>
  <r>
    <x v="1"/>
    <s v="02   BC    BAJA CALIFORNIA NORTE"/>
    <n v="6490331.0800001184"/>
    <n v="1044"/>
    <n v="82061.280000000013"/>
    <n v="13"/>
    <n v="11945.88"/>
    <n v="2"/>
    <n v="6396323.9200001182"/>
    <n v="1029"/>
    <m/>
    <m/>
    <m/>
    <s v="BAJA CALIFORNIA NORTE"/>
    <x v="2"/>
    <n v="1"/>
    <m/>
    <s v="ESPECIAL"/>
    <n v="1029"/>
    <n v="261"/>
    <n v="1044"/>
    <n v="0"/>
    <n v="1029"/>
    <n v="261"/>
    <m/>
    <m/>
    <m/>
    <m/>
    <n v="0"/>
    <n v="0"/>
    <s v="BAJA CALIFORNIA NORTE"/>
    <s v="BBVA DISPERSION"/>
    <n v="1030"/>
    <m/>
    <s v="ESPECIAL"/>
    <n v="1029"/>
    <n v="0"/>
    <n v="0"/>
    <n v="0"/>
    <n v="0"/>
    <n v="0"/>
  </r>
  <r>
    <x v="1"/>
    <s v="02   BC    BAJA CALIFORNIA NORTE"/>
    <n v="3489981.759999977"/>
    <n v="556"/>
    <n v="11376.27"/>
    <n v="2"/>
    <n v="19780.54"/>
    <n v="3"/>
    <n v="3458824.9499999769"/>
    <n v="551"/>
    <m/>
    <m/>
    <m/>
    <s v="BAJA CALIFORNIA NORTE"/>
    <x v="3"/>
    <n v="1"/>
    <m/>
    <s v="ESPECIAL"/>
    <n v="551"/>
    <n v="139"/>
    <n v="556"/>
    <n v="0"/>
    <n v="551"/>
    <n v="139"/>
    <m/>
    <m/>
    <m/>
    <m/>
    <n v="0"/>
    <n v="0"/>
    <s v="BAJA CALIFORNIA NORTE"/>
    <s v="OTROS BANCOS "/>
    <n v="552"/>
    <m/>
    <s v="ESPECIAL"/>
    <n v="551"/>
    <n v="0"/>
    <n v="0"/>
    <n v="0"/>
    <n v="0"/>
    <n v="0"/>
  </r>
  <r>
    <x v="2"/>
    <s v="03   BS    BAJA CALIFORNIA SUR"/>
    <n v="24701.37"/>
    <n v="4"/>
    <m/>
    <m/>
    <m/>
    <m/>
    <n v="24701.37"/>
    <n v="4"/>
    <m/>
    <m/>
    <m/>
    <s v=" BAJA CALIFORNIA SUR"/>
    <x v="0"/>
    <n v="218"/>
    <m/>
    <s v="ESPECIAL"/>
    <n v="221"/>
    <n v="1"/>
    <n v="4"/>
    <n v="0"/>
    <n v="4"/>
    <n v="1"/>
    <m/>
    <m/>
    <m/>
    <m/>
    <n v="0"/>
    <n v="0"/>
    <s v=" BAJA CALIFORNIA SUR"/>
    <s v="OPR BANAMEX"/>
    <n v="222"/>
    <m/>
    <s v="ESPECIAL"/>
    <n v="221"/>
    <n v="0"/>
    <n v="0"/>
    <n v="0"/>
    <n v="0"/>
    <n v="0"/>
  </r>
  <r>
    <x v="2"/>
    <s v="03   BS    BAJA CALIFORNIA SUR"/>
    <n v="964235.58999999834"/>
    <n v="149"/>
    <m/>
    <m/>
    <m/>
    <m/>
    <n v="964235.58999999834"/>
    <n v="149"/>
    <m/>
    <m/>
    <m/>
    <s v=" BAJA CALIFORNIA SUR"/>
    <x v="1"/>
    <n v="732"/>
    <m/>
    <s v="ESPECIAL"/>
    <n v="880"/>
    <n v="38"/>
    <n v="152"/>
    <n v="3"/>
    <n v="149"/>
    <n v="38"/>
    <m/>
    <m/>
    <m/>
    <m/>
    <n v="0"/>
    <n v="0"/>
    <s v=" BAJA CALIFORNIA SUR"/>
    <s v="OPR BBVA"/>
    <n v="881"/>
    <m/>
    <s v="ESPECIAL"/>
    <n v="880"/>
    <n v="0"/>
    <n v="0"/>
    <n v="0"/>
    <n v="0"/>
    <n v="0"/>
  </r>
  <r>
    <x v="2"/>
    <s v="03   BS    BAJA CALIFORNIA SUR"/>
    <n v="1235513.2999999968"/>
    <n v="190"/>
    <n v="16724.43"/>
    <n v="2"/>
    <m/>
    <m/>
    <n v="1218788.8699999969"/>
    <n v="188"/>
    <m/>
    <m/>
    <m/>
    <s v=" BAJA CALIFORNIA SUR"/>
    <x v="2"/>
    <n v="1"/>
    <m/>
    <s v="ESPECIAL"/>
    <n v="188"/>
    <n v="48"/>
    <n v="192"/>
    <n v="2"/>
    <n v="188"/>
    <n v="48"/>
    <m/>
    <m/>
    <m/>
    <m/>
    <n v="0"/>
    <n v="0"/>
    <s v=" BAJA CALIFORNIA SUR"/>
    <s v="BBVA DISPERSION"/>
    <n v="189"/>
    <m/>
    <s v="ESPECIAL"/>
    <n v="188"/>
    <n v="0"/>
    <n v="0"/>
    <n v="0"/>
    <n v="0"/>
    <n v="0"/>
  </r>
  <r>
    <x v="2"/>
    <s v="03   BS    BAJA CALIFORNIA SUR"/>
    <n v="174344.55000000002"/>
    <n v="28"/>
    <m/>
    <m/>
    <m/>
    <m/>
    <n v="174344.55000000002"/>
    <n v="28"/>
    <m/>
    <m/>
    <m/>
    <s v=" BAJA CALIFORNIA SUR"/>
    <x v="3"/>
    <n v="1"/>
    <m/>
    <s v="ESPECIAL"/>
    <n v="28"/>
    <n v="7"/>
    <n v="28"/>
    <n v="0"/>
    <n v="28"/>
    <n v="7"/>
    <m/>
    <m/>
    <m/>
    <m/>
    <n v="0"/>
    <n v="0"/>
    <s v=" BAJA CALIFORNIA SUR"/>
    <s v="OTROS BANCOS "/>
    <n v="29"/>
    <m/>
    <s v="ESPECIAL"/>
    <n v="28"/>
    <n v="0"/>
    <n v="0"/>
    <n v="0"/>
    <n v="0"/>
    <n v="0"/>
  </r>
  <r>
    <x v="3"/>
    <s v="04   CC    CAMPECHE"/>
    <n v="6208.85"/>
    <n v="1"/>
    <m/>
    <m/>
    <m/>
    <m/>
    <n v="6208.85"/>
    <n v="1"/>
    <m/>
    <m/>
    <m/>
    <s v="  CAMPECHE"/>
    <x v="0"/>
    <n v="276"/>
    <m/>
    <s v="ESPECIAL"/>
    <n v="276"/>
    <n v="1"/>
    <n v="4"/>
    <n v="3"/>
    <n v="1"/>
    <n v="1"/>
    <m/>
    <m/>
    <m/>
    <m/>
    <n v="0"/>
    <n v="0"/>
    <s v="  CAMPECHE"/>
    <s v="OPR BANAMEX"/>
    <n v="277"/>
    <m/>
    <s v="ESPECIAL"/>
    <n v="276"/>
    <n v="0"/>
    <n v="0"/>
    <n v="0"/>
    <n v="0"/>
    <n v="0"/>
  </r>
  <r>
    <x v="3"/>
    <s v="04   CC    CAMPECHE"/>
    <n v="25938.730000000003"/>
    <n v="4"/>
    <m/>
    <m/>
    <n v="9659.1200000000008"/>
    <n v="2"/>
    <n v="35597.850000000006"/>
    <n v="6"/>
    <m/>
    <m/>
    <m/>
    <s v="  CAMPECHE"/>
    <x v="1"/>
    <n v="75"/>
    <n v="79"/>
    <s v="ESPECIAL"/>
    <n v="80"/>
    <n v="1"/>
    <n v="4"/>
    <n v="0"/>
    <n v="6"/>
    <n v="1"/>
    <m/>
    <m/>
    <m/>
    <m/>
    <n v="0"/>
    <n v="0"/>
    <s v="  CAMPECHE"/>
    <s v="OPR BBVA"/>
    <n v="81"/>
    <m/>
    <s v="ESPECIAL"/>
    <n v="80"/>
    <n v="0"/>
    <n v="0"/>
    <n v="0"/>
    <n v="0"/>
    <n v="0"/>
  </r>
  <r>
    <x v="3"/>
    <s v="04   CC    CAMPECHE"/>
    <n v="927943.39000000234"/>
    <n v="176"/>
    <n v="4829.5600000000004"/>
    <n v="1"/>
    <m/>
    <m/>
    <n v="923113.83000000229"/>
    <n v="175"/>
    <m/>
    <m/>
    <m/>
    <s v="  CAMPECHE"/>
    <x v="2"/>
    <n v="1"/>
    <m/>
    <s v="ESPECIAL"/>
    <n v="175"/>
    <n v="44"/>
    <n v="176"/>
    <n v="0"/>
    <n v="175"/>
    <n v="44"/>
    <m/>
    <m/>
    <m/>
    <m/>
    <n v="0"/>
    <n v="0"/>
    <s v="  CAMPECHE"/>
    <s v="BBVA DISPERSION"/>
    <n v="176"/>
    <m/>
    <s v="ESPECIAL"/>
    <n v="175"/>
    <n v="0"/>
    <n v="0"/>
    <n v="0"/>
    <n v="0"/>
    <n v="0"/>
  </r>
  <r>
    <x v="3"/>
    <s v="04   CC    CAMPECHE"/>
    <n v="1182259.7400000037"/>
    <n v="225"/>
    <m/>
    <m/>
    <n v="9659.1200000000008"/>
    <n v="2"/>
    <n v="1172600.6200000036"/>
    <n v="223"/>
    <m/>
    <m/>
    <m/>
    <s v="  CAMPECHE"/>
    <x v="3"/>
    <n v="1"/>
    <m/>
    <s v="ESPECIAL"/>
    <n v="223"/>
    <n v="57"/>
    <n v="228"/>
    <n v="3"/>
    <n v="223"/>
    <n v="57"/>
    <m/>
    <m/>
    <m/>
    <m/>
    <n v="0"/>
    <n v="0"/>
    <s v="  CAMPECHE"/>
    <s v="OTROS BANCOS "/>
    <n v="224"/>
    <m/>
    <s v="ESPECIAL"/>
    <n v="223"/>
    <n v="0"/>
    <n v="0"/>
    <n v="0"/>
    <n v="0"/>
    <n v="0"/>
  </r>
  <r>
    <x v="4"/>
    <s v="08   CH    CHIHUAHUA"/>
    <n v="5125.08"/>
    <n v="1"/>
    <m/>
    <m/>
    <m/>
    <m/>
    <n v="5125.08"/>
    <n v="1"/>
    <n v="7682"/>
    <m/>
    <n v="512508"/>
    <s v=" CHIHUAHUA"/>
    <x v="0"/>
    <n v="15873"/>
    <m/>
    <s v="ESPECIAL"/>
    <n v="15873"/>
    <n v="1"/>
    <n v="4"/>
    <n v="3"/>
    <n v="1"/>
    <n v="1"/>
    <m/>
    <m/>
    <m/>
    <m/>
    <n v="0"/>
    <n v="0"/>
    <s v=" CHIHUAHUA"/>
    <s v="OPR BANAMEX"/>
    <n v="15874"/>
    <m/>
    <s v="ESPECIAL"/>
    <n v="15873"/>
    <n v="0"/>
    <n v="0"/>
    <n v="0"/>
    <n v="0"/>
    <n v="0"/>
  </r>
  <r>
    <x v="4"/>
    <s v="08   CH    CHIHUAHUA"/>
    <n v="353429.65999999992"/>
    <n v="61"/>
    <m/>
    <m/>
    <n v="40386.9"/>
    <n v="8"/>
    <n v="393816.55999999994"/>
    <n v="69"/>
    <n v="7682"/>
    <m/>
    <n v="35342965.999999993"/>
    <s v=" CHIHUAHUA"/>
    <x v="1"/>
    <n v="653"/>
    <n v="714"/>
    <s v="ESPECIAL"/>
    <n v="721"/>
    <n v="16"/>
    <n v="64"/>
    <n v="3"/>
    <n v="69"/>
    <n v="16"/>
    <m/>
    <m/>
    <m/>
    <m/>
    <n v="0"/>
    <n v="0"/>
    <s v=" CHIHUAHUA"/>
    <s v="OPR BBVA"/>
    <n v="722"/>
    <m/>
    <s v="ESPECIAL"/>
    <n v="721"/>
    <n v="0"/>
    <n v="0"/>
    <n v="0"/>
    <n v="0"/>
    <n v="0"/>
  </r>
  <r>
    <x v="4"/>
    <s v="08   CH    CHIHUAHUA"/>
    <n v="3633961.0700000031"/>
    <n v="639"/>
    <n v="34973.43"/>
    <n v="6"/>
    <n v="4829.5600000000004"/>
    <n v="1"/>
    <n v="3594158.0800000029"/>
    <n v="632"/>
    <n v="7682"/>
    <m/>
    <n v="363396107.0000003"/>
    <s v=" CHIHUAHUA"/>
    <x v="2"/>
    <n v="1"/>
    <m/>
    <s v="ESPECIAL"/>
    <n v="632"/>
    <n v="160"/>
    <n v="640"/>
    <n v="1"/>
    <n v="632"/>
    <n v="160"/>
    <n v="2446.6799999999998"/>
    <n v="1"/>
    <m/>
    <m/>
    <n v="2446.6799999999998"/>
    <n v="1"/>
    <s v=" CHIHUAHUA"/>
    <s v="BBVA DISPERSION"/>
    <n v="633"/>
    <m/>
    <s v="ESPECIAL"/>
    <n v="633"/>
    <n v="1"/>
    <n v="3"/>
    <n v="2"/>
    <n v="1"/>
    <n v="1"/>
  </r>
  <r>
    <x v="4"/>
    <s v="08   CH    CHIHUAHUA"/>
    <n v="6385972.0300000869"/>
    <n v="1111"/>
    <n v="26434.560000000001"/>
    <n v="5"/>
    <n v="35557.340000000004"/>
    <n v="7"/>
    <n v="6323980.1300000874"/>
    <n v="1099"/>
    <n v="7682"/>
    <m/>
    <n v="638597203.0000087"/>
    <s v=" CHIHUAHUA"/>
    <x v="3"/>
    <n v="1"/>
    <m/>
    <s v="ESPECIAL"/>
    <n v="1099"/>
    <n v="278"/>
    <n v="1112"/>
    <n v="1"/>
    <n v="1099"/>
    <n v="278"/>
    <m/>
    <m/>
    <m/>
    <m/>
    <n v="0"/>
    <n v="0"/>
    <s v=" CHIHUAHUA"/>
    <s v="OTROS BANCOS "/>
    <n v="1100"/>
    <m/>
    <s v="ESPECIAL"/>
    <n v="1099"/>
    <n v="0"/>
    <n v="0"/>
    <n v="0"/>
    <n v="0"/>
    <n v="0"/>
  </r>
  <r>
    <x v="5"/>
    <s v="05   CL    COAHUILA  "/>
    <n v="6742.28"/>
    <n v="1"/>
    <m/>
    <m/>
    <m/>
    <m/>
    <n v="6742.28"/>
    <n v="1"/>
    <n v="7682"/>
    <m/>
    <n v="674228"/>
    <s v="COAHUILA  "/>
    <x v="0"/>
    <n v="60622"/>
    <m/>
    <s v="ESPECIAL"/>
    <n v="60622"/>
    <n v="1"/>
    <n v="4"/>
    <n v="3"/>
    <n v="1"/>
    <n v="1"/>
    <m/>
    <m/>
    <m/>
    <m/>
    <n v="0"/>
    <n v="0"/>
    <s v="COAHUILA  "/>
    <s v="OPR BANAMEX"/>
    <n v="60623"/>
    <m/>
    <s v="ESPECIAL"/>
    <n v="60622"/>
    <n v="0"/>
    <n v="0"/>
    <n v="0"/>
    <n v="0"/>
    <n v="0"/>
  </r>
  <r>
    <x v="5"/>
    <s v="05   CL    COAHUILA  "/>
    <n v="385922.64999999967"/>
    <n v="69"/>
    <m/>
    <m/>
    <n v="5972.94"/>
    <n v="1"/>
    <n v="391895.58999999968"/>
    <n v="70"/>
    <n v="7682"/>
    <m/>
    <n v="38592264.99999997"/>
    <s v="COAHUILA  "/>
    <x v="1"/>
    <n v="1634"/>
    <n v="1703"/>
    <s v="ESPECIAL"/>
    <n v="1703"/>
    <n v="18"/>
    <n v="72"/>
    <n v="3"/>
    <n v="70"/>
    <n v="18"/>
    <m/>
    <m/>
    <m/>
    <m/>
    <n v="0"/>
    <n v="0"/>
    <s v="COAHUILA  "/>
    <s v="OPR BBVA"/>
    <n v="1704"/>
    <m/>
    <s v="ESPECIAL"/>
    <n v="1703"/>
    <n v="0"/>
    <n v="0"/>
    <n v="0"/>
    <n v="0"/>
    <n v="0"/>
  </r>
  <r>
    <x v="5"/>
    <s v="05   CL    COAHUILA  "/>
    <n v="6820304.5500000706"/>
    <n v="1134"/>
    <n v="24579.859999999997"/>
    <n v="4"/>
    <m/>
    <m/>
    <n v="6795724.6900000703"/>
    <n v="1130"/>
    <m/>
    <m/>
    <m/>
    <s v="COAHUILA  "/>
    <x v="2"/>
    <n v="1"/>
    <m/>
    <s v="ESPECIAL"/>
    <n v="1130"/>
    <n v="284"/>
    <n v="1136"/>
    <n v="2"/>
    <n v="1130"/>
    <n v="284"/>
    <m/>
    <m/>
    <m/>
    <m/>
    <n v="0"/>
    <n v="0"/>
    <s v="COAHUILA  "/>
    <s v="BBVA DISPERSION"/>
    <n v="1131"/>
    <m/>
    <s v="ESPECIAL"/>
    <n v="1130"/>
    <n v="0"/>
    <n v="0"/>
    <n v="0"/>
    <n v="0"/>
    <n v="0"/>
  </r>
  <r>
    <x v="5"/>
    <s v="05   CL    COAHUILA  "/>
    <n v="697935.1199999993"/>
    <n v="116"/>
    <n v="17918.82"/>
    <n v="3"/>
    <n v="5972.94"/>
    <n v="1"/>
    <n v="674043.3599999994"/>
    <n v="112"/>
    <m/>
    <m/>
    <m/>
    <s v="COAHUILA  "/>
    <x v="3"/>
    <n v="1"/>
    <m/>
    <s v="ESPECIAL"/>
    <n v="112"/>
    <n v="29"/>
    <n v="116"/>
    <n v="0"/>
    <n v="112"/>
    <n v="29"/>
    <m/>
    <m/>
    <m/>
    <m/>
    <n v="0"/>
    <n v="0"/>
    <s v="COAHUILA  "/>
    <s v="OTROS BANCOS "/>
    <n v="113"/>
    <m/>
    <s v="ESPECIAL"/>
    <n v="112"/>
    <n v="0"/>
    <n v="0"/>
    <n v="0"/>
    <n v="0"/>
    <n v="0"/>
  </r>
  <r>
    <x v="6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  <n v="0"/>
    <n v="0"/>
    <m/>
    <m/>
    <m/>
    <m/>
    <n v="0"/>
    <n v="0"/>
    <s v="    COLIMA"/>
    <s v="OPR BANAMEX"/>
    <n v="0"/>
    <m/>
    <s v="ESPECIAL"/>
    <n v="-1"/>
    <n v="0"/>
    <n v="0"/>
    <n v="0"/>
    <n v="0"/>
    <n v="0"/>
  </r>
  <r>
    <x v="6"/>
    <s v="06   CM    COLIMA"/>
    <n v="162096.21999999997"/>
    <n v="27"/>
    <m/>
    <m/>
    <m/>
    <m/>
    <n v="162096.21999999997"/>
    <n v="27"/>
    <m/>
    <m/>
    <m/>
    <s v="    COLIMA"/>
    <x v="1"/>
    <n v="1630"/>
    <m/>
    <s v="ESPECIAL"/>
    <n v="1656"/>
    <n v="7"/>
    <n v="28"/>
    <n v="1"/>
    <n v="27"/>
    <n v="7"/>
    <m/>
    <m/>
    <m/>
    <m/>
    <n v="0"/>
    <n v="0"/>
    <s v="    COLIMA"/>
    <s v="OPR BBVA"/>
    <n v="1657"/>
    <m/>
    <s v="ESPECIAL"/>
    <n v="1656"/>
    <n v="0"/>
    <n v="0"/>
    <n v="0"/>
    <n v="0"/>
    <n v="0"/>
  </r>
  <r>
    <x v="6"/>
    <s v="06   CM    COLIMA"/>
    <n v="1498122.5700000026"/>
    <n v="269"/>
    <n v="10802.5"/>
    <n v="2"/>
    <m/>
    <m/>
    <n v="1487320.0700000026"/>
    <n v="267"/>
    <m/>
    <m/>
    <m/>
    <s v="    COLIMA"/>
    <x v="2"/>
    <n v="1"/>
    <m/>
    <s v="ESPECIAL"/>
    <n v="267"/>
    <n v="68"/>
    <n v="272"/>
    <n v="3"/>
    <n v="267"/>
    <n v="68"/>
    <m/>
    <m/>
    <m/>
    <m/>
    <n v="0"/>
    <n v="0"/>
    <s v="    COLIMA"/>
    <s v="BBVA DISPERSION"/>
    <n v="268"/>
    <m/>
    <s v="ESPECIAL"/>
    <n v="267"/>
    <n v="0"/>
    <n v="0"/>
    <n v="0"/>
    <n v="0"/>
    <n v="0"/>
  </r>
  <r>
    <x v="6"/>
    <s v="06   CM    COLIMA"/>
    <n v="296050.30999999994"/>
    <n v="46"/>
    <n v="5972.94"/>
    <n v="1"/>
    <m/>
    <m/>
    <n v="290077.36999999994"/>
    <n v="45"/>
    <m/>
    <m/>
    <m/>
    <s v="    COLIMA"/>
    <x v="3"/>
    <n v="1"/>
    <m/>
    <s v="ESPECIAL"/>
    <n v="45"/>
    <n v="12"/>
    <n v="48"/>
    <n v="2"/>
    <n v="45"/>
    <n v="12"/>
    <m/>
    <m/>
    <m/>
    <m/>
    <n v="0"/>
    <n v="0"/>
    <s v="    COLIMA"/>
    <s v="OTROS BANCOS "/>
    <n v="46"/>
    <m/>
    <s v="ESPECIAL"/>
    <n v="45"/>
    <n v="0"/>
    <n v="0"/>
    <n v="0"/>
    <n v="0"/>
    <n v="0"/>
  </r>
  <r>
    <x v="7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  <n v="0"/>
    <n v="0"/>
    <m/>
    <m/>
    <m/>
    <m/>
    <n v="0"/>
    <n v="0"/>
    <s v="   CHIAPAS"/>
    <s v="OPR BANAMEX"/>
    <n v="0"/>
    <m/>
    <s v="ESPECIAL"/>
    <n v="-1"/>
    <n v="0"/>
    <n v="0"/>
    <n v="0"/>
    <n v="0"/>
    <n v="0"/>
  </r>
  <r>
    <x v="7"/>
    <s v="07   CS    CHIAPAS"/>
    <n v="0"/>
    <n v="0"/>
    <m/>
    <m/>
    <n v="777.7"/>
    <n v="1"/>
    <n v="777.7"/>
    <n v="1"/>
    <m/>
    <m/>
    <m/>
    <s v="   CHIAPAS"/>
    <x v="1"/>
    <n v="0"/>
    <m/>
    <s v="ESPECIAL"/>
    <n v="0"/>
    <n v="0"/>
    <n v="0"/>
    <n v="0"/>
    <n v="1"/>
    <n v="0"/>
    <m/>
    <m/>
    <m/>
    <m/>
    <n v="0"/>
    <n v="0"/>
    <s v="   CHIAPAS"/>
    <s v="OPR BBVA"/>
    <n v="1"/>
    <m/>
    <s v="ESPECIAL"/>
    <n v="0"/>
    <n v="0"/>
    <n v="0"/>
    <n v="0"/>
    <n v="0"/>
    <n v="0"/>
  </r>
  <r>
    <x v="7"/>
    <s v="07   CS    CHIAPAS"/>
    <n v="8355783.7099998854"/>
    <n v="1538"/>
    <n v="31262.420000000002"/>
    <n v="6"/>
    <m/>
    <m/>
    <n v="8324521.2899998855"/>
    <n v="1532"/>
    <m/>
    <m/>
    <m/>
    <s v="   CHIAPAS"/>
    <x v="2"/>
    <n v="1"/>
    <m/>
    <s v="ESPECIAL"/>
    <n v="1532"/>
    <n v="385"/>
    <n v="1540"/>
    <n v="2"/>
    <n v="1532"/>
    <n v="385"/>
    <m/>
    <m/>
    <m/>
    <m/>
    <n v="0"/>
    <n v="0"/>
    <s v="   CHIAPAS"/>
    <s v="BBVA DISPERSION"/>
    <n v="1533"/>
    <m/>
    <s v="ESPECIAL"/>
    <n v="1532"/>
    <n v="0"/>
    <n v="0"/>
    <n v="0"/>
    <n v="0"/>
    <n v="0"/>
  </r>
  <r>
    <x v="7"/>
    <s v="07   CS    CHIAPAS"/>
    <n v="3886705.2100000158"/>
    <n v="716"/>
    <n v="5902.78"/>
    <n v="2"/>
    <n v="777.7"/>
    <n v="1"/>
    <n v="3880024.7300000158"/>
    <n v="713"/>
    <m/>
    <m/>
    <m/>
    <s v="   CHIAPAS"/>
    <x v="3"/>
    <n v="1"/>
    <m/>
    <s v="ESPECIAL"/>
    <n v="713"/>
    <n v="179"/>
    <n v="716"/>
    <n v="0"/>
    <n v="713"/>
    <n v="179"/>
    <m/>
    <m/>
    <m/>
    <m/>
    <n v="0"/>
    <n v="0"/>
    <s v="   CHIAPAS"/>
    <s v="OTROS BANCOS "/>
    <n v="714"/>
    <m/>
    <s v="ESPECIAL"/>
    <n v="713"/>
    <n v="0"/>
    <n v="0"/>
    <n v="0"/>
    <n v="0"/>
    <n v="0"/>
  </r>
  <r>
    <x v="8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  <n v="0"/>
    <n v="0"/>
    <m/>
    <m/>
    <m/>
    <m/>
    <n v="0"/>
    <n v="0"/>
    <s v="   DURANGO"/>
    <s v="OPR BANAMEX"/>
    <n v="0"/>
    <m/>
    <s v="ESPECIAL"/>
    <n v="-1"/>
    <n v="0"/>
    <n v="0"/>
    <n v="0"/>
    <n v="0"/>
    <n v="0"/>
  </r>
  <r>
    <x v="8"/>
    <s v="10   DG    DURANGO"/>
    <n v="32501.08"/>
    <n v="6"/>
    <m/>
    <m/>
    <n v="4829.5600000000004"/>
    <n v="1"/>
    <n v="37330.639999999999"/>
    <n v="7"/>
    <m/>
    <m/>
    <m/>
    <s v="   DURANGO"/>
    <x v="1"/>
    <n v="508"/>
    <n v="515"/>
    <s v="ESPECIAL"/>
    <n v="514"/>
    <n v="2"/>
    <n v="8"/>
    <n v="2"/>
    <n v="7"/>
    <n v="2"/>
    <n v="917.96"/>
    <n v="1"/>
    <m/>
    <m/>
    <n v="917.96"/>
    <n v="1"/>
    <s v="   DURANGO"/>
    <s v="OPR BBVA"/>
    <n v="515"/>
    <m/>
    <s v="ESPECIAL"/>
    <n v="515"/>
    <n v="1"/>
    <n v="3"/>
    <n v="2"/>
    <n v="1"/>
    <n v="1"/>
  </r>
  <r>
    <x v="8"/>
    <s v="10   DG    DURANGO"/>
    <n v="4119915.4400000297"/>
    <n v="754"/>
    <n v="65634.789999999994"/>
    <n v="12"/>
    <m/>
    <m/>
    <n v="4054280.6500000297"/>
    <n v="742"/>
    <m/>
    <m/>
    <m/>
    <s v="   DURANGO"/>
    <x v="2"/>
    <n v="1"/>
    <m/>
    <s v="ESPECIAL"/>
    <n v="742"/>
    <n v="189"/>
    <n v="756"/>
    <n v="2"/>
    <n v="742"/>
    <n v="189"/>
    <m/>
    <m/>
    <m/>
    <m/>
    <n v="0"/>
    <n v="0"/>
    <s v="   DURANGO"/>
    <s v="BBVA DISPERSION"/>
    <n v="743"/>
    <m/>
    <s v="ESPECIAL"/>
    <n v="742"/>
    <n v="0"/>
    <n v="0"/>
    <n v="0"/>
    <n v="0"/>
    <n v="0"/>
  </r>
  <r>
    <x v="8"/>
    <s v="10   DG    DURANGO"/>
    <n v="439423.35999999993"/>
    <n v="83"/>
    <n v="5125.08"/>
    <n v="1"/>
    <n v="4829.5600000000004"/>
    <n v="1"/>
    <n v="429468.71999999991"/>
    <n v="81"/>
    <m/>
    <m/>
    <m/>
    <s v="   DURANGO"/>
    <x v="3"/>
    <n v="1"/>
    <m/>
    <s v="ESPECIAL"/>
    <n v="81"/>
    <n v="21"/>
    <n v="84"/>
    <n v="1"/>
    <n v="81"/>
    <n v="21"/>
    <m/>
    <m/>
    <m/>
    <m/>
    <n v="0"/>
    <n v="0"/>
    <s v="   DURANGO"/>
    <s v="OTROS BANCOS "/>
    <n v="82"/>
    <m/>
    <s v="ESPECIAL"/>
    <n v="81"/>
    <n v="0"/>
    <n v="0"/>
    <n v="0"/>
    <n v="0"/>
    <n v="0"/>
  </r>
  <r>
    <x v="9"/>
    <s v="12  GR GUERRERO"/>
    <n v="4362.51"/>
    <n v="1"/>
    <m/>
    <m/>
    <m/>
    <m/>
    <n v="4362.51"/>
    <n v="1"/>
    <n v="7682"/>
    <m/>
    <n v="436251"/>
    <s v=" GUERRERO"/>
    <x v="0"/>
    <n v="24399"/>
    <m/>
    <s v="ESPECIAL"/>
    <n v="24399"/>
    <n v="1"/>
    <n v="4"/>
    <n v="3"/>
    <n v="1"/>
    <n v="1"/>
    <m/>
    <m/>
    <m/>
    <m/>
    <n v="0"/>
    <n v="0"/>
    <s v=" GUERRERO"/>
    <s v="OPR BANAMEX"/>
    <n v="24400"/>
    <m/>
    <s v="ESPECIAL"/>
    <n v="24399"/>
    <n v="0"/>
    <n v="0"/>
    <n v="0"/>
    <n v="0"/>
    <n v="0"/>
  </r>
  <r>
    <x v="9"/>
    <s v="12  GR GUERRERO"/>
    <n v="28332.009999999995"/>
    <n v="6"/>
    <m/>
    <m/>
    <n v="10508.27"/>
    <n v="2"/>
    <n v="38840.28"/>
    <n v="8"/>
    <n v="7682"/>
    <m/>
    <n v="2833200.9999999995"/>
    <s v=" GUERRERO"/>
    <x v="1"/>
    <n v="265"/>
    <n v="274"/>
    <s v="ESPECIAL"/>
    <n v="272"/>
    <n v="2"/>
    <n v="8"/>
    <n v="2"/>
    <n v="8"/>
    <n v="2"/>
    <n v="5021.3900000000003"/>
    <n v="3"/>
    <m/>
    <m/>
    <n v="5021.3900000000003"/>
    <n v="3"/>
    <s v=" GUERRERO"/>
    <s v="OPR BBVA"/>
    <n v="273"/>
    <m/>
    <s v="ESPECIAL"/>
    <n v="275"/>
    <n v="1"/>
    <n v="3"/>
    <n v="0"/>
    <n v="3"/>
    <n v="1"/>
  </r>
  <r>
    <x v="9"/>
    <s v="12  GR GUERRERO"/>
    <n v="4006597.430000003"/>
    <n v="699"/>
    <n v="35481.159999999996"/>
    <n v="6"/>
    <m/>
    <m/>
    <n v="3971116.2700000028"/>
    <n v="693"/>
    <n v="7682"/>
    <m/>
    <n v="400659743.0000003"/>
    <s v=" GUERRERO"/>
    <x v="2"/>
    <n v="1"/>
    <m/>
    <s v="ESPECIAL"/>
    <n v="693"/>
    <n v="175"/>
    <n v="700"/>
    <n v="1"/>
    <n v="693"/>
    <n v="175"/>
    <m/>
    <m/>
    <m/>
    <m/>
    <n v="0"/>
    <n v="0"/>
    <s v=" GUERRERO"/>
    <s v="BBVA DISPERSION"/>
    <n v="694"/>
    <m/>
    <s v="ESPECIAL"/>
    <n v="693"/>
    <n v="0"/>
    <n v="0"/>
    <n v="0"/>
    <n v="0"/>
    <n v="0"/>
  </r>
  <r>
    <x v="9"/>
    <s v="12  GR GUERRERO"/>
    <n v="6057493.920000012"/>
    <n v="1060"/>
    <n v="9954.64"/>
    <n v="2"/>
    <n v="10508.27"/>
    <n v="2"/>
    <n v="6037031.0100000128"/>
    <n v="1056"/>
    <n v="7682"/>
    <m/>
    <n v="605749392.00000119"/>
    <s v=" GUERRERO"/>
    <x v="3"/>
    <n v="1"/>
    <m/>
    <s v="ESPECIAL"/>
    <n v="1056"/>
    <n v="265"/>
    <n v="1060"/>
    <n v="0"/>
    <n v="1056"/>
    <n v="265"/>
    <m/>
    <m/>
    <m/>
    <m/>
    <n v="0"/>
    <n v="0"/>
    <s v=" GUERRERO"/>
    <s v="OTROS BANCOS "/>
    <n v="1057"/>
    <m/>
    <s v="ESPECIAL"/>
    <n v="1056"/>
    <n v="0"/>
    <n v="0"/>
    <n v="0"/>
    <n v="0"/>
    <n v="0"/>
  </r>
  <r>
    <x v="10"/>
    <s v="11   GT    GUANAJUATO"/>
    <n v="24738.840000000004"/>
    <n v="5"/>
    <m/>
    <m/>
    <m/>
    <m/>
    <n v="24738.840000000004"/>
    <n v="5"/>
    <n v="7682"/>
    <m/>
    <n v="2473884.0000000005"/>
    <s v="GUANAJUATO"/>
    <x v="0"/>
    <n v="37462"/>
    <m/>
    <s v="ESPECIAL"/>
    <n v="37466"/>
    <n v="2"/>
    <n v="8"/>
    <n v="3"/>
    <n v="5"/>
    <n v="2"/>
    <m/>
    <m/>
    <m/>
    <m/>
    <n v="0"/>
    <n v="0"/>
    <s v="GUANAJUATO"/>
    <s v="OPR BANAMEX"/>
    <n v="37467"/>
    <m/>
    <s v="ESPECIAL"/>
    <n v="37466"/>
    <n v="0"/>
    <n v="0"/>
    <n v="0"/>
    <n v="0"/>
    <n v="0"/>
  </r>
  <r>
    <x v="10"/>
    <s v="11   GT    GUANAJUATO"/>
    <n v="484822.00000000023"/>
    <n v="93"/>
    <m/>
    <m/>
    <m/>
    <m/>
    <n v="484822.00000000023"/>
    <n v="93"/>
    <m/>
    <m/>
    <m/>
    <s v="GUANAJUATO"/>
    <x v="1"/>
    <n v="1183"/>
    <m/>
    <s v="ESPECIAL"/>
    <n v="1275"/>
    <n v="24"/>
    <n v="96"/>
    <n v="3"/>
    <n v="93"/>
    <n v="24"/>
    <n v="1343.63"/>
    <n v="1"/>
    <m/>
    <m/>
    <n v="1343.63"/>
    <n v="1"/>
    <s v="GUANAJUATO"/>
    <s v="OPR BBVA"/>
    <n v="1276"/>
    <m/>
    <s v="ESPECIAL"/>
    <n v="1276"/>
    <n v="1"/>
    <n v="3"/>
    <n v="2"/>
    <n v="1"/>
    <n v="1"/>
  </r>
  <r>
    <x v="10"/>
    <s v="11   GT    GUANAJUATO"/>
    <n v="10646117.199999975"/>
    <n v="2062"/>
    <n v="65302.979999999996"/>
    <n v="12"/>
    <m/>
    <m/>
    <n v="10580814.219999975"/>
    <n v="2050"/>
    <m/>
    <m/>
    <m/>
    <s v="GUANAJUATO"/>
    <x v="2"/>
    <n v="1"/>
    <m/>
    <s v="ESPECIAL"/>
    <n v="2050"/>
    <n v="516"/>
    <n v="2064"/>
    <n v="2"/>
    <n v="2050"/>
    <n v="516"/>
    <m/>
    <m/>
    <m/>
    <m/>
    <n v="0"/>
    <n v="0"/>
    <s v="GUANAJUATO"/>
    <s v="BBVA DISPERSION"/>
    <n v="2051"/>
    <m/>
    <s v="ESPECIAL"/>
    <n v="2050"/>
    <n v="0"/>
    <n v="0"/>
    <n v="0"/>
    <n v="0"/>
    <n v="0"/>
  </r>
  <r>
    <x v="10"/>
    <s v="11   GT    GUANAJUATO"/>
    <n v="2260048.3200000124"/>
    <n v="431"/>
    <n v="26906.380000000005"/>
    <n v="5"/>
    <m/>
    <m/>
    <n v="2233141.9400000125"/>
    <n v="426"/>
    <m/>
    <m/>
    <m/>
    <s v="GUANAJUATO"/>
    <x v="3"/>
    <n v="1"/>
    <m/>
    <s v="ESPECIAL"/>
    <n v="426"/>
    <n v="108"/>
    <n v="432"/>
    <n v="1"/>
    <n v="426"/>
    <n v="108"/>
    <m/>
    <m/>
    <m/>
    <m/>
    <n v="0"/>
    <n v="0"/>
    <s v="GUANAJUATO"/>
    <s v="OTROS BANCOS "/>
    <n v="427"/>
    <m/>
    <s v="ESPECIAL"/>
    <n v="426"/>
    <n v="0"/>
    <n v="0"/>
    <n v="0"/>
    <n v="0"/>
    <n v="0"/>
  </r>
  <r>
    <x v="11"/>
    <s v="13   HG    HIDALGO"/>
    <n v="23337.690000000002"/>
    <n v="5"/>
    <m/>
    <m/>
    <m/>
    <m/>
    <n v="23337.690000000002"/>
    <n v="5"/>
    <m/>
    <m/>
    <m/>
    <s v="   HIDALGO"/>
    <x v="0"/>
    <n v="37901"/>
    <m/>
    <s v="ESPECIAL"/>
    <n v="37905"/>
    <n v="2"/>
    <n v="8"/>
    <n v="3"/>
    <n v="5"/>
    <n v="2"/>
    <m/>
    <m/>
    <m/>
    <m/>
    <n v="0"/>
    <n v="0"/>
    <s v="   HIDALGO"/>
    <s v="OPR BANAMEX"/>
    <n v="37906"/>
    <m/>
    <s v="ESPECIAL"/>
    <n v="37905"/>
    <n v="0"/>
    <n v="0"/>
    <n v="0"/>
    <n v="0"/>
    <n v="0"/>
  </r>
  <r>
    <x v="11"/>
    <s v="13    HG    HIDALGO "/>
    <n v="71673.52"/>
    <n v="16"/>
    <m/>
    <m/>
    <n v="4362.51"/>
    <n v="1"/>
    <n v="76036.03"/>
    <n v="17"/>
    <m/>
    <m/>
    <m/>
    <s v="  HIDALGO "/>
    <x v="1"/>
    <n v="342"/>
    <n v="360"/>
    <s v="ESPECIAL"/>
    <n v="358"/>
    <n v="4"/>
    <n v="16"/>
    <n v="0"/>
    <n v="17"/>
    <n v="4"/>
    <n v="3528.16"/>
    <n v="2"/>
    <n v="1476.95"/>
    <n v="1"/>
    <n v="5005.1099999999997"/>
    <n v="3"/>
    <s v="  HIDALGO "/>
    <s v="OPR BBVA"/>
    <n v="359"/>
    <n v="361"/>
    <s v="ESPECIAL"/>
    <n v="360"/>
    <n v="1"/>
    <n v="3"/>
    <n v="1"/>
    <n v="2"/>
    <n v="1"/>
  </r>
  <r>
    <x v="11"/>
    <s v="13   HG    HIDALGO"/>
    <n v="6321360.8199999267"/>
    <n v="1204"/>
    <n v="9954.64"/>
    <n v="2"/>
    <m/>
    <m/>
    <n v="6311406.1799999271"/>
    <n v="1202"/>
    <m/>
    <m/>
    <m/>
    <s v="   HIDALGO"/>
    <x v="2"/>
    <n v="1"/>
    <m/>
    <s v="ESPECIAL"/>
    <n v="1202"/>
    <n v="301"/>
    <n v="1204"/>
    <n v="0"/>
    <n v="1202"/>
    <n v="301"/>
    <m/>
    <m/>
    <m/>
    <m/>
    <n v="0"/>
    <n v="0"/>
    <s v="   HIDALGO"/>
    <s v="BBVA DISPERSION"/>
    <n v="1203"/>
    <m/>
    <s v="ESPECIAL"/>
    <n v="1202"/>
    <n v="0"/>
    <n v="0"/>
    <n v="0"/>
    <n v="0"/>
    <n v="0"/>
  </r>
  <r>
    <x v="11"/>
    <s v="13   HG    HIDALGO"/>
    <n v="505160.83000000019"/>
    <n v="95"/>
    <m/>
    <m/>
    <n v="4362.51"/>
    <n v="1"/>
    <n v="500798.32000000018"/>
    <n v="94"/>
    <m/>
    <m/>
    <m/>
    <s v="   HIDALGO"/>
    <x v="3"/>
    <n v="1"/>
    <m/>
    <s v="ESPECIAL"/>
    <n v="94"/>
    <n v="24"/>
    <n v="96"/>
    <n v="1"/>
    <n v="94"/>
    <n v="24"/>
    <n v="1476.95"/>
    <n v="1"/>
    <n v="1476.95"/>
    <n v="1"/>
    <n v="0"/>
    <n v="0"/>
    <s v="   HIDALGO"/>
    <s v="OTROS BANCOS "/>
    <n v="95"/>
    <m/>
    <s v="ESPECIAL"/>
    <n v="95"/>
    <n v="1"/>
    <n v="3"/>
    <n v="2"/>
    <n v="1"/>
    <n v="1"/>
  </r>
  <r>
    <x v="12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  <n v="0"/>
    <n v="0"/>
    <m/>
    <m/>
    <m/>
    <m/>
    <n v="0"/>
    <n v="0"/>
    <s v="   JALISCO"/>
    <s v="OPR BANAMEX"/>
    <n v="0"/>
    <m/>
    <s v="ESPECIAL"/>
    <n v="-1"/>
    <n v="0"/>
    <n v="0"/>
    <n v="0"/>
    <n v="0"/>
    <n v="0"/>
  </r>
  <r>
    <x v="12"/>
    <s v="14   JC    JALISCO"/>
    <n v="135011.53999999998"/>
    <n v="28"/>
    <m/>
    <m/>
    <n v="38669.450000000004"/>
    <n v="6"/>
    <n v="173680.99"/>
    <n v="34"/>
    <m/>
    <m/>
    <m/>
    <s v="   JALISCO"/>
    <x v="1"/>
    <n v="1367"/>
    <n v="1395"/>
    <s v="ESPECIAL"/>
    <n v="1400"/>
    <n v="7"/>
    <n v="28"/>
    <n v="0"/>
    <n v="34"/>
    <n v="7"/>
    <m/>
    <m/>
    <m/>
    <m/>
    <n v="0"/>
    <n v="0"/>
    <s v="   JALISCO"/>
    <s v="OPR BBVA"/>
    <n v="1401"/>
    <m/>
    <s v="ESPECIAL"/>
    <n v="1400"/>
    <n v="0"/>
    <n v="0"/>
    <n v="0"/>
    <n v="0"/>
    <n v="0"/>
  </r>
  <r>
    <x v="12"/>
    <s v="14   JC    JALISCO"/>
    <n v="13467672.320000215"/>
    <n v="2525"/>
    <n v="77689.129999999976"/>
    <n v="16"/>
    <n v="26725.270000000004"/>
    <n v="4"/>
    <n v="13363257.920000214"/>
    <n v="2505"/>
    <m/>
    <m/>
    <m/>
    <s v="   JALISCO"/>
    <x v="2"/>
    <n v="1"/>
    <m/>
    <s v="ESPECIAL"/>
    <n v="2505"/>
    <n v="632"/>
    <n v="2528"/>
    <n v="3"/>
    <n v="2505"/>
    <n v="632"/>
    <m/>
    <m/>
    <m/>
    <m/>
    <n v="0"/>
    <n v="0"/>
    <s v="   JALISCO"/>
    <s v="BBVA DISPERSION"/>
    <n v="2506"/>
    <m/>
    <s v="ESPECIAL"/>
    <n v="2505"/>
    <n v="0"/>
    <n v="0"/>
    <n v="0"/>
    <n v="0"/>
    <n v="0"/>
  </r>
  <r>
    <x v="12"/>
    <s v="14   JC    JALISCO"/>
    <n v="4523925.5200000191"/>
    <n v="860"/>
    <n v="29272.880000000005"/>
    <n v="6"/>
    <n v="11944.18"/>
    <n v="2"/>
    <n v="4482708.4600000195"/>
    <n v="852"/>
    <m/>
    <m/>
    <m/>
    <s v="   JALISCO"/>
    <x v="3"/>
    <n v="1"/>
    <m/>
    <s v="ESPECIAL"/>
    <n v="852"/>
    <n v="215"/>
    <n v="860"/>
    <n v="0"/>
    <n v="852"/>
    <n v="215"/>
    <m/>
    <m/>
    <m/>
    <m/>
    <n v="0"/>
    <n v="0"/>
    <s v="   JALISCO"/>
    <s v="OTROS BANCOS "/>
    <n v="853"/>
    <m/>
    <s v="ESPECIAL"/>
    <n v="852"/>
    <n v="0"/>
    <n v="0"/>
    <n v="0"/>
    <n v="0"/>
    <n v="0"/>
  </r>
  <r>
    <x v="13"/>
    <s v="15   MC    EDO. DE MEXICO"/>
    <m/>
    <m/>
    <m/>
    <m/>
    <m/>
    <m/>
    <n v="0"/>
    <n v="0"/>
    <m/>
    <m/>
    <m/>
    <s v="EDO. DE MEXICO"/>
    <x v="0"/>
    <m/>
    <m/>
    <s v="ESPECIAL"/>
    <n v="-1"/>
    <n v="0"/>
    <n v="0"/>
    <n v="0"/>
    <n v="0"/>
    <n v="0"/>
    <m/>
    <m/>
    <m/>
    <m/>
    <n v="0"/>
    <n v="0"/>
    <s v="EDO. DE MEXICO"/>
    <s v="OPR BANAMEX"/>
    <n v="0"/>
    <m/>
    <s v="ESPECIAL"/>
    <n v="-1"/>
    <n v="0"/>
    <n v="0"/>
    <n v="0"/>
    <n v="0"/>
    <n v="0"/>
  </r>
  <r>
    <x v="13"/>
    <s v="15   MC    EDO. DE MEXICO"/>
    <n v="1011484.5200000012"/>
    <n v="180"/>
    <m/>
    <m/>
    <m/>
    <m/>
    <n v="1011484.5200000012"/>
    <n v="180"/>
    <m/>
    <m/>
    <m/>
    <s v="EDO. DE MEXICO"/>
    <x v="1"/>
    <n v="1058"/>
    <m/>
    <s v="ESPECIAL"/>
    <n v="1237"/>
    <n v="45"/>
    <n v="180"/>
    <n v="0"/>
    <n v="180"/>
    <n v="45"/>
    <n v="2885.7200000000003"/>
    <n v="2"/>
    <m/>
    <m/>
    <n v="2885.7200000000003"/>
    <n v="2"/>
    <s v="EDO. DE MEXICO"/>
    <s v="OPR BBVA"/>
    <n v="1238"/>
    <m/>
    <s v="ESPECIAL"/>
    <n v="1239"/>
    <n v="1"/>
    <n v="3"/>
    <n v="1"/>
    <n v="2"/>
    <n v="1"/>
  </r>
  <r>
    <x v="13"/>
    <s v="15   MC    EDO. DE MEXICO"/>
    <n v="32160939.789995622"/>
    <n v="6190"/>
    <n v="94051.81"/>
    <n v="20"/>
    <m/>
    <m/>
    <n v="32066887.979995623"/>
    <n v="6170"/>
    <m/>
    <m/>
    <m/>
    <s v="EDO. DE MEXICO"/>
    <x v="2"/>
    <n v="1"/>
    <m/>
    <s v="ESPECIAL"/>
    <n v="6170"/>
    <n v="1548"/>
    <n v="6192"/>
    <n v="2"/>
    <n v="6170"/>
    <n v="1548"/>
    <m/>
    <m/>
    <m/>
    <m/>
    <n v="0"/>
    <n v="0"/>
    <s v="EDO. DE MEXICO"/>
    <s v="BBVA DISPERSION"/>
    <n v="6171"/>
    <m/>
    <s v="ESPECIAL"/>
    <n v="6170"/>
    <n v="0"/>
    <n v="0"/>
    <n v="0"/>
    <n v="0"/>
    <n v="0"/>
  </r>
  <r>
    <x v="13"/>
    <s v="15   MC    EDO. DE MEXICO"/>
    <n v="1520200.5300000086"/>
    <n v="296"/>
    <n v="9954.64"/>
    <n v="2"/>
    <m/>
    <m/>
    <n v="1510245.8900000087"/>
    <n v="294"/>
    <m/>
    <m/>
    <m/>
    <s v="EDO. DE MEXICO"/>
    <x v="3"/>
    <n v="1"/>
    <m/>
    <s v="ESPECIAL"/>
    <n v="294"/>
    <n v="74"/>
    <n v="296"/>
    <n v="0"/>
    <n v="294"/>
    <n v="74"/>
    <m/>
    <m/>
    <m/>
    <m/>
    <n v="0"/>
    <n v="0"/>
    <s v="EDO. DE MEXICO"/>
    <s v="OTROS BANCOS "/>
    <n v="295"/>
    <m/>
    <s v="ESPECIAL"/>
    <n v="294"/>
    <n v="0"/>
    <n v="0"/>
    <n v="0"/>
    <n v="0"/>
    <n v="0"/>
  </r>
  <r>
    <x v="14"/>
    <s v="16   MN    MICHOACAN "/>
    <n v="72053.570000000007"/>
    <n v="16"/>
    <m/>
    <m/>
    <m/>
    <m/>
    <n v="72053.570000000007"/>
    <n v="16"/>
    <m/>
    <m/>
    <m/>
    <s v="    MICHOACAN "/>
    <x v="0"/>
    <n v="29258"/>
    <m/>
    <s v="ESPECIAL"/>
    <n v="29273"/>
    <n v="4"/>
    <n v="16"/>
    <n v="0"/>
    <n v="16"/>
    <n v="4"/>
    <m/>
    <m/>
    <m/>
    <m/>
    <n v="0"/>
    <n v="0"/>
    <s v="    MICHOACAN "/>
    <s v="OPR BANAMEX"/>
    <n v="29274"/>
    <m/>
    <s v="ESPECIAL"/>
    <n v="29273"/>
    <n v="0"/>
    <n v="0"/>
    <n v="0"/>
    <n v="0"/>
    <n v="0"/>
  </r>
  <r>
    <x v="14"/>
    <s v="16   MN    MICHOACAN "/>
    <n v="282982.72999999992"/>
    <n v="53"/>
    <m/>
    <m/>
    <n v="26432.860000000004"/>
    <n v="5"/>
    <n v="309415.58999999991"/>
    <n v="58"/>
    <n v="7682"/>
    <m/>
    <n v="28298272.999999993"/>
    <s v="    MICHOACAN "/>
    <x v="1"/>
    <n v="829"/>
    <n v="882"/>
    <s v="ESPECIAL"/>
    <n v="886"/>
    <n v="14"/>
    <n v="56"/>
    <n v="3"/>
    <n v="58"/>
    <n v="14"/>
    <m/>
    <m/>
    <m/>
    <m/>
    <n v="0"/>
    <n v="0"/>
    <s v="    MICHOACAN "/>
    <s v="OPR BBVA"/>
    <n v="887"/>
    <m/>
    <s v="ESPECIAL"/>
    <n v="886"/>
    <n v="0"/>
    <n v="0"/>
    <n v="0"/>
    <n v="0"/>
    <n v="0"/>
  </r>
  <r>
    <x v="14"/>
    <s v="16   MN    MICHOACAN "/>
    <n v="6813700.3999998923"/>
    <n v="1300"/>
    <n v="46581.040000000008"/>
    <n v="9"/>
    <n v="4829.5600000000004"/>
    <n v="1"/>
    <n v="6762289.7999998927"/>
    <n v="1290"/>
    <n v="7682"/>
    <m/>
    <n v="681370039.99998927"/>
    <s v="    MICHOACAN "/>
    <x v="2"/>
    <n v="1"/>
    <m/>
    <s v="ESPECIAL"/>
    <n v="1290"/>
    <n v="325"/>
    <n v="1300"/>
    <n v="0"/>
    <n v="1290"/>
    <n v="325"/>
    <m/>
    <m/>
    <m/>
    <m/>
    <n v="0"/>
    <n v="0"/>
    <s v="    MICHOACAN "/>
    <s v="BBVA DISPERSION"/>
    <n v="1291"/>
    <m/>
    <s v="ESPECIAL"/>
    <n v="1290"/>
    <n v="0"/>
    <n v="0"/>
    <n v="0"/>
    <n v="0"/>
    <n v="0"/>
  </r>
  <r>
    <x v="14"/>
    <s v="16   MN    MICHOACAN "/>
    <n v="4250716.3800000288"/>
    <n v="804"/>
    <n v="20510.28"/>
    <n v="4"/>
    <n v="21603.300000000003"/>
    <n v="4"/>
    <n v="4208602.8000000287"/>
    <n v="796"/>
    <n v="7682"/>
    <m/>
    <n v="425071638.00000286"/>
    <s v="    MICHOACAN "/>
    <x v="3"/>
    <n v="1"/>
    <m/>
    <s v="ESPECIAL"/>
    <n v="796"/>
    <n v="201"/>
    <n v="804"/>
    <n v="0"/>
    <n v="796"/>
    <n v="201"/>
    <m/>
    <m/>
    <m/>
    <m/>
    <n v="0"/>
    <n v="0"/>
    <s v="    MICHOACAN "/>
    <s v="OTROS BANCOS "/>
    <n v="797"/>
    <m/>
    <s v="ESPECIAL"/>
    <n v="796"/>
    <n v="0"/>
    <n v="0"/>
    <n v="0"/>
    <n v="0"/>
    <n v="0"/>
  </r>
  <r>
    <x v="15"/>
    <s v="17  MS MORELOS"/>
    <n v="115206.37"/>
    <n v="23"/>
    <m/>
    <m/>
    <m/>
    <m/>
    <n v="115206.37"/>
    <n v="23"/>
    <n v="7682"/>
    <m/>
    <n v="11520637"/>
    <s v=" MORELOS"/>
    <x v="0"/>
    <n v="276"/>
    <m/>
    <s v="ESPECIAL"/>
    <n v="298"/>
    <n v="6"/>
    <n v="24"/>
    <n v="1"/>
    <n v="23"/>
    <n v="6"/>
    <m/>
    <m/>
    <m/>
    <m/>
    <n v="0"/>
    <n v="0"/>
    <s v=" MORELOS"/>
    <s v="OPR BANAMEX"/>
    <n v="299"/>
    <m/>
    <s v="ESPECIAL"/>
    <n v="298"/>
    <n v="0"/>
    <n v="0"/>
    <n v="0"/>
    <n v="0"/>
    <n v="0"/>
  </r>
  <r>
    <x v="15"/>
    <s v="17  MS MORELOS"/>
    <n v="131155.77999999997"/>
    <n v="25"/>
    <m/>
    <m/>
    <m/>
    <m/>
    <n v="131155.77999999997"/>
    <n v="25"/>
    <n v="7682"/>
    <m/>
    <n v="13115577.999999996"/>
    <s v=" MORELOS"/>
    <x v="1"/>
    <n v="472"/>
    <m/>
    <s v="ESPECIAL"/>
    <n v="496"/>
    <n v="7"/>
    <n v="28"/>
    <n v="3"/>
    <n v="25"/>
    <n v="7"/>
    <m/>
    <m/>
    <m/>
    <m/>
    <n v="0"/>
    <n v="0"/>
    <s v=" MORELOS"/>
    <s v="OPR BBVA"/>
    <n v="497"/>
    <m/>
    <s v="ESPECIAL"/>
    <n v="496"/>
    <n v="0"/>
    <n v="0"/>
    <n v="0"/>
    <n v="0"/>
    <n v="0"/>
  </r>
  <r>
    <x v="15"/>
    <s v="17  MS MORELOS"/>
    <n v="3602464.9900000296"/>
    <n v="704"/>
    <n v="20697.530000000002"/>
    <n v="4"/>
    <m/>
    <m/>
    <n v="3581767.4600000298"/>
    <n v="700"/>
    <n v="7682"/>
    <m/>
    <n v="360246499.00000298"/>
    <s v=" MORELOS"/>
    <x v="2"/>
    <n v="1"/>
    <m/>
    <s v="ESPECIAL"/>
    <n v="700"/>
    <n v="176"/>
    <n v="704"/>
    <n v="0"/>
    <n v="700"/>
    <n v="176"/>
    <m/>
    <m/>
    <m/>
    <m/>
    <n v="0"/>
    <n v="0"/>
    <s v=" MORELOS"/>
    <s v="BBVA DISPERSION"/>
    <n v="701"/>
    <m/>
    <s v="ESPECIAL"/>
    <n v="700"/>
    <n v="0"/>
    <n v="0"/>
    <n v="0"/>
    <n v="0"/>
    <n v="0"/>
  </r>
  <r>
    <x v="15"/>
    <s v="17  MS MORELOS"/>
    <n v="519110.25"/>
    <n v="98"/>
    <m/>
    <m/>
    <m/>
    <m/>
    <n v="519110.25"/>
    <n v="98"/>
    <n v="7682"/>
    <m/>
    <n v="51911025"/>
    <s v=" MORELOS"/>
    <x v="3"/>
    <n v="1"/>
    <m/>
    <s v="ESPECIAL"/>
    <n v="98"/>
    <n v="25"/>
    <n v="100"/>
    <n v="2"/>
    <n v="98"/>
    <n v="25"/>
    <m/>
    <m/>
    <m/>
    <m/>
    <n v="0"/>
    <n v="0"/>
    <s v=" MORELOS"/>
    <s v="OTROS BANCOS "/>
    <n v="99"/>
    <m/>
    <s v="ESPECIAL"/>
    <n v="98"/>
    <n v="0"/>
    <n v="0"/>
    <n v="0"/>
    <n v="0"/>
    <n v="0"/>
  </r>
  <r>
    <x v="16"/>
    <s v="09   MX    CIUDAD DE MÉXICO"/>
    <n v="31763.520000000004"/>
    <n v="7"/>
    <m/>
    <m/>
    <m/>
    <m/>
    <n v="31763.520000000004"/>
    <n v="7"/>
    <n v="7682"/>
    <m/>
    <n v="3176352.0000000005"/>
    <s v="   CIUDAD DE MÉXICO"/>
    <x v="0"/>
    <n v="91416"/>
    <m/>
    <s v="ESPECIAL"/>
    <n v="91422"/>
    <n v="2"/>
    <n v="8"/>
    <n v="17"/>
    <n v="7"/>
    <n v="2"/>
    <m/>
    <m/>
    <m/>
    <m/>
    <n v="0"/>
    <n v="0"/>
    <s v="   CIUDAD DE MÉXICO"/>
    <s v="OPR BANAMEX"/>
    <n v="91423"/>
    <m/>
    <s v="ESPECIAL"/>
    <n v="91422"/>
    <n v="0"/>
    <n v="0"/>
    <n v="0"/>
    <n v="0"/>
    <n v="0"/>
  </r>
  <r>
    <x v="16"/>
    <s v="09   MX    CIUDAD DE MÉXICO"/>
    <n v="4829.5600000000004"/>
    <n v="1"/>
    <m/>
    <m/>
    <n v="45571.94"/>
    <n v="8"/>
    <n v="50401.5"/>
    <n v="9"/>
    <n v="7682"/>
    <m/>
    <n v="482956.00000000006"/>
    <s v="   CIUDAD DE MÉXICO"/>
    <x v="1"/>
    <n v="315"/>
    <n v="316"/>
    <s v="ESPECIAL"/>
    <n v="323"/>
    <n v="1"/>
    <n v="4"/>
    <n v="17"/>
    <n v="9"/>
    <n v="1"/>
    <m/>
    <m/>
    <m/>
    <m/>
    <n v="0"/>
    <n v="0"/>
    <s v="   CIUDAD DE MÉXICO"/>
    <s v="OPR BBVA"/>
    <n v="324"/>
    <m/>
    <s v="ESPECIAL"/>
    <n v="323"/>
    <n v="0"/>
    <n v="0"/>
    <n v="0"/>
    <n v="0"/>
    <n v="0"/>
  </r>
  <r>
    <x v="16"/>
    <s v="09   MX    CIUDAD DE MÉXICO"/>
    <n v="10199641.569999835"/>
    <n v="1971"/>
    <n v="96884.879999999976"/>
    <n v="19"/>
    <n v="11038.41"/>
    <n v="2"/>
    <n v="10091718.279999834"/>
    <n v="1950"/>
    <n v="7682"/>
    <m/>
    <n v="1019964156.9999834"/>
    <s v="   CIUDAD DE MÉXICO"/>
    <x v="2"/>
    <n v="1"/>
    <m/>
    <s v="ESPECIAL"/>
    <n v="1950"/>
    <n v="493"/>
    <n v="1972"/>
    <n v="17"/>
    <n v="1950"/>
    <n v="493"/>
    <m/>
    <m/>
    <m/>
    <m/>
    <n v="0"/>
    <n v="0"/>
    <s v="   CIUDAD DE MÉXICO"/>
    <s v="BBVA DISPERSION"/>
    <n v="1951"/>
    <m/>
    <s v="ESPECIAL"/>
    <n v="1950"/>
    <n v="0"/>
    <n v="0"/>
    <n v="0"/>
    <n v="0"/>
    <n v="0"/>
  </r>
  <r>
    <x v="16"/>
    <s v="09   MX    CIUDAD DE MÉXICO"/>
    <n v="12031243.1199999"/>
    <n v="2346"/>
    <n v="93639.959999999992"/>
    <n v="18"/>
    <n v="34533.53"/>
    <n v="6"/>
    <n v="11903069.6299999"/>
    <n v="2322"/>
    <n v="7682"/>
    <m/>
    <n v="1203124311.99999"/>
    <s v="   CIUDAD DE MÉXICO"/>
    <x v="3"/>
    <n v="1"/>
    <m/>
    <s v="ESPECIAL"/>
    <n v="2322"/>
    <n v="587"/>
    <n v="2348"/>
    <n v="17"/>
    <n v="2322"/>
    <n v="587"/>
    <m/>
    <m/>
    <m/>
    <m/>
    <n v="0"/>
    <n v="0"/>
    <s v="   CIUDAD DE MÉXICO"/>
    <s v="OTROS BANCOS "/>
    <n v="2323"/>
    <m/>
    <s v="ESPECIAL"/>
    <n v="2322"/>
    <n v="0"/>
    <n v="0"/>
    <n v="0"/>
    <n v="0"/>
    <n v="0"/>
  </r>
  <r>
    <x v="17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  <n v="0"/>
    <n v="0"/>
    <m/>
    <m/>
    <m/>
    <m/>
    <n v="0"/>
    <n v="0"/>
    <s v="    NUEVO LEON"/>
    <s v="OPR BANAMEX"/>
    <n v="0"/>
    <m/>
    <s v="ESPECIAL"/>
    <n v="-1"/>
    <n v="0"/>
    <n v="0"/>
    <n v="0"/>
    <n v="0"/>
    <n v="0"/>
  </r>
  <r>
    <x v="17"/>
    <s v="19   NL    NUEVO LEON"/>
    <n v="147941.57"/>
    <n v="28"/>
    <m/>
    <m/>
    <n v="9192.07"/>
    <n v="2"/>
    <n v="157133.64000000001"/>
    <n v="30"/>
    <m/>
    <m/>
    <m/>
    <s v="    NUEVO LEON"/>
    <x v="1"/>
    <n v="652"/>
    <n v="682"/>
    <s v="ESPECIAL"/>
    <n v="681"/>
    <n v="7"/>
    <n v="28"/>
    <n v="0"/>
    <n v="30"/>
    <n v="7"/>
    <n v="2525.56"/>
    <n v="2"/>
    <m/>
    <m/>
    <n v="2525.56"/>
    <n v="2"/>
    <s v="    NUEVO LEON"/>
    <s v="OPR BBVA"/>
    <n v="682"/>
    <m/>
    <s v="ESPECIAL"/>
    <n v="683"/>
    <n v="1"/>
    <n v="3"/>
    <n v="1"/>
    <n v="2"/>
    <n v="1"/>
  </r>
  <r>
    <x v="17"/>
    <s v="19   NL    NUEVO LEON"/>
    <n v="11996730.340000004"/>
    <n v="2107"/>
    <n v="20461.620000000003"/>
    <n v="4"/>
    <m/>
    <m/>
    <n v="11976268.720000004"/>
    <n v="2103"/>
    <m/>
    <m/>
    <m/>
    <s v="    NUEVO LEON"/>
    <x v="2"/>
    <n v="1"/>
    <m/>
    <s v="ESPECIAL"/>
    <n v="2103"/>
    <n v="527"/>
    <n v="2108"/>
    <n v="1"/>
    <n v="2103"/>
    <n v="527"/>
    <m/>
    <m/>
    <m/>
    <m/>
    <n v="0"/>
    <n v="0"/>
    <s v="    NUEVO LEON"/>
    <s v="BBVA DISPERSION"/>
    <n v="2104"/>
    <m/>
    <s v="ESPECIAL"/>
    <n v="2103"/>
    <n v="0"/>
    <n v="0"/>
    <n v="0"/>
    <n v="0"/>
    <n v="0"/>
  </r>
  <r>
    <x v="17"/>
    <s v="19   NL    NUEVO LEON"/>
    <n v="1045714.6900000004"/>
    <n v="193"/>
    <n v="10802.5"/>
    <n v="2"/>
    <n v="9192.07"/>
    <n v="2"/>
    <n v="1025720.1200000005"/>
    <n v="189"/>
    <m/>
    <m/>
    <m/>
    <s v="    NUEVO LEON"/>
    <x v="3"/>
    <n v="1"/>
    <m/>
    <s v="ESPECIAL"/>
    <n v="189"/>
    <n v="49"/>
    <n v="196"/>
    <n v="3"/>
    <n v="189"/>
    <n v="49"/>
    <m/>
    <m/>
    <m/>
    <m/>
    <n v="0"/>
    <n v="0"/>
    <s v="    NUEVO LEON"/>
    <s v="OTROS BANCOS "/>
    <n v="190"/>
    <m/>
    <s v="ESPECIAL"/>
    <n v="189"/>
    <n v="0"/>
    <n v="0"/>
    <n v="0"/>
    <n v="0"/>
    <n v="0"/>
  </r>
  <r>
    <x v="18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  <n v="0"/>
    <n v="0"/>
    <m/>
    <m/>
    <m/>
    <m/>
    <n v="0"/>
    <n v="0"/>
    <s v=" NAYARIT"/>
    <s v="OPR BANAMEX"/>
    <n v="0"/>
    <m/>
    <s v="ESPECIAL"/>
    <n v="-1"/>
    <n v="0"/>
    <n v="0"/>
    <n v="0"/>
    <n v="0"/>
    <n v="0"/>
  </r>
  <r>
    <x v="18"/>
    <s v="18  NT NAYARIT"/>
    <n v="9042.84"/>
    <n v="2"/>
    <m/>
    <m/>
    <n v="7312.18"/>
    <n v="1"/>
    <n v="16355.02"/>
    <n v="3"/>
    <m/>
    <m/>
    <m/>
    <s v=" NAYARIT"/>
    <x v="1"/>
    <n v="116"/>
    <n v="118"/>
    <s v="ESPECIAL"/>
    <n v="118"/>
    <n v="1"/>
    <n v="4"/>
    <n v="2"/>
    <n v="3"/>
    <n v="1"/>
    <m/>
    <m/>
    <m/>
    <m/>
    <n v="0"/>
    <n v="0"/>
    <s v=" NAYARIT"/>
    <s v="OPR BBVA"/>
    <n v="119"/>
    <m/>
    <s v="ESPECIAL"/>
    <n v="118"/>
    <n v="0"/>
    <n v="0"/>
    <n v="0"/>
    <n v="0"/>
    <n v="0"/>
  </r>
  <r>
    <x v="18"/>
    <s v="18  NT NAYARIT"/>
    <n v="2277236.2900000126"/>
    <n v="430"/>
    <n v="30738.71"/>
    <n v="6"/>
    <n v="7312.18"/>
    <n v="1"/>
    <n v="2239185.4000000125"/>
    <n v="423"/>
    <m/>
    <m/>
    <m/>
    <s v=" NAYARIT"/>
    <x v="2"/>
    <n v="1"/>
    <m/>
    <s v="ESPECIAL"/>
    <n v="423"/>
    <n v="108"/>
    <n v="432"/>
    <n v="2"/>
    <n v="423"/>
    <n v="108"/>
    <m/>
    <m/>
    <m/>
    <m/>
    <n v="0"/>
    <n v="0"/>
    <s v=" NAYARIT"/>
    <s v="BBVA DISPERSION"/>
    <n v="424"/>
    <m/>
    <s v="ESPECIAL"/>
    <n v="423"/>
    <n v="0"/>
    <n v="0"/>
    <n v="0"/>
    <n v="0"/>
    <n v="0"/>
  </r>
  <r>
    <x v="18"/>
    <s v="18  NT NAYARIT"/>
    <n v="831350.65000000142"/>
    <n v="148"/>
    <n v="5132.87"/>
    <n v="1"/>
    <m/>
    <m/>
    <n v="826217.78000000142"/>
    <n v="147"/>
    <m/>
    <m/>
    <m/>
    <s v=" NAYARIT"/>
    <x v="3"/>
    <n v="1"/>
    <m/>
    <s v="ESPECIAL"/>
    <n v="147"/>
    <n v="37"/>
    <n v="148"/>
    <n v="0"/>
    <n v="147"/>
    <n v="37"/>
    <m/>
    <m/>
    <m/>
    <m/>
    <n v="0"/>
    <n v="0"/>
    <s v=" NAYARIT"/>
    <s v="OTROS BANCOS "/>
    <n v="148"/>
    <m/>
    <s v="ESPECIAL"/>
    <n v="147"/>
    <n v="0"/>
    <n v="0"/>
    <n v="0"/>
    <n v="0"/>
    <n v="0"/>
  </r>
  <r>
    <x v="19"/>
    <s v="20   OC    OAXACA"/>
    <n v="36802.509999999995"/>
    <n v="9"/>
    <m/>
    <m/>
    <n v="30867.9"/>
    <n v="5"/>
    <n v="67670.41"/>
    <n v="14"/>
    <m/>
    <m/>
    <m/>
    <s v="  OAXACA"/>
    <x v="1"/>
    <n v="42569"/>
    <n v="42579"/>
    <s v="ESPECIAL"/>
    <n v="42582"/>
    <n v="3"/>
    <n v="12"/>
    <n v="3"/>
    <n v="14"/>
    <n v="3"/>
    <n v="5132.5600000000004"/>
    <n v="1"/>
    <m/>
    <m/>
    <n v="5132.5600000000004"/>
    <n v="1"/>
    <s v="  OAXACA"/>
    <s v="OPR BBVA"/>
    <n v="42583"/>
    <m/>
    <s v="ESPECIAL"/>
    <n v="42583"/>
    <n v="1"/>
    <n v="3"/>
    <n v="2"/>
    <n v="1"/>
    <n v="1"/>
  </r>
  <r>
    <x v="19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  <n v="0"/>
    <n v="0"/>
    <m/>
    <m/>
    <m/>
    <m/>
    <n v="0"/>
    <n v="0"/>
    <s v="  OAXACA"/>
    <s v="OPR BANAMEX"/>
    <n v="0"/>
    <m/>
    <s v="ESPECIAL"/>
    <n v="-1"/>
    <n v="0"/>
    <n v="0"/>
    <n v="0"/>
    <n v="0"/>
    <n v="0"/>
  </r>
  <r>
    <x v="19"/>
    <s v="20   OC    OAXACA"/>
    <n v="11506.95"/>
    <n v="2"/>
    <m/>
    <m/>
    <m/>
    <m/>
    <n v="11506.95"/>
    <n v="2"/>
    <m/>
    <m/>
    <m/>
    <s v="  OAXACA"/>
    <x v="4"/>
    <m/>
    <m/>
    <s v="ESPECIAL"/>
    <n v="1"/>
    <n v="1"/>
    <n v="4"/>
    <n v="2"/>
    <n v="2"/>
    <n v="1"/>
    <m/>
    <m/>
    <m/>
    <m/>
    <n v="0"/>
    <n v="0"/>
    <s v="  OAXACA"/>
    <s v="CHEQUES BMX"/>
    <n v="2"/>
    <m/>
    <s v="ESPECIAL"/>
    <n v="1"/>
    <n v="0"/>
    <n v="0"/>
    <n v="0"/>
    <n v="0"/>
    <n v="0"/>
  </r>
  <r>
    <x v="19"/>
    <s v="20   OC    OAXACA"/>
    <n v="2903495.0900000185"/>
    <n v="542"/>
    <n v="5125.08"/>
    <n v="1"/>
    <m/>
    <m/>
    <n v="2898370.0100000184"/>
    <n v="541"/>
    <m/>
    <m/>
    <m/>
    <s v="  OAXACA"/>
    <x v="2"/>
    <n v="1"/>
    <m/>
    <s v="ESPECIAL"/>
    <n v="541"/>
    <n v="136"/>
    <n v="544"/>
    <n v="2"/>
    <n v="541"/>
    <n v="136"/>
    <m/>
    <m/>
    <m/>
    <m/>
    <n v="0"/>
    <n v="0"/>
    <s v="  OAXACA"/>
    <s v="BBVA DISPERSION"/>
    <n v="542"/>
    <m/>
    <s v="ESPECIAL"/>
    <n v="541"/>
    <n v="0"/>
    <n v="0"/>
    <n v="0"/>
    <n v="0"/>
    <n v="0"/>
  </r>
  <r>
    <x v="19"/>
    <s v="20   OC    OAXACA"/>
    <n v="7131179.6499999221"/>
    <n v="1321"/>
    <n v="9659.1200000000008"/>
    <n v="2"/>
    <n v="30867.9"/>
    <n v="5"/>
    <n v="7090652.6299999217"/>
    <n v="1314"/>
    <m/>
    <m/>
    <m/>
    <s v="  OAXACA"/>
    <x v="3"/>
    <n v="1"/>
    <m/>
    <s v="ESPECIAL"/>
    <n v="1314"/>
    <n v="331"/>
    <n v="1324"/>
    <n v="3"/>
    <n v="1314"/>
    <n v="331"/>
    <m/>
    <m/>
    <m/>
    <m/>
    <n v="0"/>
    <n v="0"/>
    <s v="  OAXACA"/>
    <s v="OTROS BANCOS "/>
    <n v="1315"/>
    <m/>
    <s v="ESPECIAL"/>
    <n v="1314"/>
    <n v="0"/>
    <n v="0"/>
    <n v="0"/>
    <n v="0"/>
    <n v="0"/>
  </r>
  <r>
    <x v="20"/>
    <s v="33 OF CENTRALES  "/>
    <n v="690699.62000000011"/>
    <n v="87"/>
    <m/>
    <m/>
    <n v="6211.21"/>
    <n v="1"/>
    <n v="696910.83000000007"/>
    <n v="88"/>
    <m/>
    <m/>
    <m/>
    <s v=" OF CENTRALES  "/>
    <x v="1"/>
    <n v="42183"/>
    <n v="42270"/>
    <s v="ESPECIAL"/>
    <n v="42270"/>
    <n v="22"/>
    <n v="88"/>
    <n v="1"/>
    <n v="88"/>
    <n v="22"/>
    <m/>
    <m/>
    <m/>
    <m/>
    <n v="0"/>
    <n v="0"/>
    <s v=" OF CENTRALES  "/>
    <s v="OPR BBVA"/>
    <n v="42271"/>
    <m/>
    <s v="ESPECIAL"/>
    <n v="42270"/>
    <n v="0"/>
    <n v="0"/>
    <n v="0"/>
    <n v="0"/>
    <n v="0"/>
  </r>
  <r>
    <x v="20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  <n v="0"/>
    <n v="0"/>
    <m/>
    <m/>
    <m/>
    <m/>
    <n v="0"/>
    <n v="0"/>
    <s v=" OF CENTRALES  "/>
    <s v="OPR BANAMEX"/>
    <n v="0"/>
    <m/>
    <s v="ESPECIAL"/>
    <n v="-1"/>
    <n v="0"/>
    <n v="0"/>
    <n v="0"/>
    <n v="0"/>
    <n v="0"/>
  </r>
  <r>
    <x v="20"/>
    <s v="33 OF CENTRALES  "/>
    <n v="5273342.8500000043"/>
    <n v="493"/>
    <m/>
    <m/>
    <m/>
    <m/>
    <n v="5273342.8500000043"/>
    <n v="493"/>
    <m/>
    <m/>
    <m/>
    <s v=" OF CENTRALES  "/>
    <x v="2"/>
    <n v="1"/>
    <m/>
    <s v="ESPECIAL"/>
    <n v="493"/>
    <n v="124"/>
    <n v="496"/>
    <n v="3"/>
    <n v="493"/>
    <n v="124"/>
    <n v="12034.66"/>
    <n v="2"/>
    <m/>
    <m/>
    <n v="12034.66"/>
    <n v="2"/>
    <s v=" OF CENTRALES  "/>
    <s v="BBVA DISPERSION"/>
    <n v="494"/>
    <m/>
    <s v="ESPECIAL"/>
    <n v="495"/>
    <n v="1"/>
    <n v="3"/>
    <n v="1"/>
    <n v="2"/>
    <n v="1"/>
  </r>
  <r>
    <x v="20"/>
    <s v="33 OF CENTRALES  "/>
    <n v="2093297.3699999982"/>
    <n v="211"/>
    <n v="33995.449999999997"/>
    <n v="2"/>
    <n v="6211.21"/>
    <n v="1"/>
    <n v="2053090.7099999983"/>
    <n v="208"/>
    <m/>
    <m/>
    <m/>
    <s v=" OF CENTRALES  "/>
    <x v="3"/>
    <n v="1"/>
    <m/>
    <s v="ESPECIAL"/>
    <n v="208"/>
    <n v="53"/>
    <n v="212"/>
    <n v="1"/>
    <n v="208"/>
    <n v="53"/>
    <m/>
    <m/>
    <m/>
    <m/>
    <n v="0"/>
    <n v="0"/>
    <s v=" OF CENTRALES  "/>
    <s v="OTROS BANCOS "/>
    <n v="209"/>
    <m/>
    <s v="ESPECIAL"/>
    <n v="208"/>
    <n v="0"/>
    <n v="0"/>
    <n v="0"/>
    <n v="0"/>
    <n v="0"/>
  </r>
  <r>
    <x v="20"/>
    <s v="33 OF CENTRALES  "/>
    <n v="3548049.9499999997"/>
    <n v="326"/>
    <m/>
    <m/>
    <m/>
    <m/>
    <n v="3548049.9499999997"/>
    <n v="326"/>
    <m/>
    <m/>
    <m/>
    <s v=" OF CENTRALES  "/>
    <x v="5"/>
    <n v="1"/>
    <m/>
    <s v="ESPECIAL"/>
    <n v="326"/>
    <n v="82"/>
    <n v="328"/>
    <n v="2"/>
    <n v="326"/>
    <n v="82"/>
    <m/>
    <m/>
    <m/>
    <m/>
    <n v="0"/>
    <n v="0"/>
    <s v=" OF CENTRALES  "/>
    <s v="DEPOSITO SCOTIABANK"/>
    <n v="327"/>
    <m/>
    <s v="ESPECIAL"/>
    <n v="326"/>
    <n v="0"/>
    <n v="0"/>
    <n v="0"/>
    <n v="0"/>
    <n v="0"/>
  </r>
  <r>
    <x v="21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  <n v="0"/>
    <n v="0"/>
    <m/>
    <m/>
    <m/>
    <m/>
    <n v="0"/>
    <n v="0"/>
    <s v="  PUEBLA"/>
    <s v="OPR BANAMEX"/>
    <n v="0"/>
    <m/>
    <s v="ESPECIAL"/>
    <n v="-1"/>
    <n v="0"/>
    <n v="0"/>
    <n v="0"/>
    <n v="0"/>
    <n v="0"/>
  </r>
  <r>
    <x v="21"/>
    <s v="22   PL    PUEBLA"/>
    <n v="53803.03"/>
    <n v="9"/>
    <m/>
    <m/>
    <n v="5125.08"/>
    <n v="1"/>
    <n v="58928.11"/>
    <n v="10"/>
    <m/>
    <m/>
    <m/>
    <s v="  PUEBLA"/>
    <x v="1"/>
    <n v="522"/>
    <n v="531"/>
    <s v="ESPECIAL"/>
    <n v="531"/>
    <n v="3"/>
    <n v="12"/>
    <n v="3"/>
    <n v="10"/>
    <n v="3"/>
    <m/>
    <m/>
    <m/>
    <m/>
    <n v="0"/>
    <n v="0"/>
    <s v="  PUEBLA"/>
    <s v="OPR BBVA"/>
    <n v="532"/>
    <m/>
    <s v="ESPECIAL"/>
    <n v="531"/>
    <n v="0"/>
    <n v="0"/>
    <n v="0"/>
    <n v="0"/>
    <n v="0"/>
  </r>
  <r>
    <x v="21"/>
    <s v="22   PL    PUEBLA"/>
    <n v="13300491.500000168"/>
    <n v="2549"/>
    <n v="45316.959999999999"/>
    <n v="11"/>
    <n v="5125.08"/>
    <n v="1"/>
    <n v="13250049.460000167"/>
    <n v="2537"/>
    <m/>
    <m/>
    <m/>
    <s v="  PUEBLA"/>
    <x v="2"/>
    <n v="1"/>
    <m/>
    <s v="ESPECIAL"/>
    <n v="2537"/>
    <n v="638"/>
    <n v="2552"/>
    <n v="3"/>
    <n v="2537"/>
    <n v="638"/>
    <m/>
    <m/>
    <m/>
    <m/>
    <n v="0"/>
    <n v="0"/>
    <s v="  PUEBLA"/>
    <s v="BBVA DISPERSION"/>
    <n v="2538"/>
    <m/>
    <s v="ESPECIAL"/>
    <n v="2537"/>
    <n v="0"/>
    <n v="0"/>
    <n v="0"/>
    <n v="0"/>
    <n v="0"/>
  </r>
  <r>
    <x v="21"/>
    <s v="22   PL    PUEBLA"/>
    <n v="342688.75000000006"/>
    <n v="64"/>
    <m/>
    <m/>
    <m/>
    <m/>
    <n v="342688.75000000006"/>
    <n v="64"/>
    <m/>
    <m/>
    <m/>
    <s v="  PUEBLA"/>
    <x v="3"/>
    <n v="1"/>
    <m/>
    <s v="ESPECIAL"/>
    <n v="64"/>
    <n v="16"/>
    <n v="64"/>
    <n v="0"/>
    <n v="64"/>
    <n v="16"/>
    <m/>
    <m/>
    <m/>
    <m/>
    <n v="0"/>
    <n v="0"/>
    <s v="  PUEBLA"/>
    <s v="OTROS BANCOS "/>
    <n v="65"/>
    <m/>
    <s v="ESPECIAL"/>
    <n v="64"/>
    <n v="0"/>
    <n v="0"/>
    <n v="0"/>
    <n v="0"/>
    <n v="0"/>
  </r>
  <r>
    <x v="22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  <m/>
    <m/>
    <m/>
    <m/>
    <m/>
    <m/>
    <n v="0"/>
    <n v="0"/>
    <s v="  QUINTANA ROO"/>
    <s v="OPR BANAMEX"/>
    <n v="0"/>
    <m/>
    <s v="ESPECIAL"/>
    <n v="-1"/>
    <n v="0"/>
    <n v="0"/>
    <n v="0"/>
    <n v="0"/>
    <n v="0"/>
  </r>
  <r>
    <x v="22"/>
    <s v="24   QR    QUINTANA ROO"/>
    <n v="17375.97"/>
    <n v="3"/>
    <m/>
    <m/>
    <n v="5972.94"/>
    <n v="1"/>
    <n v="23348.91"/>
    <n v="4"/>
    <m/>
    <m/>
    <m/>
    <s v="  QUINTANA ROO"/>
    <x v="1"/>
    <n v="151"/>
    <n v="154"/>
    <s v="ESPECIAL"/>
    <n v="154"/>
    <n v="0"/>
    <n v="0"/>
    <n v="-3"/>
    <m/>
    <m/>
    <m/>
    <m/>
    <m/>
    <m/>
    <n v="0"/>
    <n v="0"/>
    <s v="  QUINTANA ROO"/>
    <s v="OPR BBVA"/>
    <n v="155"/>
    <m/>
    <s v="ESPECIAL"/>
    <n v="154"/>
    <n v="0"/>
    <n v="0"/>
    <n v="0"/>
    <n v="0"/>
    <n v="0"/>
  </r>
  <r>
    <x v="22"/>
    <s v="24   QR    QUINTANA ROO"/>
    <n v="3526764.3499999875"/>
    <n v="591"/>
    <n v="14795.07"/>
    <n v="2"/>
    <m/>
    <m/>
    <n v="3511969.2799999877"/>
    <n v="589"/>
    <m/>
    <m/>
    <m/>
    <s v="  QUINTANA ROO"/>
    <x v="2"/>
    <n v="1"/>
    <m/>
    <s v="ESPECIAL"/>
    <n v="589"/>
    <n v="0"/>
    <n v="0"/>
    <n v="-591"/>
    <m/>
    <m/>
    <m/>
    <m/>
    <m/>
    <m/>
    <n v="0"/>
    <n v="0"/>
    <s v="  QUINTANA ROO"/>
    <s v="BBVA DISPERSION"/>
    <n v="590"/>
    <m/>
    <s v="ESPECIAL"/>
    <n v="589"/>
    <n v="0"/>
    <n v="0"/>
    <n v="0"/>
    <n v="0"/>
    <n v="0"/>
  </r>
  <r>
    <x v="22"/>
    <s v="24   QR    QUINTANA ROO"/>
    <n v="973014.57999999798"/>
    <n v="163"/>
    <m/>
    <m/>
    <n v="5972.94"/>
    <n v="1"/>
    <n v="967041.63999999803"/>
    <n v="162"/>
    <m/>
    <m/>
    <m/>
    <s v="  QUINTANA ROO"/>
    <x v="3"/>
    <n v="1"/>
    <m/>
    <s v="ESPECIAL"/>
    <n v="162"/>
    <n v="0"/>
    <n v="0"/>
    <n v="-163"/>
    <m/>
    <m/>
    <m/>
    <m/>
    <m/>
    <m/>
    <n v="0"/>
    <n v="0"/>
    <s v="  QUINTANA ROO"/>
    <s v="OTROS BANCOS "/>
    <n v="163"/>
    <m/>
    <s v="ESPECIAL"/>
    <n v="162"/>
    <n v="0"/>
    <n v="0"/>
    <n v="0"/>
    <n v="0"/>
    <n v="0"/>
  </r>
  <r>
    <x v="23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  <m/>
    <m/>
    <m/>
    <m/>
    <m/>
    <m/>
    <n v="0"/>
    <n v="0"/>
    <s v="QUERETARO"/>
    <s v="OPR BANAMEX"/>
    <n v="0"/>
    <m/>
    <s v="ESPECIAL"/>
    <n v="-1"/>
    <n v="0"/>
    <n v="0"/>
    <n v="0"/>
    <n v="0"/>
    <n v="0"/>
  </r>
  <r>
    <x v="23"/>
    <s v="23   QT    QUERETARO"/>
    <n v="93817.329999999987"/>
    <n v="18"/>
    <m/>
    <m/>
    <n v="9659.1200000000008"/>
    <n v="2"/>
    <n v="103476.44999999998"/>
    <n v="20"/>
    <m/>
    <m/>
    <m/>
    <s v="QUERETARO"/>
    <x v="1"/>
    <n v="11075"/>
    <n v="11093"/>
    <s v="ESPECIAL"/>
    <n v="11094"/>
    <n v="0"/>
    <n v="0"/>
    <n v="-18"/>
    <m/>
    <m/>
    <m/>
    <m/>
    <m/>
    <m/>
    <n v="0"/>
    <n v="0"/>
    <s v="QUERETARO"/>
    <s v="OPR BBVA"/>
    <n v="11095"/>
    <m/>
    <s v="ESPECIAL"/>
    <n v="11094"/>
    <n v="0"/>
    <n v="0"/>
    <n v="0"/>
    <n v="0"/>
    <n v="0"/>
  </r>
  <r>
    <x v="23"/>
    <s v="23   QT    QUERETARO"/>
    <n v="3840280.9300000272"/>
    <n v="735"/>
    <n v="4829.5600000000004"/>
    <n v="1"/>
    <m/>
    <m/>
    <n v="3835451.3700000271"/>
    <n v="734"/>
    <m/>
    <m/>
    <m/>
    <s v="QUERETARO"/>
    <x v="2"/>
    <n v="1"/>
    <m/>
    <s v="ESPECIAL"/>
    <n v="734"/>
    <n v="0"/>
    <n v="0"/>
    <n v="-735"/>
    <m/>
    <m/>
    <m/>
    <m/>
    <m/>
    <m/>
    <n v="0"/>
    <n v="0"/>
    <s v="QUERETARO"/>
    <s v="BBVA DISPERSION"/>
    <n v="735"/>
    <m/>
    <s v="ESPECIAL"/>
    <n v="734"/>
    <n v="0"/>
    <n v="0"/>
    <n v="0"/>
    <n v="0"/>
    <n v="0"/>
  </r>
  <r>
    <x v="23"/>
    <s v="23   QT    QUERETARO"/>
    <n v="1083988.3900000034"/>
    <n v="209"/>
    <n v="10803.79"/>
    <n v="2"/>
    <n v="9659.1200000000008"/>
    <n v="2"/>
    <n v="1063525.4800000032"/>
    <n v="205"/>
    <m/>
    <m/>
    <m/>
    <s v="QUERETARO"/>
    <x v="3"/>
    <n v="1"/>
    <m/>
    <s v="ESPECIAL"/>
    <n v="205"/>
    <n v="53"/>
    <n v="212"/>
    <n v="3"/>
    <n v="205"/>
    <n v="53"/>
    <m/>
    <m/>
    <m/>
    <m/>
    <n v="0"/>
    <n v="0"/>
    <s v="QUERETARO"/>
    <s v="OTROS BANCOS "/>
    <n v="206"/>
    <m/>
    <s v="ESPECIAL"/>
    <n v="205"/>
    <n v="0"/>
    <n v="0"/>
    <n v="0"/>
    <n v="0"/>
    <n v="0"/>
  </r>
  <r>
    <x v="24"/>
    <s v="26   SL    SINALOA"/>
    <n v="48103.53"/>
    <n v="9"/>
    <m/>
    <m/>
    <m/>
    <m/>
    <n v="48103.53"/>
    <n v="9"/>
    <m/>
    <m/>
    <m/>
    <s v=" SINALOA"/>
    <x v="0"/>
    <n v="15572"/>
    <m/>
    <s v="ESPECIAL"/>
    <n v="15580"/>
    <n v="0"/>
    <n v="0"/>
    <n v="-9"/>
    <m/>
    <m/>
    <m/>
    <m/>
    <m/>
    <m/>
    <n v="0"/>
    <n v="0"/>
    <s v=" SINALOA"/>
    <s v="OPR BANAMEX"/>
    <n v="15581"/>
    <m/>
    <s v="ESPECIAL"/>
    <n v="15580"/>
    <n v="0"/>
    <n v="0"/>
    <n v="0"/>
    <n v="0"/>
    <n v="0"/>
  </r>
  <r>
    <x v="24"/>
    <s v="26   SL    SINALOA"/>
    <n v="9659.1200000000008"/>
    <n v="2"/>
    <m/>
    <m/>
    <n v="4829.5600000000004"/>
    <n v="1"/>
    <n v="14488.68"/>
    <n v="3"/>
    <m/>
    <m/>
    <m/>
    <s v="  SINALOA"/>
    <x v="1"/>
    <n v="1550"/>
    <n v="1553"/>
    <s v="ESPECIAL"/>
    <n v="1552"/>
    <m/>
    <n v="0"/>
    <n v="-2"/>
    <m/>
    <m/>
    <n v="671.82"/>
    <n v="1"/>
    <m/>
    <m/>
    <n v="671.82"/>
    <n v="1"/>
    <s v="  SINALOA"/>
    <s v="OPR BBVA"/>
    <n v="1553"/>
    <m/>
    <s v="ESPECIAL"/>
    <n v="1553"/>
    <n v="1"/>
    <n v="3"/>
    <n v="2"/>
    <n v="1"/>
    <n v="1"/>
  </r>
  <r>
    <x v="24"/>
    <s v="26   SL    SINALOA"/>
    <n v="3212504.7400000216"/>
    <n v="616"/>
    <n v="21603.3"/>
    <n v="4"/>
    <m/>
    <m/>
    <n v="3190901.4400000218"/>
    <n v="612"/>
    <m/>
    <m/>
    <m/>
    <s v="  SINALOA"/>
    <x v="2"/>
    <n v="1"/>
    <m/>
    <s v="ESPECIAL"/>
    <n v="612"/>
    <n v="154"/>
    <n v="616"/>
    <n v="0"/>
    <n v="612"/>
    <n v="154"/>
    <m/>
    <m/>
    <m/>
    <m/>
    <n v="0"/>
    <n v="0"/>
    <s v="  SINALOA"/>
    <s v="BBVA DISPERSION"/>
    <n v="613"/>
    <m/>
    <s v="ESPECIAL"/>
    <n v="612"/>
    <n v="0"/>
    <n v="0"/>
    <n v="0"/>
    <n v="0"/>
    <n v="0"/>
  </r>
  <r>
    <x v="24"/>
    <s v="26   SL    SINALOA"/>
    <n v="5377294.0299999872"/>
    <n v="1014"/>
    <n v="46027.41"/>
    <n v="9"/>
    <n v="4829.5600000000004"/>
    <n v="1"/>
    <n v="5326437.0599999875"/>
    <n v="1004"/>
    <m/>
    <m/>
    <m/>
    <s v="  SINALOA"/>
    <x v="3"/>
    <n v="1"/>
    <m/>
    <s v="ESPECIAL"/>
    <n v="1004"/>
    <n v="254"/>
    <n v="1016"/>
    <n v="2"/>
    <n v="1004"/>
    <n v="254"/>
    <m/>
    <m/>
    <m/>
    <m/>
    <n v="0"/>
    <n v="0"/>
    <s v="  SINALOA"/>
    <s v="OTROS BANCOS "/>
    <n v="1005"/>
    <m/>
    <s v="ESPECIAL"/>
    <n v="1004"/>
    <n v="0"/>
    <n v="0"/>
    <n v="0"/>
    <n v="0"/>
    <n v="0"/>
  </r>
  <r>
    <x v="25"/>
    <s v="25 SP SAN LUIS POTOSI"/>
    <n v="71397.119999999995"/>
    <n v="15"/>
    <m/>
    <m/>
    <n v="4362.51"/>
    <n v="1"/>
    <n v="75759.62999999999"/>
    <n v="16"/>
    <m/>
    <m/>
    <m/>
    <s v=" SAN LUIS POTOSI"/>
    <x v="1"/>
    <n v="131652"/>
    <n v="131667"/>
    <s v="ESPECIAL"/>
    <n v="131667"/>
    <n v="0"/>
    <n v="0"/>
    <n v="-15"/>
    <m/>
    <m/>
    <m/>
    <m/>
    <m/>
    <m/>
    <n v="0"/>
    <n v="0"/>
    <s v=" SAN LUIS POTOSI"/>
    <s v="OPR BBVA"/>
    <n v="131668"/>
    <m/>
    <s v="ESPECIAL"/>
    <n v="131667"/>
    <n v="0"/>
    <n v="0"/>
    <n v="0"/>
    <n v="0"/>
    <n v="0"/>
  </r>
  <r>
    <x v="25"/>
    <s v="25 SP SAN LUIS POTOSI"/>
    <n v="18227.740000000002"/>
    <n v="5"/>
    <m/>
    <m/>
    <m/>
    <m/>
    <n v="18227.740000000002"/>
    <n v="5"/>
    <m/>
    <m/>
    <m/>
    <s v=" SAN LUIS POTOSI"/>
    <x v="0"/>
    <n v="3438"/>
    <m/>
    <s v="ESPECIAL"/>
    <n v="3442"/>
    <n v="0"/>
    <n v="0"/>
    <n v="-5"/>
    <m/>
    <m/>
    <m/>
    <m/>
    <m/>
    <m/>
    <n v="0"/>
    <n v="0"/>
    <s v=" SAN LUIS POTOSI"/>
    <s v="OPR BANAMEX"/>
    <n v="3443"/>
    <m/>
    <s v="ESPECIAL"/>
    <n v="3442"/>
    <n v="0"/>
    <n v="0"/>
    <n v="0"/>
    <n v="0"/>
    <n v="0"/>
  </r>
  <r>
    <x v="25"/>
    <s v="25 SP SAN LUIS POTOSI"/>
    <n v="6136097.7799999341"/>
    <n v="1159"/>
    <n v="52873.95"/>
    <n v="10"/>
    <m/>
    <m/>
    <n v="6083223.829999934"/>
    <n v="1149"/>
    <m/>
    <m/>
    <m/>
    <s v=" SAN LUIS POTOSI"/>
    <x v="2"/>
    <n v="1"/>
    <m/>
    <s v="ESPECIAL"/>
    <n v="1149"/>
    <n v="290"/>
    <n v="1160"/>
    <n v="1"/>
    <n v="1149"/>
    <n v="290"/>
    <m/>
    <m/>
    <m/>
    <m/>
    <n v="0"/>
    <n v="0"/>
    <s v=" SAN LUIS POTOSI"/>
    <s v="BBVA DISPERSION"/>
    <n v="1150"/>
    <m/>
    <s v="ESPECIAL"/>
    <n v="1149"/>
    <n v="0"/>
    <n v="0"/>
    <n v="0"/>
    <n v="0"/>
    <n v="0"/>
  </r>
  <r>
    <x v="25"/>
    <s v="25 SP SAN LUIS POTOSI"/>
    <n v="486263.77999999997"/>
    <n v="95"/>
    <n v="9659.1200000000008"/>
    <n v="2"/>
    <n v="4362.51"/>
    <n v="1"/>
    <n v="472242.14999999997"/>
    <n v="92"/>
    <m/>
    <m/>
    <m/>
    <s v=" SAN LUIS POTOSI"/>
    <x v="3"/>
    <n v="1"/>
    <m/>
    <s v="ESPECIAL"/>
    <n v="92"/>
    <n v="24"/>
    <n v="96"/>
    <n v="1"/>
    <n v="92"/>
    <n v="24"/>
    <m/>
    <m/>
    <m/>
    <m/>
    <n v="0"/>
    <n v="0"/>
    <s v=" SAN LUIS POTOSI"/>
    <s v="OTROS BANCOS "/>
    <n v="93"/>
    <m/>
    <s v="ESPECIAL"/>
    <n v="92"/>
    <n v="0"/>
    <n v="0"/>
    <n v="0"/>
    <n v="0"/>
    <n v="0"/>
  </r>
  <r>
    <x v="26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  <m/>
    <m/>
    <m/>
    <m/>
    <m/>
    <m/>
    <n v="0"/>
    <n v="0"/>
    <s v="  SONORA"/>
    <s v="OPR BANAMEX"/>
    <n v="0"/>
    <m/>
    <s v="ESPECIAL"/>
    <n v="-1"/>
    <n v="0"/>
    <n v="0"/>
    <n v="0"/>
    <n v="0"/>
    <n v="0"/>
  </r>
  <r>
    <x v="26"/>
    <s v="27   SR    SONORA"/>
    <n v="4362.51"/>
    <n v="1"/>
    <m/>
    <m/>
    <m/>
    <m/>
    <n v="4362.51"/>
    <n v="1"/>
    <m/>
    <m/>
    <m/>
    <s v="   SONORA"/>
    <x v="1"/>
    <n v="721"/>
    <m/>
    <s v="ESPECIAL"/>
    <n v="721"/>
    <n v="0"/>
    <n v="0"/>
    <n v="-1"/>
    <m/>
    <m/>
    <m/>
    <m/>
    <m/>
    <m/>
    <n v="0"/>
    <n v="0"/>
    <s v="   SONORA"/>
    <s v="OPR BBVA"/>
    <n v="722"/>
    <m/>
    <s v="ESPECIAL"/>
    <n v="721"/>
    <n v="0"/>
    <n v="0"/>
    <n v="0"/>
    <n v="0"/>
    <n v="0"/>
  </r>
  <r>
    <x v="26"/>
    <s v="27   SR    SONORA"/>
    <n v="6055759.7099999916"/>
    <n v="1022"/>
    <n v="69034.69"/>
    <n v="11"/>
    <m/>
    <m/>
    <n v="5986725.0199999912"/>
    <n v="1011"/>
    <m/>
    <m/>
    <m/>
    <s v="   SONORA"/>
    <x v="2"/>
    <n v="1"/>
    <m/>
    <s v="ESPECIAL"/>
    <n v="1011"/>
    <n v="256"/>
    <n v="1024"/>
    <n v="2"/>
    <n v="1011"/>
    <n v="256"/>
    <m/>
    <m/>
    <m/>
    <m/>
    <n v="0"/>
    <n v="0"/>
    <s v="   SONORA"/>
    <s v="BBVA DISPERSION"/>
    <n v="1012"/>
    <m/>
    <s v="ESPECIAL"/>
    <n v="1011"/>
    <n v="0"/>
    <n v="0"/>
    <n v="0"/>
    <n v="0"/>
    <n v="0"/>
  </r>
  <r>
    <x v="26"/>
    <s v="27   SR    SONORA"/>
    <n v="1433233.9799999984"/>
    <n v="248"/>
    <n v="17624.59"/>
    <n v="3"/>
    <m/>
    <m/>
    <n v="1415609.3899999983"/>
    <n v="245"/>
    <m/>
    <m/>
    <m/>
    <s v="   SONORA"/>
    <x v="3"/>
    <n v="1"/>
    <m/>
    <s v="ESPECIAL"/>
    <n v="245"/>
    <n v="62"/>
    <n v="248"/>
    <n v="0"/>
    <n v="245"/>
    <n v="62"/>
    <m/>
    <m/>
    <m/>
    <m/>
    <n v="0"/>
    <n v="0"/>
    <s v="   SONORA"/>
    <s v="OTROS BANCOS "/>
    <n v="246"/>
    <m/>
    <s v="ESPECIAL"/>
    <n v="245"/>
    <n v="0"/>
    <n v="0"/>
    <n v="0"/>
    <n v="0"/>
    <n v="0"/>
  </r>
  <r>
    <x v="27"/>
    <s v="28   TC    TABASCO"/>
    <n v="7054.5400000000009"/>
    <n v="2"/>
    <m/>
    <m/>
    <m/>
    <m/>
    <n v="7054.5400000000009"/>
    <n v="2"/>
    <m/>
    <m/>
    <m/>
    <s v="   TABASCO"/>
    <x v="0"/>
    <n v="15951"/>
    <m/>
    <s v="ESPECIAL"/>
    <n v="15952"/>
    <n v="0"/>
    <n v="0"/>
    <n v="-2"/>
    <m/>
    <m/>
    <m/>
    <m/>
    <m/>
    <m/>
    <n v="0"/>
    <n v="0"/>
    <s v="   TABASCO"/>
    <s v="OPR BANAMEX"/>
    <n v="15953"/>
    <m/>
    <s v="ESPECIAL"/>
    <n v="15952"/>
    <n v="0"/>
    <n v="0"/>
    <n v="0"/>
    <n v="0"/>
    <n v="0"/>
  </r>
  <r>
    <x v="27"/>
    <s v="28   TC    TABASCO"/>
    <n v="22685.54"/>
    <n v="5"/>
    <m/>
    <m/>
    <m/>
    <m/>
    <n v="22685.54"/>
    <n v="5"/>
    <m/>
    <m/>
    <m/>
    <s v="   TABASCO"/>
    <x v="1"/>
    <n v="2069"/>
    <m/>
    <s v="ESPECIAL"/>
    <n v="2073"/>
    <n v="0"/>
    <n v="0"/>
    <n v="-5"/>
    <m/>
    <m/>
    <m/>
    <m/>
    <m/>
    <m/>
    <n v="0"/>
    <n v="0"/>
    <s v="   TABASCO"/>
    <s v="OPR BBVA"/>
    <n v="2074"/>
    <m/>
    <s v="ESPECIAL"/>
    <n v="2073"/>
    <n v="0"/>
    <n v="0"/>
    <n v="0"/>
    <n v="0"/>
    <n v="0"/>
  </r>
  <r>
    <x v="27"/>
    <s v="28   TC    TABASCO"/>
    <n v="4181011.5900000297"/>
    <n v="803"/>
    <n v="25793.06"/>
    <n v="5"/>
    <m/>
    <m/>
    <n v="4155218.5300000296"/>
    <n v="798"/>
    <m/>
    <m/>
    <m/>
    <s v="   TABASCO"/>
    <x v="2"/>
    <n v="1"/>
    <m/>
    <s v="ESPECIAL"/>
    <n v="798"/>
    <n v="201"/>
    <n v="804"/>
    <n v="1"/>
    <n v="798"/>
    <n v="201"/>
    <m/>
    <m/>
    <m/>
    <m/>
    <n v="0"/>
    <n v="0"/>
    <s v="   TABASCO"/>
    <s v="BBVA DISPERSION"/>
    <n v="799"/>
    <m/>
    <s v="ESPECIAL"/>
    <n v="798"/>
    <n v="0"/>
    <n v="0"/>
    <n v="0"/>
    <n v="0"/>
    <n v="0"/>
  </r>
  <r>
    <x v="27"/>
    <s v="28   TC    TABASCO"/>
    <n v="1106467.6100000038"/>
    <n v="213"/>
    <n v="8373.81"/>
    <n v="1"/>
    <m/>
    <m/>
    <n v="1098093.8000000038"/>
    <n v="212"/>
    <m/>
    <m/>
    <m/>
    <s v="   TABASCO"/>
    <x v="3"/>
    <n v="1"/>
    <m/>
    <s v="ESPECIAL"/>
    <n v="212"/>
    <n v="54"/>
    <n v="216"/>
    <n v="3"/>
    <n v="212"/>
    <n v="54"/>
    <m/>
    <m/>
    <m/>
    <m/>
    <n v="0"/>
    <n v="0"/>
    <s v="   TABASCO"/>
    <s v="OTROS BANCOS "/>
    <n v="213"/>
    <m/>
    <s v="ESPECIAL"/>
    <n v="212"/>
    <n v="0"/>
    <n v="0"/>
    <n v="0"/>
    <n v="0"/>
    <n v="0"/>
  </r>
  <r>
    <x v="28"/>
    <s v="30 TL TLAXCALA"/>
    <n v="9954.64"/>
    <n v="2"/>
    <m/>
    <m/>
    <m/>
    <m/>
    <n v="9954.64"/>
    <n v="2"/>
    <m/>
    <m/>
    <m/>
    <s v=" TLAXCALA"/>
    <x v="0"/>
    <n v="11997"/>
    <m/>
    <s v="ESPECIAL"/>
    <n v="11998"/>
    <n v="0"/>
    <n v="0"/>
    <n v="-2"/>
    <m/>
    <m/>
    <m/>
    <m/>
    <m/>
    <m/>
    <n v="0"/>
    <n v="0"/>
    <s v=" TLAXCALA"/>
    <s v="OPR BANAMEX"/>
    <n v="11999"/>
    <m/>
    <s v="ESPECIAL"/>
    <n v="11998"/>
    <n v="0"/>
    <n v="0"/>
    <n v="0"/>
    <n v="0"/>
    <n v="0"/>
  </r>
  <r>
    <x v="28"/>
    <s v="30 TL TLAXCALA"/>
    <n v="51404.770000000004"/>
    <n v="9"/>
    <m/>
    <m/>
    <m/>
    <m/>
    <n v="51404.770000000004"/>
    <n v="9"/>
    <m/>
    <m/>
    <m/>
    <s v=" TLAXCALA"/>
    <x v="1"/>
    <n v="4938"/>
    <m/>
    <s v="ESPECIAL"/>
    <n v="4946"/>
    <n v="0"/>
    <n v="0"/>
    <n v="-9"/>
    <m/>
    <m/>
    <m/>
    <m/>
    <m/>
    <m/>
    <n v="0"/>
    <n v="0"/>
    <s v=" TLAXCALA"/>
    <s v="OPR BBVA"/>
    <n v="4947"/>
    <m/>
    <s v="ESPECIAL"/>
    <n v="4946"/>
    <n v="0"/>
    <n v="0"/>
    <n v="0"/>
    <n v="0"/>
    <n v="0"/>
  </r>
  <r>
    <x v="28"/>
    <s v="30 TL TLAXCALA"/>
    <n v="2001856.0000000119"/>
    <n v="384"/>
    <n v="4829.5600000000004"/>
    <n v="1"/>
    <m/>
    <m/>
    <n v="1997026.4400000118"/>
    <n v="383"/>
    <m/>
    <m/>
    <m/>
    <s v=" TLAXCALA"/>
    <x v="2"/>
    <n v="1"/>
    <m/>
    <s v="ESPECIAL"/>
    <n v="383"/>
    <n v="96"/>
    <n v="384"/>
    <n v="0"/>
    <n v="383"/>
    <n v="96"/>
    <m/>
    <m/>
    <m/>
    <m/>
    <n v="0"/>
    <n v="0"/>
    <s v=" TLAXCALA"/>
    <s v="BBVA DISPERSION"/>
    <n v="384"/>
    <m/>
    <s v="ESPECIAL"/>
    <n v="383"/>
    <n v="0"/>
    <n v="0"/>
    <n v="0"/>
    <n v="0"/>
    <n v="0"/>
  </r>
  <r>
    <x v="28"/>
    <s v="30 TL TLAXCALA"/>
    <n v="834112.44000000157"/>
    <n v="158"/>
    <n v="15249.66"/>
    <n v="3"/>
    <m/>
    <m/>
    <n v="818862.78000000154"/>
    <n v="155"/>
    <m/>
    <m/>
    <m/>
    <s v=" TLAXCALA"/>
    <x v="3"/>
    <n v="1"/>
    <m/>
    <s v="ESPECIAL"/>
    <n v="155"/>
    <n v="40"/>
    <n v="160"/>
    <n v="2"/>
    <n v="155"/>
    <n v="40"/>
    <m/>
    <m/>
    <m/>
    <m/>
    <n v="0"/>
    <n v="0"/>
    <s v=" TLAXCALA"/>
    <s v="OTROS BANCOS "/>
    <n v="156"/>
    <m/>
    <s v="ESPECIAL"/>
    <n v="155"/>
    <n v="0"/>
    <n v="0"/>
    <n v="0"/>
    <n v="0"/>
    <n v="0"/>
  </r>
  <r>
    <x v="29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  <m/>
    <m/>
    <m/>
    <m/>
    <m/>
    <m/>
    <n v="0"/>
    <n v="0"/>
    <s v="  TAMAULIPAS"/>
    <s v="OPR BANAMEX"/>
    <n v="0"/>
    <m/>
    <s v="ESPECIAL"/>
    <n v="-1"/>
    <n v="0"/>
    <n v="0"/>
    <n v="0"/>
    <n v="0"/>
    <n v="0"/>
  </r>
  <r>
    <x v="29"/>
    <s v="29   TS    TAMAULIPAS"/>
    <n v="4829.5600000000004"/>
    <n v="1"/>
    <m/>
    <m/>
    <n v="33423.149999999994"/>
    <n v="5"/>
    <n v="38252.709999999992"/>
    <n v="6"/>
    <m/>
    <m/>
    <m/>
    <s v="  TAMAULIPAS"/>
    <x v="1"/>
    <n v="1922"/>
    <n v="1923"/>
    <s v="ESPECIAL"/>
    <n v="1927"/>
    <n v="0"/>
    <n v="0"/>
    <n v="-1"/>
    <m/>
    <m/>
    <m/>
    <m/>
    <m/>
    <m/>
    <n v="0"/>
    <n v="0"/>
    <s v="  TAMAULIPAS"/>
    <s v="OPR BBVA"/>
    <n v="1928"/>
    <m/>
    <s v="ESPECIAL"/>
    <n v="1927"/>
    <n v="0"/>
    <n v="0"/>
    <n v="0"/>
    <n v="0"/>
    <n v="0"/>
  </r>
  <r>
    <x v="29"/>
    <s v="29   TS    TAMAULIPAS"/>
    <n v="5897427.4100000039"/>
    <n v="1022"/>
    <n v="24209.059999999998"/>
    <n v="4"/>
    <n v="7312.18"/>
    <n v="1"/>
    <n v="5865906.1700000046"/>
    <n v="1017"/>
    <m/>
    <m/>
    <m/>
    <s v="  TAMAULIPAS"/>
    <x v="2"/>
    <n v="1"/>
    <m/>
    <s v="ESPECIAL"/>
    <n v="1017"/>
    <n v="256"/>
    <n v="1024"/>
    <n v="2"/>
    <n v="1017"/>
    <n v="256"/>
    <m/>
    <m/>
    <m/>
    <m/>
    <n v="0"/>
    <n v="0"/>
    <s v="  TAMAULIPAS"/>
    <s v="BBVA DISPERSION"/>
    <n v="1018"/>
    <m/>
    <s v="ESPECIAL"/>
    <n v="1017"/>
    <n v="0"/>
    <n v="0"/>
    <n v="0"/>
    <n v="0"/>
    <n v="0"/>
  </r>
  <r>
    <x v="29"/>
    <s v="29   TS    TAMAULIPAS"/>
    <n v="3381840.8499999973"/>
    <n v="581"/>
    <n v="23557.989999999998"/>
    <n v="4"/>
    <n v="26110.969999999998"/>
    <n v="4"/>
    <n v="3332171.8899999969"/>
    <n v="573"/>
    <m/>
    <m/>
    <m/>
    <s v="  TAMAULIPAS"/>
    <x v="3"/>
    <n v="1"/>
    <m/>
    <s v="ESPECIAL"/>
    <n v="573"/>
    <n v="146"/>
    <n v="584"/>
    <n v="3"/>
    <n v="573"/>
    <n v="146"/>
    <m/>
    <m/>
    <m/>
    <m/>
    <n v="0"/>
    <n v="0"/>
    <s v="  TAMAULIPAS"/>
    <s v="OTROS BANCOS "/>
    <n v="574"/>
    <m/>
    <s v="ESPECIAL"/>
    <n v="573"/>
    <n v="0"/>
    <n v="0"/>
    <n v="0"/>
    <n v="0"/>
    <n v="0"/>
  </r>
  <r>
    <x v="30"/>
    <s v="31 VZ VERACRUZ"/>
    <n v="4344.71"/>
    <n v="1"/>
    <m/>
    <m/>
    <m/>
    <m/>
    <n v="4344.71"/>
    <n v="1"/>
    <m/>
    <m/>
    <m/>
    <s v=" VERACRUZ"/>
    <x v="0"/>
    <n v="116181"/>
    <m/>
    <s v="ESPECIAL"/>
    <n v="116181"/>
    <n v="0"/>
    <n v="0"/>
    <n v="-1"/>
    <m/>
    <m/>
    <m/>
    <m/>
    <m/>
    <m/>
    <n v="0"/>
    <n v="0"/>
    <s v=" VERACRUZ"/>
    <s v="OPR BANAMEX"/>
    <n v="116182"/>
    <m/>
    <s v="ESPECIAL"/>
    <n v="116181"/>
    <n v="0"/>
    <n v="0"/>
    <n v="0"/>
    <n v="0"/>
    <n v="0"/>
  </r>
  <r>
    <x v="30"/>
    <s v="31 VZ VERACRUZ"/>
    <n v="276856.65999999992"/>
    <n v="51"/>
    <m/>
    <m/>
    <n v="10508.27"/>
    <n v="2"/>
    <n v="287364.92999999993"/>
    <n v="53"/>
    <m/>
    <m/>
    <m/>
    <s v=" VERACRUZ"/>
    <x v="1"/>
    <n v="54518"/>
    <n v="54571"/>
    <s v="ESPECIAL"/>
    <n v="54570"/>
    <n v="0"/>
    <n v="0"/>
    <n v="-51"/>
    <m/>
    <m/>
    <n v="4497.82"/>
    <n v="2"/>
    <m/>
    <m/>
    <n v="4497.82"/>
    <n v="2"/>
    <s v=" VERACRUZ"/>
    <s v="OPR BBVA"/>
    <n v="54571"/>
    <m/>
    <s v="ESPECIAL"/>
    <n v="54572"/>
    <n v="1"/>
    <n v="3"/>
    <n v="1"/>
    <n v="2"/>
    <n v="1"/>
  </r>
  <r>
    <x v="30"/>
    <s v="31 VZ VERACRUZ"/>
    <n v="9585417.8299999479"/>
    <n v="1810"/>
    <n v="71817"/>
    <n v="14"/>
    <m/>
    <m/>
    <n v="9513600.8299999479"/>
    <n v="1796"/>
    <m/>
    <m/>
    <m/>
    <s v=" VERACRUZ"/>
    <x v="2"/>
    <n v="1"/>
    <m/>
    <s v="ESPECIAL"/>
    <n v="1796"/>
    <n v="453"/>
    <n v="1812"/>
    <n v="2"/>
    <n v="1796"/>
    <n v="453"/>
    <n v="1468.01"/>
    <n v="1"/>
    <m/>
    <m/>
    <n v="1468.01"/>
    <n v="1"/>
    <s v=" VERACRUZ"/>
    <s v="BBVA DISPERSION"/>
    <n v="1797"/>
    <m/>
    <s v="ESPECIAL"/>
    <n v="1797"/>
    <n v="1"/>
    <n v="3"/>
    <n v="2"/>
    <n v="1"/>
    <n v="1"/>
  </r>
  <r>
    <x v="30"/>
    <s v="31 VZ VERACRUZ"/>
    <n v="9209216.389999833"/>
    <n v="1732"/>
    <n v="19316.910000000003"/>
    <n v="3"/>
    <n v="10508.27"/>
    <n v="2"/>
    <n v="9179391.2099998333"/>
    <n v="1727"/>
    <m/>
    <m/>
    <m/>
    <s v=" VERACRUZ"/>
    <x v="3"/>
    <n v="1"/>
    <m/>
    <s v="ESPECIAL"/>
    <n v="1727"/>
    <n v="433"/>
    <n v="1732"/>
    <n v="0"/>
    <n v="1727"/>
    <n v="433"/>
    <m/>
    <m/>
    <m/>
    <m/>
    <n v="0"/>
    <n v="0"/>
    <s v=" VERACRUZ"/>
    <s v="OTROS BANCOS "/>
    <n v="1728"/>
    <m/>
    <s v="ESPECIAL"/>
    <n v="1727"/>
    <n v="0"/>
    <n v="0"/>
    <n v="0"/>
    <n v="0"/>
    <n v="0"/>
  </r>
  <r>
    <x v="31"/>
    <s v="32   YN    YUCATAN"/>
    <n v="5678.71"/>
    <n v="1"/>
    <m/>
    <m/>
    <m/>
    <m/>
    <n v="5678.71"/>
    <n v="1"/>
    <m/>
    <m/>
    <m/>
    <s v="  YUCATAN"/>
    <x v="0"/>
    <n v="29202"/>
    <m/>
    <s v="ESPECIAL"/>
    <n v="29202"/>
    <n v="0"/>
    <n v="0"/>
    <n v="-1"/>
    <m/>
    <m/>
    <m/>
    <m/>
    <m/>
    <m/>
    <n v="0"/>
    <n v="0"/>
    <s v="  YUCATAN"/>
    <s v="OPR BANAMEX"/>
    <n v="29203"/>
    <m/>
    <s v="ESPECIAL"/>
    <n v="29202"/>
    <n v="0"/>
    <n v="0"/>
    <n v="0"/>
    <n v="0"/>
    <n v="0"/>
  </r>
  <r>
    <x v="31"/>
    <s v="32   YN    YUCATAN"/>
    <n v="4829.5600000000004"/>
    <n v="1"/>
    <m/>
    <m/>
    <n v="11648.66"/>
    <n v="2"/>
    <n v="16478.22"/>
    <n v="3"/>
    <m/>
    <m/>
    <m/>
    <s v="  YUCATAN"/>
    <x v="1"/>
    <n v="474"/>
    <n v="475"/>
    <s v="ESPECIAL"/>
    <n v="476"/>
    <n v="0"/>
    <n v="0"/>
    <n v="-1"/>
    <m/>
    <m/>
    <m/>
    <m/>
    <m/>
    <m/>
    <n v="0"/>
    <n v="0"/>
    <s v="  YUCATAN"/>
    <s v="OPR BBVA"/>
    <n v="477"/>
    <m/>
    <s v="ESPECIAL"/>
    <n v="476"/>
    <n v="0"/>
    <n v="0"/>
    <n v="0"/>
    <n v="0"/>
    <n v="0"/>
  </r>
  <r>
    <x v="31"/>
    <s v="32   YN    YUCATAN"/>
    <n v="3133750.2000000207"/>
    <n v="605"/>
    <n v="5902.78"/>
    <n v="2"/>
    <m/>
    <m/>
    <n v="3127847.4200000209"/>
    <n v="603"/>
    <m/>
    <m/>
    <m/>
    <s v="  YUCATAN"/>
    <x v="2"/>
    <n v="1"/>
    <m/>
    <s v="ESPECIAL"/>
    <n v="603"/>
    <n v="152"/>
    <n v="608"/>
    <n v="3"/>
    <n v="603"/>
    <n v="152"/>
    <m/>
    <m/>
    <m/>
    <m/>
    <n v="0"/>
    <n v="0"/>
    <s v="  YUCATAN"/>
    <s v="BBVA DISPERSION"/>
    <n v="604"/>
    <m/>
    <s v="ESPECIAL"/>
    <n v="603"/>
    <n v="0"/>
    <n v="0"/>
    <n v="0"/>
    <n v="0"/>
    <n v="0"/>
  </r>
  <r>
    <x v="31"/>
    <s v="32   YN    YUCATAN"/>
    <n v="1696933.4800000088"/>
    <n v="325"/>
    <n v="4829.5600000000004"/>
    <n v="1"/>
    <n v="11648.66"/>
    <n v="2"/>
    <n v="1680455.2600000089"/>
    <n v="322"/>
    <m/>
    <m/>
    <m/>
    <s v="  YUCATAN"/>
    <x v="3"/>
    <n v="1"/>
    <m/>
    <s v="ESPECIAL"/>
    <n v="322"/>
    <n v="82"/>
    <n v="328"/>
    <n v="3"/>
    <n v="322"/>
    <n v="82"/>
    <m/>
    <m/>
    <m/>
    <m/>
    <n v="0"/>
    <n v="0"/>
    <s v="  YUCATAN"/>
    <s v="OTROS BANCOS "/>
    <n v="323"/>
    <m/>
    <s v="ESPECIAL"/>
    <n v="322"/>
    <n v="0"/>
    <n v="0"/>
    <n v="0"/>
    <n v="0"/>
    <n v="0"/>
  </r>
  <r>
    <x v="32"/>
    <s v="33 ZS ZACATECAS"/>
    <n v="777643.73000000056"/>
    <n v="146"/>
    <m/>
    <m/>
    <m/>
    <m/>
    <n v="777643.73000000056"/>
    <n v="146"/>
    <m/>
    <m/>
    <m/>
    <s v=" ZACATECAS"/>
    <x v="1"/>
    <n v="6339"/>
    <m/>
    <s v="ESPECIAL"/>
    <n v="6484"/>
    <n v="37"/>
    <n v="148"/>
    <n v="2"/>
    <m/>
    <n v="37"/>
    <m/>
    <m/>
    <m/>
    <m/>
    <n v="0"/>
    <n v="0"/>
    <s v=" ZACATECAS"/>
    <s v="OPR BBVA"/>
    <n v="6485"/>
    <m/>
    <s v="ESPECIAL"/>
    <n v="6484"/>
    <n v="0"/>
    <n v="0"/>
    <n v="0"/>
    <n v="0"/>
    <n v="0"/>
  </r>
  <r>
    <x v="32"/>
    <s v="33 ZS ZACATECAS"/>
    <n v="4362.51"/>
    <n v="1"/>
    <m/>
    <m/>
    <m/>
    <m/>
    <n v="4362.51"/>
    <n v="1"/>
    <m/>
    <m/>
    <m/>
    <s v=" ZACATECAS"/>
    <x v="0"/>
    <n v="11476"/>
    <m/>
    <s v="ESPECIAL"/>
    <n v="11476"/>
    <n v="1"/>
    <n v="4"/>
    <n v="3"/>
    <m/>
    <n v="1"/>
    <m/>
    <m/>
    <m/>
    <m/>
    <n v="0"/>
    <n v="0"/>
    <s v=" ZACATECAS"/>
    <s v="OPR BANAMEX"/>
    <n v="11477"/>
    <m/>
    <s v="ESPECIAL"/>
    <n v="11476"/>
    <n v="0"/>
    <n v="0"/>
    <n v="0"/>
    <n v="0"/>
    <n v="0"/>
  </r>
  <r>
    <x v="32"/>
    <s v="33 ZS ZACATECAS"/>
    <n v="3509162.6000000252"/>
    <n v="665"/>
    <n v="25292.47"/>
    <n v="5"/>
    <m/>
    <m/>
    <n v="3483870.130000025"/>
    <n v="660"/>
    <m/>
    <m/>
    <m/>
    <s v=" ZACATECAS"/>
    <x v="2"/>
    <n v="1"/>
    <m/>
    <s v="ESPECIAL"/>
    <n v="660"/>
    <n v="167"/>
    <n v="668"/>
    <n v="3"/>
    <n v="660"/>
    <n v="167"/>
    <m/>
    <m/>
    <m/>
    <m/>
    <n v="0"/>
    <n v="0"/>
    <s v=" ZACATECAS"/>
    <s v="BBVA DISPERSION"/>
    <n v="661"/>
    <m/>
    <s v="ESPECIAL"/>
    <n v="660"/>
    <n v="0"/>
    <n v="0"/>
    <n v="0"/>
    <n v="0"/>
    <n v="0"/>
  </r>
  <r>
    <x v="32"/>
    <s v="33 ZS ZACATECAS"/>
    <n v="304569.75999999989"/>
    <n v="55"/>
    <m/>
    <m/>
    <m/>
    <m/>
    <n v="304569.75999999989"/>
    <n v="55"/>
    <m/>
    <m/>
    <m/>
    <s v=" ZACATECAS"/>
    <x v="3"/>
    <n v="1"/>
    <m/>
    <s v="ESPECIAL"/>
    <n v="55"/>
    <n v="14"/>
    <n v="56"/>
    <n v="1"/>
    <n v="55"/>
    <n v="14"/>
    <m/>
    <m/>
    <m/>
    <m/>
    <n v="0"/>
    <n v="0"/>
    <s v=" ZACATECAS"/>
    <s v="OTROS BANCOS "/>
    <n v="56"/>
    <m/>
    <s v="ESPECIAL"/>
    <n v="55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34">
  <r>
    <x v="0"/>
    <s v="AG"/>
    <s v="01 AG AGUASCALIENTES"/>
    <m/>
    <m/>
    <m/>
    <m/>
    <m/>
    <m/>
    <n v="0"/>
    <n v="0"/>
    <m/>
    <m/>
    <m/>
    <s v="AGUASCALIENTES"/>
    <x v="0"/>
    <m/>
    <m/>
    <s v="ESPECIAL"/>
    <n v="-1"/>
    <n v="0"/>
    <n v="0"/>
    <n v="0"/>
    <n v="0"/>
    <n v="0"/>
    <m/>
    <m/>
    <m/>
    <m/>
    <n v="0"/>
    <n v="0"/>
    <s v="AGUASCALIENTES"/>
    <s v="OPR BANAMEX"/>
    <n v="0"/>
    <m/>
    <s v="ESPECIAL"/>
    <n v="-1"/>
    <n v="0"/>
    <n v="0"/>
    <n v="0"/>
    <n v="0"/>
    <n v="0"/>
  </r>
  <r>
    <x v="0"/>
    <s v="AG"/>
    <s v="01 AG AGUASCALIENTES"/>
    <n v="32083.909999999996"/>
    <n v="5"/>
    <m/>
    <m/>
    <n v="17918.82"/>
    <n v="3"/>
    <n v="50002.729999999996"/>
    <n v="8"/>
    <m/>
    <m/>
    <m/>
    <s v="AGUASCALIENTES"/>
    <x v="1"/>
    <n v="260"/>
    <n v="266"/>
    <s v="ESPECIAL"/>
    <n v="267"/>
    <n v="2"/>
    <n v="8"/>
    <n v="3"/>
    <n v="8"/>
    <n v="2"/>
    <n v="1184.04"/>
    <n v="1"/>
    <m/>
    <m/>
    <n v="1184.04"/>
    <n v="1"/>
    <s v="AGUASCALIENTES"/>
    <s v="OPR BBVA"/>
    <n v="268"/>
    <m/>
    <s v="ESPECIAL"/>
    <n v="268"/>
    <n v="1"/>
    <n v="3"/>
    <n v="2"/>
    <n v="1"/>
    <n v="1"/>
  </r>
  <r>
    <x v="0"/>
    <s v="AG"/>
    <s v="01 AG AGUASCALIENTES"/>
    <n v="2997849.3599999817"/>
    <n v="482"/>
    <n v="5972.94"/>
    <n v="1"/>
    <n v="5972.94"/>
    <n v="1"/>
    <n v="2985903.4799999818"/>
    <n v="480"/>
    <m/>
    <m/>
    <m/>
    <s v="AGUASCALIENTES"/>
    <x v="2"/>
    <n v="1"/>
    <m/>
    <s v="ESPECIAL"/>
    <n v="480"/>
    <n v="121"/>
    <n v="484"/>
    <n v="2"/>
    <n v="480"/>
    <n v="121"/>
    <m/>
    <m/>
    <m/>
    <m/>
    <n v="0"/>
    <n v="0"/>
    <s v="AGUASCALIENTES"/>
    <s v="BBVA DISPERSION"/>
    <n v="481"/>
    <m/>
    <s v="ESPECIAL"/>
    <n v="480"/>
    <n v="0"/>
    <n v="0"/>
    <n v="0"/>
    <n v="0"/>
    <n v="0"/>
  </r>
  <r>
    <x v="0"/>
    <s v="AG"/>
    <s v="01 AG AGUASCALIENTES"/>
    <n v="499080.41"/>
    <n v="80"/>
    <n v="5972.94"/>
    <n v="1"/>
    <n v="11945.88"/>
    <n v="2"/>
    <n v="481161.58999999997"/>
    <n v="77"/>
    <m/>
    <m/>
    <m/>
    <s v="AGUASCALIENTES"/>
    <x v="3"/>
    <n v="1"/>
    <m/>
    <s v="ESPECIAL"/>
    <n v="77"/>
    <n v="20"/>
    <n v="80"/>
    <n v="0"/>
    <n v="77"/>
    <n v="20"/>
    <m/>
    <m/>
    <m/>
    <m/>
    <n v="0"/>
    <n v="0"/>
    <s v="AGUASCALIENTES"/>
    <s v="OTROS BANCOS "/>
    <n v="78"/>
    <m/>
    <s v="ESPECIAL"/>
    <n v="77"/>
    <n v="0"/>
    <n v="0"/>
    <n v="0"/>
    <n v="0"/>
    <n v="0"/>
  </r>
  <r>
    <x v="0"/>
    <s v="BC"/>
    <s v="02   BC    BAJA CALIFORNIA NORTE"/>
    <n v="77254.36"/>
    <n v="13"/>
    <m/>
    <m/>
    <m/>
    <m/>
    <n v="77254.36"/>
    <n v="13"/>
    <m/>
    <m/>
    <m/>
    <s v="BAJA CALIFORNIA NORTE"/>
    <x v="0"/>
    <n v="921"/>
    <m/>
    <s v="ESPECIAL"/>
    <n v="933"/>
    <n v="4"/>
    <n v="16"/>
    <n v="3"/>
    <n v="13"/>
    <n v="4"/>
    <m/>
    <m/>
    <m/>
    <m/>
    <n v="0"/>
    <n v="0"/>
    <s v="BAJA CALIFORNIA NORTE"/>
    <s v="OPR BANAMEX"/>
    <n v="934"/>
    <m/>
    <s v="ESPECIAL"/>
    <n v="933"/>
    <n v="0"/>
    <n v="0"/>
    <n v="0"/>
    <n v="0"/>
    <n v="0"/>
  </r>
  <r>
    <x v="0"/>
    <s v="BC"/>
    <s v="02   BC    BAJA CALIFORNIA NORTE"/>
    <n v="91131.550000000017"/>
    <n v="13"/>
    <m/>
    <m/>
    <n v="31726.42"/>
    <n v="5"/>
    <n v="122857.97000000002"/>
    <n v="18"/>
    <m/>
    <m/>
    <m/>
    <s v="BAJA CALIFORNIA NORTE"/>
    <x v="1"/>
    <n v="97"/>
    <n v="110"/>
    <s v="ESPECIAL"/>
    <n v="114"/>
    <n v="4"/>
    <n v="16"/>
    <n v="3"/>
    <n v="18"/>
    <n v="4"/>
    <m/>
    <m/>
    <m/>
    <m/>
    <n v="0"/>
    <n v="0"/>
    <s v="BAJA CALIFORNIA NORTE"/>
    <s v="OPR BBVA"/>
    <n v="115"/>
    <m/>
    <s v="ESPECIAL"/>
    <n v="114"/>
    <n v="0"/>
    <n v="0"/>
    <n v="0"/>
    <n v="0"/>
    <n v="0"/>
  </r>
  <r>
    <x v="0"/>
    <s v="BC"/>
    <s v="02   BC    BAJA CALIFORNIA NORTE"/>
    <n v="6490331.0800001184"/>
    <n v="1044"/>
    <n v="82061.280000000013"/>
    <n v="13"/>
    <n v="11945.88"/>
    <n v="2"/>
    <n v="6396323.9200001182"/>
    <n v="1029"/>
    <m/>
    <m/>
    <m/>
    <s v="BAJA CALIFORNIA NORTE"/>
    <x v="2"/>
    <n v="1"/>
    <m/>
    <s v="ESPECIAL"/>
    <n v="1029"/>
    <n v="261"/>
    <n v="1044"/>
    <n v="0"/>
    <n v="1029"/>
    <n v="261"/>
    <m/>
    <m/>
    <m/>
    <m/>
    <n v="0"/>
    <n v="0"/>
    <s v="BAJA CALIFORNIA NORTE"/>
    <s v="BBVA DISPERSION"/>
    <n v="1030"/>
    <m/>
    <s v="ESPECIAL"/>
    <n v="1029"/>
    <n v="0"/>
    <n v="0"/>
    <n v="0"/>
    <n v="0"/>
    <n v="0"/>
  </r>
  <r>
    <x v="0"/>
    <s v="BC"/>
    <s v="02   BC    BAJA CALIFORNIA NORTE"/>
    <n v="3489981.759999977"/>
    <n v="556"/>
    <n v="11376.27"/>
    <n v="2"/>
    <n v="19780.54"/>
    <n v="3"/>
    <n v="3458824.9499999769"/>
    <n v="551"/>
    <m/>
    <m/>
    <m/>
    <s v="BAJA CALIFORNIA NORTE"/>
    <x v="3"/>
    <n v="1"/>
    <m/>
    <s v="ESPECIAL"/>
    <n v="551"/>
    <n v="139"/>
    <n v="556"/>
    <n v="0"/>
    <n v="551"/>
    <n v="139"/>
    <m/>
    <m/>
    <m/>
    <m/>
    <n v="0"/>
    <n v="0"/>
    <s v="BAJA CALIFORNIA NORTE"/>
    <s v="OTROS BANCOS "/>
    <n v="552"/>
    <m/>
    <s v="ESPECIAL"/>
    <n v="551"/>
    <n v="0"/>
    <n v="0"/>
    <n v="0"/>
    <n v="0"/>
    <n v="0"/>
  </r>
  <r>
    <x v="0"/>
    <s v="BS"/>
    <s v="03   BS    BAJA CALIFORNIA SUR"/>
    <n v="24701.37"/>
    <n v="4"/>
    <m/>
    <m/>
    <m/>
    <m/>
    <n v="24701.37"/>
    <n v="4"/>
    <m/>
    <m/>
    <m/>
    <s v=" BAJA CALIFORNIA SUR"/>
    <x v="0"/>
    <n v="218"/>
    <m/>
    <s v="ESPECIAL"/>
    <n v="221"/>
    <n v="1"/>
    <n v="4"/>
    <n v="0"/>
    <n v="4"/>
    <n v="1"/>
    <m/>
    <m/>
    <m/>
    <m/>
    <n v="0"/>
    <n v="0"/>
    <s v=" BAJA CALIFORNIA SUR"/>
    <s v="OPR BANAMEX"/>
    <n v="222"/>
    <m/>
    <s v="ESPECIAL"/>
    <n v="221"/>
    <n v="0"/>
    <n v="0"/>
    <n v="0"/>
    <n v="0"/>
    <n v="0"/>
  </r>
  <r>
    <x v="0"/>
    <s v="BS"/>
    <s v="03   BS    BAJA CALIFORNIA SUR"/>
    <n v="964235.58999999834"/>
    <n v="149"/>
    <m/>
    <m/>
    <m/>
    <m/>
    <n v="964235.58999999834"/>
    <n v="149"/>
    <m/>
    <m/>
    <m/>
    <s v=" BAJA CALIFORNIA SUR"/>
    <x v="1"/>
    <n v="732"/>
    <m/>
    <s v="ESPECIAL"/>
    <n v="880"/>
    <n v="38"/>
    <n v="152"/>
    <n v="3"/>
    <n v="149"/>
    <n v="38"/>
    <m/>
    <m/>
    <m/>
    <m/>
    <n v="0"/>
    <n v="0"/>
    <s v=" BAJA CALIFORNIA SUR"/>
    <s v="OPR BBVA"/>
    <n v="881"/>
    <m/>
    <s v="ESPECIAL"/>
    <n v="880"/>
    <n v="0"/>
    <n v="0"/>
    <n v="0"/>
    <n v="0"/>
    <n v="0"/>
  </r>
  <r>
    <x v="0"/>
    <s v="BS"/>
    <s v="03   BS    BAJA CALIFORNIA SUR"/>
    <n v="1235513.2999999968"/>
    <n v="190"/>
    <n v="16724.43"/>
    <n v="2"/>
    <m/>
    <m/>
    <n v="1218788.8699999969"/>
    <n v="188"/>
    <m/>
    <m/>
    <m/>
    <s v=" BAJA CALIFORNIA SUR"/>
    <x v="2"/>
    <n v="1"/>
    <m/>
    <s v="ESPECIAL"/>
    <n v="188"/>
    <n v="48"/>
    <n v="192"/>
    <n v="2"/>
    <n v="188"/>
    <n v="48"/>
    <m/>
    <m/>
    <m/>
    <m/>
    <n v="0"/>
    <n v="0"/>
    <s v=" BAJA CALIFORNIA SUR"/>
    <s v="BBVA DISPERSION"/>
    <n v="189"/>
    <m/>
    <s v="ESPECIAL"/>
    <n v="188"/>
    <n v="0"/>
    <n v="0"/>
    <n v="0"/>
    <n v="0"/>
    <n v="0"/>
  </r>
  <r>
    <x v="0"/>
    <s v="BS"/>
    <s v="03   BS    BAJA CALIFORNIA SUR"/>
    <n v="174344.55000000002"/>
    <n v="28"/>
    <m/>
    <m/>
    <m/>
    <m/>
    <n v="174344.55000000002"/>
    <n v="28"/>
    <m/>
    <m/>
    <m/>
    <s v=" BAJA CALIFORNIA SUR"/>
    <x v="3"/>
    <n v="1"/>
    <m/>
    <s v="ESPECIAL"/>
    <n v="28"/>
    <n v="7"/>
    <n v="28"/>
    <n v="0"/>
    <n v="28"/>
    <n v="7"/>
    <m/>
    <m/>
    <m/>
    <m/>
    <n v="0"/>
    <n v="0"/>
    <s v=" BAJA CALIFORNIA SUR"/>
    <s v="OTROS BANCOS "/>
    <n v="29"/>
    <m/>
    <s v="ESPECIAL"/>
    <n v="28"/>
    <n v="0"/>
    <n v="0"/>
    <n v="0"/>
    <n v="0"/>
    <n v="0"/>
  </r>
  <r>
    <x v="0"/>
    <s v="CC"/>
    <s v="04   CC    CAMPECHE"/>
    <n v="6208.85"/>
    <n v="1"/>
    <m/>
    <m/>
    <m/>
    <m/>
    <n v="6208.85"/>
    <n v="1"/>
    <m/>
    <m/>
    <m/>
    <s v="  CAMPECHE"/>
    <x v="0"/>
    <n v="276"/>
    <m/>
    <s v="ESPECIAL"/>
    <n v="276"/>
    <n v="1"/>
    <n v="4"/>
    <n v="3"/>
    <n v="1"/>
    <n v="1"/>
    <m/>
    <m/>
    <m/>
    <m/>
    <n v="0"/>
    <n v="0"/>
    <s v="  CAMPECHE"/>
    <s v="OPR BANAMEX"/>
    <n v="277"/>
    <m/>
    <s v="ESPECIAL"/>
    <n v="276"/>
    <n v="0"/>
    <n v="0"/>
    <n v="0"/>
    <n v="0"/>
    <n v="0"/>
  </r>
  <r>
    <x v="0"/>
    <s v="CC"/>
    <s v="04   CC    CAMPECHE"/>
    <n v="25938.730000000003"/>
    <n v="4"/>
    <m/>
    <m/>
    <n v="9659.1200000000008"/>
    <n v="2"/>
    <n v="35597.850000000006"/>
    <n v="6"/>
    <m/>
    <m/>
    <m/>
    <s v="  CAMPECHE"/>
    <x v="1"/>
    <n v="75"/>
    <n v="79"/>
    <s v="ESPECIAL"/>
    <n v="80"/>
    <n v="1"/>
    <n v="4"/>
    <n v="0"/>
    <n v="6"/>
    <n v="1"/>
    <m/>
    <m/>
    <m/>
    <m/>
    <n v="0"/>
    <n v="0"/>
    <s v="  CAMPECHE"/>
    <s v="OPR BBVA"/>
    <n v="81"/>
    <m/>
    <s v="ESPECIAL"/>
    <n v="80"/>
    <n v="0"/>
    <n v="0"/>
    <n v="0"/>
    <n v="0"/>
    <n v="0"/>
  </r>
  <r>
    <x v="0"/>
    <s v="CC"/>
    <s v="04   CC    CAMPECHE"/>
    <n v="927943.39000000234"/>
    <n v="176"/>
    <n v="4829.5600000000004"/>
    <n v="1"/>
    <m/>
    <m/>
    <n v="923113.83000000229"/>
    <n v="175"/>
    <m/>
    <m/>
    <m/>
    <s v="  CAMPECHE"/>
    <x v="2"/>
    <n v="1"/>
    <m/>
    <s v="ESPECIAL"/>
    <n v="175"/>
    <n v="44"/>
    <n v="176"/>
    <n v="0"/>
    <n v="175"/>
    <n v="44"/>
    <m/>
    <m/>
    <m/>
    <m/>
    <n v="0"/>
    <n v="0"/>
    <s v="  CAMPECHE"/>
    <s v="BBVA DISPERSION"/>
    <n v="176"/>
    <m/>
    <s v="ESPECIAL"/>
    <n v="175"/>
    <n v="0"/>
    <n v="0"/>
    <n v="0"/>
    <n v="0"/>
    <n v="0"/>
  </r>
  <r>
    <x v="0"/>
    <s v="CC"/>
    <s v="04   CC    CAMPECHE"/>
    <n v="1182259.7400000037"/>
    <n v="225"/>
    <m/>
    <m/>
    <n v="9659.1200000000008"/>
    <n v="2"/>
    <n v="1172600.6200000036"/>
    <n v="223"/>
    <m/>
    <m/>
    <m/>
    <s v="  CAMPECHE"/>
    <x v="3"/>
    <n v="1"/>
    <m/>
    <s v="ESPECIAL"/>
    <n v="223"/>
    <n v="57"/>
    <n v="228"/>
    <n v="3"/>
    <n v="223"/>
    <n v="57"/>
    <m/>
    <m/>
    <m/>
    <m/>
    <n v="0"/>
    <n v="0"/>
    <s v="  CAMPECHE"/>
    <s v="OTROS BANCOS "/>
    <n v="224"/>
    <m/>
    <s v="ESPECIAL"/>
    <n v="223"/>
    <n v="0"/>
    <n v="0"/>
    <n v="0"/>
    <n v="0"/>
    <n v="0"/>
  </r>
  <r>
    <x v="0"/>
    <s v="CH"/>
    <s v="08   CH    CHIHUAHUA"/>
    <n v="5125.08"/>
    <n v="1"/>
    <m/>
    <m/>
    <m/>
    <m/>
    <n v="5125.08"/>
    <n v="1"/>
    <n v="7682"/>
    <m/>
    <n v="512508"/>
    <s v=" CHIHUAHUA"/>
    <x v="0"/>
    <n v="15873"/>
    <m/>
    <s v="ESPECIAL"/>
    <n v="15873"/>
    <n v="1"/>
    <n v="4"/>
    <n v="3"/>
    <n v="1"/>
    <n v="1"/>
    <m/>
    <m/>
    <m/>
    <m/>
    <n v="0"/>
    <n v="0"/>
    <s v=" CHIHUAHUA"/>
    <s v="OPR BANAMEX"/>
    <n v="15874"/>
    <m/>
    <s v="ESPECIAL"/>
    <n v="15873"/>
    <n v="0"/>
    <n v="0"/>
    <n v="0"/>
    <n v="0"/>
    <n v="0"/>
  </r>
  <r>
    <x v="0"/>
    <s v="CH"/>
    <s v="08   CH    CHIHUAHUA"/>
    <n v="353429.65999999992"/>
    <n v="61"/>
    <m/>
    <m/>
    <n v="40386.9"/>
    <n v="8"/>
    <n v="393816.55999999994"/>
    <n v="69"/>
    <n v="7682"/>
    <m/>
    <n v="35342965.999999993"/>
    <s v=" CHIHUAHUA"/>
    <x v="1"/>
    <n v="653"/>
    <n v="714"/>
    <s v="ESPECIAL"/>
    <n v="721"/>
    <n v="16"/>
    <n v="64"/>
    <n v="3"/>
    <n v="69"/>
    <n v="16"/>
    <m/>
    <m/>
    <m/>
    <m/>
    <n v="0"/>
    <n v="0"/>
    <s v=" CHIHUAHUA"/>
    <s v="OPR BBVA"/>
    <n v="722"/>
    <m/>
    <s v="ESPECIAL"/>
    <n v="721"/>
    <n v="0"/>
    <n v="0"/>
    <n v="0"/>
    <n v="0"/>
    <n v="0"/>
  </r>
  <r>
    <x v="0"/>
    <s v="CH"/>
    <s v="08   CH    CHIHUAHUA"/>
    <n v="3633961.0700000031"/>
    <n v="639"/>
    <n v="34973.43"/>
    <n v="6"/>
    <n v="4829.5600000000004"/>
    <n v="1"/>
    <n v="3594158.0800000029"/>
    <n v="632"/>
    <n v="7682"/>
    <m/>
    <n v="363396107.0000003"/>
    <s v=" CHIHUAHUA"/>
    <x v="2"/>
    <n v="1"/>
    <m/>
    <s v="ESPECIAL"/>
    <n v="632"/>
    <n v="160"/>
    <n v="640"/>
    <n v="1"/>
    <n v="632"/>
    <n v="160"/>
    <n v="2446.6799999999998"/>
    <n v="1"/>
    <m/>
    <m/>
    <n v="2446.6799999999998"/>
    <n v="1"/>
    <s v=" CHIHUAHUA"/>
    <s v="BBVA DISPERSION"/>
    <n v="633"/>
    <m/>
    <s v="ESPECIAL"/>
    <n v="633"/>
    <n v="1"/>
    <n v="3"/>
    <n v="2"/>
    <n v="1"/>
    <n v="1"/>
  </r>
  <r>
    <x v="0"/>
    <s v="CH"/>
    <s v="08   CH    CHIHUAHUA"/>
    <n v="6385972.0300000869"/>
    <n v="1111"/>
    <n v="26434.560000000001"/>
    <n v="5"/>
    <n v="35557.340000000004"/>
    <n v="7"/>
    <n v="6323980.1300000874"/>
    <n v="1099"/>
    <n v="7682"/>
    <m/>
    <n v="638597203.0000087"/>
    <s v=" CHIHUAHUA"/>
    <x v="3"/>
    <n v="1"/>
    <m/>
    <s v="ESPECIAL"/>
    <n v="1099"/>
    <n v="278"/>
    <n v="1112"/>
    <n v="1"/>
    <n v="1099"/>
    <n v="278"/>
    <m/>
    <m/>
    <m/>
    <m/>
    <n v="0"/>
    <n v="0"/>
    <s v=" CHIHUAHUA"/>
    <s v="OTROS BANCOS "/>
    <n v="1100"/>
    <m/>
    <s v="ESPECIAL"/>
    <n v="1099"/>
    <n v="0"/>
    <n v="0"/>
    <n v="0"/>
    <n v="0"/>
    <n v="0"/>
  </r>
  <r>
    <x v="0"/>
    <s v="CL"/>
    <s v="05   CL    COAHUILA  "/>
    <n v="6742.28"/>
    <n v="1"/>
    <m/>
    <m/>
    <m/>
    <m/>
    <n v="6742.28"/>
    <n v="1"/>
    <n v="7682"/>
    <m/>
    <n v="674228"/>
    <s v="COAHUILA  "/>
    <x v="0"/>
    <n v="60622"/>
    <m/>
    <s v="ESPECIAL"/>
    <n v="60622"/>
    <n v="1"/>
    <n v="4"/>
    <n v="3"/>
    <n v="1"/>
    <n v="1"/>
    <m/>
    <m/>
    <m/>
    <m/>
    <n v="0"/>
    <n v="0"/>
    <s v="COAHUILA  "/>
    <s v="OPR BANAMEX"/>
    <n v="60623"/>
    <m/>
    <s v="ESPECIAL"/>
    <n v="60622"/>
    <n v="0"/>
    <n v="0"/>
    <n v="0"/>
    <n v="0"/>
    <n v="0"/>
  </r>
  <r>
    <x v="0"/>
    <s v="CL"/>
    <s v="05   CL    COAHUILA  "/>
    <n v="385922.64999999967"/>
    <n v="69"/>
    <m/>
    <m/>
    <n v="5972.94"/>
    <n v="1"/>
    <n v="391895.58999999968"/>
    <n v="70"/>
    <n v="7682"/>
    <m/>
    <n v="38592264.99999997"/>
    <s v="COAHUILA  "/>
    <x v="1"/>
    <n v="1634"/>
    <n v="1703"/>
    <s v="ESPECIAL"/>
    <n v="1703"/>
    <n v="18"/>
    <n v="72"/>
    <n v="3"/>
    <n v="70"/>
    <n v="18"/>
    <m/>
    <m/>
    <m/>
    <m/>
    <n v="0"/>
    <n v="0"/>
    <s v="COAHUILA  "/>
    <s v="OPR BBVA"/>
    <n v="1704"/>
    <m/>
    <s v="ESPECIAL"/>
    <n v="1703"/>
    <n v="0"/>
    <n v="0"/>
    <n v="0"/>
    <n v="0"/>
    <n v="0"/>
  </r>
  <r>
    <x v="0"/>
    <s v="CL"/>
    <s v="05   CL    COAHUILA  "/>
    <n v="6820304.5500000706"/>
    <n v="1134"/>
    <n v="24579.859999999997"/>
    <n v="4"/>
    <m/>
    <m/>
    <n v="6795724.6900000703"/>
    <n v="1130"/>
    <m/>
    <m/>
    <m/>
    <s v="COAHUILA  "/>
    <x v="2"/>
    <n v="1"/>
    <m/>
    <s v="ESPECIAL"/>
    <n v="1130"/>
    <n v="284"/>
    <n v="1136"/>
    <n v="2"/>
    <n v="1130"/>
    <n v="284"/>
    <m/>
    <m/>
    <m/>
    <m/>
    <n v="0"/>
    <n v="0"/>
    <s v="COAHUILA  "/>
    <s v="BBVA DISPERSION"/>
    <n v="1131"/>
    <m/>
    <s v="ESPECIAL"/>
    <n v="1130"/>
    <n v="0"/>
    <n v="0"/>
    <n v="0"/>
    <n v="0"/>
    <n v="0"/>
  </r>
  <r>
    <x v="0"/>
    <s v="CL"/>
    <s v="05   CL    COAHUILA  "/>
    <n v="697935.1199999993"/>
    <n v="116"/>
    <n v="17918.82"/>
    <n v="3"/>
    <n v="5972.94"/>
    <n v="1"/>
    <n v="674043.3599999994"/>
    <n v="112"/>
    <m/>
    <m/>
    <m/>
    <s v="COAHUILA  "/>
    <x v="3"/>
    <n v="1"/>
    <m/>
    <s v="ESPECIAL"/>
    <n v="112"/>
    <n v="29"/>
    <n v="116"/>
    <n v="0"/>
    <n v="112"/>
    <n v="29"/>
    <m/>
    <m/>
    <m/>
    <m/>
    <n v="0"/>
    <n v="0"/>
    <s v="COAHUILA  "/>
    <s v="OTROS BANCOS "/>
    <n v="113"/>
    <m/>
    <s v="ESPECIAL"/>
    <n v="112"/>
    <n v="0"/>
    <n v="0"/>
    <n v="0"/>
    <n v="0"/>
    <n v="0"/>
  </r>
  <r>
    <x v="0"/>
    <s v="CM"/>
    <s v="06   CM    COLIMA"/>
    <m/>
    <m/>
    <m/>
    <m/>
    <m/>
    <m/>
    <n v="0"/>
    <n v="0"/>
    <m/>
    <m/>
    <m/>
    <s v="    COLIMA"/>
    <x v="0"/>
    <m/>
    <m/>
    <s v="ESPECIAL"/>
    <n v="-1"/>
    <n v="0"/>
    <n v="0"/>
    <n v="0"/>
    <n v="0"/>
    <n v="0"/>
    <m/>
    <m/>
    <m/>
    <m/>
    <n v="0"/>
    <n v="0"/>
    <s v="    COLIMA"/>
    <s v="OPR BANAMEX"/>
    <n v="0"/>
    <m/>
    <s v="ESPECIAL"/>
    <n v="-1"/>
    <n v="0"/>
    <n v="0"/>
    <n v="0"/>
    <n v="0"/>
    <n v="0"/>
  </r>
  <r>
    <x v="0"/>
    <s v="CM"/>
    <s v="06   CM    COLIMA"/>
    <n v="162096.21999999997"/>
    <n v="27"/>
    <m/>
    <m/>
    <m/>
    <m/>
    <n v="162096.21999999997"/>
    <n v="27"/>
    <m/>
    <m/>
    <m/>
    <s v="    COLIMA"/>
    <x v="1"/>
    <n v="1630"/>
    <m/>
    <s v="ESPECIAL"/>
    <n v="1656"/>
    <n v="7"/>
    <n v="28"/>
    <n v="1"/>
    <n v="27"/>
    <n v="7"/>
    <m/>
    <m/>
    <m/>
    <m/>
    <n v="0"/>
    <n v="0"/>
    <s v="    COLIMA"/>
    <s v="OPR BBVA"/>
    <n v="1657"/>
    <m/>
    <s v="ESPECIAL"/>
    <n v="1656"/>
    <n v="0"/>
    <n v="0"/>
    <n v="0"/>
    <n v="0"/>
    <n v="0"/>
  </r>
  <r>
    <x v="0"/>
    <s v="CM"/>
    <s v="06   CM    COLIMA"/>
    <n v="1498122.5700000026"/>
    <n v="269"/>
    <n v="10802.5"/>
    <n v="2"/>
    <m/>
    <m/>
    <n v="1487320.0700000026"/>
    <n v="267"/>
    <m/>
    <m/>
    <m/>
    <s v="    COLIMA"/>
    <x v="2"/>
    <n v="1"/>
    <m/>
    <s v="ESPECIAL"/>
    <n v="267"/>
    <n v="68"/>
    <n v="272"/>
    <n v="3"/>
    <n v="267"/>
    <n v="68"/>
    <m/>
    <m/>
    <m/>
    <m/>
    <n v="0"/>
    <n v="0"/>
    <s v="    COLIMA"/>
    <s v="BBVA DISPERSION"/>
    <n v="268"/>
    <m/>
    <s v="ESPECIAL"/>
    <n v="267"/>
    <n v="0"/>
    <n v="0"/>
    <n v="0"/>
    <n v="0"/>
    <n v="0"/>
  </r>
  <r>
    <x v="0"/>
    <s v="CM"/>
    <s v="06   CM    COLIMA"/>
    <n v="296050.30999999994"/>
    <n v="46"/>
    <n v="5972.94"/>
    <n v="1"/>
    <m/>
    <m/>
    <n v="290077.36999999994"/>
    <n v="45"/>
    <m/>
    <m/>
    <m/>
    <s v="    COLIMA"/>
    <x v="3"/>
    <n v="1"/>
    <m/>
    <s v="ESPECIAL"/>
    <n v="45"/>
    <n v="12"/>
    <n v="48"/>
    <n v="2"/>
    <n v="45"/>
    <n v="12"/>
    <m/>
    <m/>
    <m/>
    <m/>
    <n v="0"/>
    <n v="0"/>
    <s v="    COLIMA"/>
    <s v="OTROS BANCOS "/>
    <n v="46"/>
    <m/>
    <s v="ESPECIAL"/>
    <n v="45"/>
    <n v="0"/>
    <n v="0"/>
    <n v="0"/>
    <n v="0"/>
    <n v="0"/>
  </r>
  <r>
    <x v="0"/>
    <s v="CS"/>
    <s v="07   CS    CHIAPAS"/>
    <m/>
    <m/>
    <m/>
    <m/>
    <m/>
    <m/>
    <n v="0"/>
    <n v="0"/>
    <m/>
    <m/>
    <m/>
    <s v="   CHIAPAS"/>
    <x v="0"/>
    <m/>
    <m/>
    <s v="ESPECIAL"/>
    <n v="-1"/>
    <n v="0"/>
    <n v="0"/>
    <n v="0"/>
    <n v="0"/>
    <n v="0"/>
    <m/>
    <m/>
    <m/>
    <m/>
    <n v="0"/>
    <n v="0"/>
    <s v="   CHIAPAS"/>
    <s v="OPR BANAMEX"/>
    <n v="0"/>
    <m/>
    <s v="ESPECIAL"/>
    <n v="-1"/>
    <n v="0"/>
    <n v="0"/>
    <n v="0"/>
    <n v="0"/>
    <n v="0"/>
  </r>
  <r>
    <x v="0"/>
    <s v="CS"/>
    <s v="07   CS    CHIAPAS"/>
    <n v="0"/>
    <n v="0"/>
    <m/>
    <m/>
    <n v="777.7"/>
    <n v="1"/>
    <n v="777.7"/>
    <n v="1"/>
    <m/>
    <m/>
    <m/>
    <s v="   CHIAPAS"/>
    <x v="1"/>
    <n v="0"/>
    <m/>
    <s v="ESPECIAL"/>
    <n v="0"/>
    <n v="0"/>
    <n v="0"/>
    <n v="0"/>
    <n v="1"/>
    <n v="0"/>
    <m/>
    <m/>
    <m/>
    <m/>
    <n v="0"/>
    <n v="0"/>
    <s v="   CHIAPAS"/>
    <s v="OPR BBVA"/>
    <n v="1"/>
    <m/>
    <s v="ESPECIAL"/>
    <n v="0"/>
    <n v="0"/>
    <n v="0"/>
    <n v="0"/>
    <n v="0"/>
    <n v="0"/>
  </r>
  <r>
    <x v="0"/>
    <s v="CS"/>
    <s v="07   CS    CHIAPAS"/>
    <n v="8355783.7099998854"/>
    <n v="1538"/>
    <n v="31262.420000000002"/>
    <n v="6"/>
    <m/>
    <m/>
    <n v="8324521.2899998855"/>
    <n v="1532"/>
    <m/>
    <m/>
    <m/>
    <s v="   CHIAPAS"/>
    <x v="2"/>
    <n v="1"/>
    <m/>
    <s v="ESPECIAL"/>
    <n v="1532"/>
    <n v="385"/>
    <n v="1540"/>
    <n v="2"/>
    <n v="1532"/>
    <n v="385"/>
    <m/>
    <m/>
    <m/>
    <m/>
    <n v="0"/>
    <n v="0"/>
    <s v="   CHIAPAS"/>
    <s v="BBVA DISPERSION"/>
    <n v="1533"/>
    <m/>
    <s v="ESPECIAL"/>
    <n v="1532"/>
    <n v="0"/>
    <n v="0"/>
    <n v="0"/>
    <n v="0"/>
    <n v="0"/>
  </r>
  <r>
    <x v="0"/>
    <s v="CS"/>
    <s v="07   CS    CHIAPAS"/>
    <n v="3886705.2100000158"/>
    <n v="716"/>
    <n v="5902.78"/>
    <n v="2"/>
    <n v="777.7"/>
    <n v="1"/>
    <n v="3880024.7300000158"/>
    <n v="713"/>
    <m/>
    <m/>
    <m/>
    <s v="   CHIAPAS"/>
    <x v="3"/>
    <n v="1"/>
    <m/>
    <s v="ESPECIAL"/>
    <n v="713"/>
    <n v="179"/>
    <n v="716"/>
    <n v="0"/>
    <n v="713"/>
    <n v="179"/>
    <m/>
    <m/>
    <m/>
    <m/>
    <n v="0"/>
    <n v="0"/>
    <s v="   CHIAPAS"/>
    <s v="OTROS BANCOS "/>
    <n v="714"/>
    <m/>
    <s v="ESPECIAL"/>
    <n v="713"/>
    <n v="0"/>
    <n v="0"/>
    <n v="0"/>
    <n v="0"/>
    <n v="0"/>
  </r>
  <r>
    <x v="0"/>
    <s v="DG"/>
    <s v="10   DG    DURANGO"/>
    <m/>
    <m/>
    <m/>
    <m/>
    <m/>
    <m/>
    <n v="0"/>
    <n v="0"/>
    <m/>
    <m/>
    <m/>
    <s v="   DURANGO"/>
    <x v="0"/>
    <m/>
    <m/>
    <s v="ESPECIAL"/>
    <n v="-1"/>
    <n v="0"/>
    <n v="0"/>
    <n v="0"/>
    <n v="0"/>
    <n v="0"/>
    <m/>
    <m/>
    <m/>
    <m/>
    <n v="0"/>
    <n v="0"/>
    <s v="   DURANGO"/>
    <s v="OPR BANAMEX"/>
    <n v="0"/>
    <m/>
    <s v="ESPECIAL"/>
    <n v="-1"/>
    <n v="0"/>
    <n v="0"/>
    <n v="0"/>
    <n v="0"/>
    <n v="0"/>
  </r>
  <r>
    <x v="0"/>
    <s v="DG"/>
    <s v="10   DG    DURANGO"/>
    <n v="32501.08"/>
    <n v="6"/>
    <m/>
    <m/>
    <n v="4829.5600000000004"/>
    <n v="1"/>
    <n v="37330.639999999999"/>
    <n v="7"/>
    <m/>
    <m/>
    <m/>
    <s v="   DURANGO"/>
    <x v="1"/>
    <n v="508"/>
    <n v="515"/>
    <s v="ESPECIAL"/>
    <n v="514"/>
    <n v="2"/>
    <n v="8"/>
    <n v="2"/>
    <n v="7"/>
    <n v="2"/>
    <n v="917.96"/>
    <n v="1"/>
    <m/>
    <m/>
    <n v="917.96"/>
    <n v="1"/>
    <s v="   DURANGO"/>
    <s v="OPR BBVA"/>
    <n v="515"/>
    <m/>
    <s v="ESPECIAL"/>
    <n v="515"/>
    <n v="1"/>
    <n v="3"/>
    <n v="2"/>
    <n v="1"/>
    <n v="1"/>
  </r>
  <r>
    <x v="0"/>
    <s v="DG"/>
    <s v="10   DG    DURANGO"/>
    <n v="4119915.4400000297"/>
    <n v="754"/>
    <n v="65634.789999999994"/>
    <n v="12"/>
    <m/>
    <m/>
    <n v="4054280.6500000297"/>
    <n v="742"/>
    <m/>
    <m/>
    <m/>
    <s v="   DURANGO"/>
    <x v="2"/>
    <n v="1"/>
    <m/>
    <s v="ESPECIAL"/>
    <n v="742"/>
    <n v="189"/>
    <n v="756"/>
    <n v="2"/>
    <n v="742"/>
    <n v="189"/>
    <m/>
    <m/>
    <m/>
    <m/>
    <n v="0"/>
    <n v="0"/>
    <s v="   DURANGO"/>
    <s v="BBVA DISPERSION"/>
    <n v="743"/>
    <m/>
    <s v="ESPECIAL"/>
    <n v="742"/>
    <n v="0"/>
    <n v="0"/>
    <n v="0"/>
    <n v="0"/>
    <n v="0"/>
  </r>
  <r>
    <x v="0"/>
    <s v="DG"/>
    <s v="10   DG    DURANGO"/>
    <n v="439423.35999999993"/>
    <n v="83"/>
    <n v="5125.08"/>
    <n v="1"/>
    <n v="4829.5600000000004"/>
    <n v="1"/>
    <n v="429468.71999999991"/>
    <n v="81"/>
    <m/>
    <m/>
    <m/>
    <s v="   DURANGO"/>
    <x v="3"/>
    <n v="1"/>
    <m/>
    <s v="ESPECIAL"/>
    <n v="81"/>
    <n v="21"/>
    <n v="84"/>
    <n v="1"/>
    <n v="81"/>
    <n v="21"/>
    <m/>
    <m/>
    <m/>
    <m/>
    <n v="0"/>
    <n v="0"/>
    <s v="   DURANGO"/>
    <s v="OTROS BANCOS "/>
    <n v="82"/>
    <m/>
    <s v="ESPECIAL"/>
    <n v="81"/>
    <n v="0"/>
    <n v="0"/>
    <n v="0"/>
    <n v="0"/>
    <n v="0"/>
  </r>
  <r>
    <x v="0"/>
    <s v="GR"/>
    <s v="12  GR GUERRERO"/>
    <n v="4362.51"/>
    <n v="1"/>
    <m/>
    <m/>
    <m/>
    <m/>
    <n v="4362.51"/>
    <n v="1"/>
    <n v="7682"/>
    <m/>
    <n v="436251"/>
    <s v=" GUERRERO"/>
    <x v="0"/>
    <n v="24399"/>
    <m/>
    <s v="ESPECIAL"/>
    <n v="24399"/>
    <n v="1"/>
    <n v="4"/>
    <n v="3"/>
    <n v="1"/>
    <n v="1"/>
    <m/>
    <m/>
    <m/>
    <m/>
    <n v="0"/>
    <n v="0"/>
    <s v=" GUERRERO"/>
    <s v="OPR BANAMEX"/>
    <n v="24400"/>
    <m/>
    <s v="ESPECIAL"/>
    <n v="24399"/>
    <n v="0"/>
    <n v="0"/>
    <n v="0"/>
    <n v="0"/>
    <n v="0"/>
  </r>
  <r>
    <x v="0"/>
    <s v="GR"/>
    <s v="12  GR GUERRERO"/>
    <n v="28332.009999999995"/>
    <n v="6"/>
    <m/>
    <m/>
    <n v="10508.27"/>
    <n v="2"/>
    <n v="38840.28"/>
    <n v="8"/>
    <n v="7682"/>
    <m/>
    <n v="2833200.9999999995"/>
    <s v=" GUERRERO"/>
    <x v="1"/>
    <n v="265"/>
    <n v="274"/>
    <s v="ESPECIAL"/>
    <n v="272"/>
    <n v="2"/>
    <n v="8"/>
    <n v="2"/>
    <n v="8"/>
    <n v="2"/>
    <n v="5021.3900000000003"/>
    <n v="3"/>
    <m/>
    <m/>
    <n v="5021.3900000000003"/>
    <n v="3"/>
    <s v=" GUERRERO"/>
    <s v="OPR BBVA"/>
    <n v="273"/>
    <m/>
    <s v="ESPECIAL"/>
    <n v="275"/>
    <n v="1"/>
    <n v="3"/>
    <n v="0"/>
    <n v="3"/>
    <n v="1"/>
  </r>
  <r>
    <x v="0"/>
    <s v="GR"/>
    <s v="12  GR GUERRERO"/>
    <n v="4006597.430000003"/>
    <n v="699"/>
    <n v="35481.159999999996"/>
    <n v="6"/>
    <m/>
    <m/>
    <n v="3971116.2700000028"/>
    <n v="693"/>
    <n v="7682"/>
    <m/>
    <n v="400659743.0000003"/>
    <s v=" GUERRERO"/>
    <x v="2"/>
    <n v="1"/>
    <m/>
    <s v="ESPECIAL"/>
    <n v="693"/>
    <n v="175"/>
    <n v="700"/>
    <n v="1"/>
    <n v="693"/>
    <n v="175"/>
    <m/>
    <m/>
    <m/>
    <m/>
    <n v="0"/>
    <n v="0"/>
    <s v=" GUERRERO"/>
    <s v="BBVA DISPERSION"/>
    <n v="694"/>
    <m/>
    <s v="ESPECIAL"/>
    <n v="693"/>
    <n v="0"/>
    <n v="0"/>
    <n v="0"/>
    <n v="0"/>
    <n v="0"/>
  </r>
  <r>
    <x v="0"/>
    <s v="GR"/>
    <s v="12  GR GUERRERO"/>
    <n v="6057493.920000012"/>
    <n v="1060"/>
    <n v="9954.64"/>
    <n v="2"/>
    <n v="10508.27"/>
    <n v="2"/>
    <n v="6037031.0100000128"/>
    <n v="1056"/>
    <n v="7682"/>
    <m/>
    <n v="605749392.00000119"/>
    <s v=" GUERRERO"/>
    <x v="3"/>
    <n v="1"/>
    <m/>
    <s v="ESPECIAL"/>
    <n v="1056"/>
    <n v="265"/>
    <n v="1060"/>
    <n v="0"/>
    <n v="1056"/>
    <n v="265"/>
    <m/>
    <m/>
    <m/>
    <m/>
    <n v="0"/>
    <n v="0"/>
    <s v=" GUERRERO"/>
    <s v="OTROS BANCOS "/>
    <n v="1057"/>
    <m/>
    <s v="ESPECIAL"/>
    <n v="1056"/>
    <n v="0"/>
    <n v="0"/>
    <n v="0"/>
    <n v="0"/>
    <n v="0"/>
  </r>
  <r>
    <x v="0"/>
    <s v="GT"/>
    <s v="11   GT    GUANAJUATO"/>
    <n v="24738.840000000004"/>
    <n v="5"/>
    <m/>
    <m/>
    <m/>
    <m/>
    <n v="24738.840000000004"/>
    <n v="5"/>
    <n v="7682"/>
    <m/>
    <n v="2473884.0000000005"/>
    <s v="GUANAJUATO"/>
    <x v="0"/>
    <n v="37462"/>
    <m/>
    <s v="ESPECIAL"/>
    <n v="37466"/>
    <n v="2"/>
    <n v="8"/>
    <n v="3"/>
    <n v="5"/>
    <n v="2"/>
    <m/>
    <m/>
    <m/>
    <m/>
    <n v="0"/>
    <n v="0"/>
    <s v="GUANAJUATO"/>
    <s v="OPR BANAMEX"/>
    <n v="37467"/>
    <m/>
    <s v="ESPECIAL"/>
    <n v="37466"/>
    <n v="0"/>
    <n v="0"/>
    <n v="0"/>
    <n v="0"/>
    <n v="0"/>
  </r>
  <r>
    <x v="0"/>
    <s v="GT"/>
    <s v="11   GT    GUANAJUATO"/>
    <n v="484822.00000000023"/>
    <n v="93"/>
    <m/>
    <m/>
    <m/>
    <m/>
    <n v="484822.00000000023"/>
    <n v="93"/>
    <m/>
    <m/>
    <m/>
    <s v="GUANAJUATO"/>
    <x v="1"/>
    <n v="1183"/>
    <m/>
    <s v="ESPECIAL"/>
    <n v="1275"/>
    <n v="24"/>
    <n v="96"/>
    <n v="3"/>
    <n v="93"/>
    <n v="24"/>
    <n v="1343.63"/>
    <n v="1"/>
    <m/>
    <m/>
    <n v="1343.63"/>
    <n v="1"/>
    <s v="GUANAJUATO"/>
    <s v="OPR BBVA"/>
    <n v="1276"/>
    <m/>
    <s v="ESPECIAL"/>
    <n v="1276"/>
    <n v="1"/>
    <n v="3"/>
    <n v="2"/>
    <n v="1"/>
    <n v="1"/>
  </r>
  <r>
    <x v="0"/>
    <s v="GT"/>
    <s v="11   GT    GUANAJUATO"/>
    <n v="10646117.199999975"/>
    <n v="2062"/>
    <n v="65302.979999999996"/>
    <n v="12"/>
    <m/>
    <m/>
    <n v="10580814.219999975"/>
    <n v="2050"/>
    <m/>
    <m/>
    <m/>
    <s v="GUANAJUATO"/>
    <x v="2"/>
    <n v="1"/>
    <m/>
    <s v="ESPECIAL"/>
    <n v="2050"/>
    <n v="516"/>
    <n v="2064"/>
    <n v="2"/>
    <n v="2050"/>
    <n v="516"/>
    <m/>
    <m/>
    <m/>
    <m/>
    <n v="0"/>
    <n v="0"/>
    <s v="GUANAJUATO"/>
    <s v="BBVA DISPERSION"/>
    <n v="2051"/>
    <m/>
    <s v="ESPECIAL"/>
    <n v="2050"/>
    <n v="0"/>
    <n v="0"/>
    <n v="0"/>
    <n v="0"/>
    <n v="0"/>
  </r>
  <r>
    <x v="0"/>
    <s v="GT"/>
    <s v="11   GT    GUANAJUATO"/>
    <n v="2260048.3200000124"/>
    <n v="431"/>
    <n v="26906.380000000005"/>
    <n v="5"/>
    <m/>
    <m/>
    <n v="2233141.9400000125"/>
    <n v="426"/>
    <m/>
    <m/>
    <m/>
    <s v="GUANAJUATO"/>
    <x v="3"/>
    <n v="1"/>
    <m/>
    <s v="ESPECIAL"/>
    <n v="426"/>
    <n v="108"/>
    <n v="432"/>
    <n v="1"/>
    <n v="426"/>
    <n v="108"/>
    <m/>
    <m/>
    <m/>
    <m/>
    <n v="0"/>
    <n v="0"/>
    <s v="GUANAJUATO"/>
    <s v="OTROS BANCOS "/>
    <n v="427"/>
    <m/>
    <s v="ESPECIAL"/>
    <n v="426"/>
    <n v="0"/>
    <n v="0"/>
    <n v="0"/>
    <n v="0"/>
    <n v="0"/>
  </r>
  <r>
    <x v="0"/>
    <s v="HG"/>
    <s v="13   HG    HIDALGO"/>
    <n v="23337.690000000002"/>
    <n v="5"/>
    <m/>
    <m/>
    <m/>
    <m/>
    <n v="23337.690000000002"/>
    <n v="5"/>
    <m/>
    <m/>
    <m/>
    <s v="   HIDALGO"/>
    <x v="0"/>
    <n v="37901"/>
    <m/>
    <s v="ESPECIAL"/>
    <n v="37905"/>
    <n v="2"/>
    <n v="8"/>
    <n v="3"/>
    <n v="5"/>
    <n v="2"/>
    <m/>
    <m/>
    <m/>
    <m/>
    <n v="0"/>
    <n v="0"/>
    <s v="   HIDALGO"/>
    <s v="OPR BANAMEX"/>
    <n v="37906"/>
    <m/>
    <s v="ESPECIAL"/>
    <n v="37905"/>
    <n v="0"/>
    <n v="0"/>
    <n v="0"/>
    <n v="0"/>
    <n v="0"/>
  </r>
  <r>
    <x v="0"/>
    <s v="HG"/>
    <s v="13    HG    HIDALGO "/>
    <n v="71673.52"/>
    <n v="16"/>
    <m/>
    <m/>
    <n v="4362.51"/>
    <n v="1"/>
    <n v="76036.03"/>
    <n v="17"/>
    <m/>
    <m/>
    <m/>
    <s v="  HIDALGO "/>
    <x v="1"/>
    <n v="342"/>
    <n v="360"/>
    <s v="ESPECIAL"/>
    <n v="358"/>
    <n v="4"/>
    <n v="16"/>
    <n v="0"/>
    <n v="17"/>
    <n v="4"/>
    <n v="3528.16"/>
    <n v="2"/>
    <n v="1476.95"/>
    <n v="1"/>
    <n v="5005.1099999999997"/>
    <n v="3"/>
    <s v="  HIDALGO "/>
    <s v="OPR BBVA"/>
    <n v="359"/>
    <n v="361"/>
    <s v="ESPECIAL"/>
    <n v="360"/>
    <n v="1"/>
    <n v="3"/>
    <n v="1"/>
    <n v="2"/>
    <n v="1"/>
  </r>
  <r>
    <x v="0"/>
    <s v="HG"/>
    <s v="13   HG    HIDALGO"/>
    <n v="6321360.8199999267"/>
    <n v="1204"/>
    <n v="9954.64"/>
    <n v="2"/>
    <m/>
    <m/>
    <n v="6311406.1799999271"/>
    <n v="1202"/>
    <m/>
    <m/>
    <m/>
    <s v="   HIDALGO"/>
    <x v="2"/>
    <n v="1"/>
    <m/>
    <s v="ESPECIAL"/>
    <n v="1202"/>
    <n v="301"/>
    <n v="1204"/>
    <n v="0"/>
    <n v="1202"/>
    <n v="301"/>
    <m/>
    <m/>
    <m/>
    <m/>
    <n v="0"/>
    <n v="0"/>
    <s v="   HIDALGO"/>
    <s v="BBVA DISPERSION"/>
    <n v="1203"/>
    <m/>
    <s v="ESPECIAL"/>
    <n v="1202"/>
    <n v="0"/>
    <n v="0"/>
    <n v="0"/>
    <n v="0"/>
    <n v="0"/>
  </r>
  <r>
    <x v="0"/>
    <s v="HG"/>
    <s v="13   HG    HIDALGO"/>
    <n v="505160.83000000019"/>
    <n v="95"/>
    <m/>
    <m/>
    <n v="4362.51"/>
    <n v="1"/>
    <n v="500798.32000000018"/>
    <n v="94"/>
    <m/>
    <m/>
    <m/>
    <s v="   HIDALGO"/>
    <x v="3"/>
    <n v="1"/>
    <m/>
    <s v="ESPECIAL"/>
    <n v="94"/>
    <n v="24"/>
    <n v="96"/>
    <n v="1"/>
    <n v="94"/>
    <n v="24"/>
    <n v="1476.95"/>
    <n v="1"/>
    <n v="1476.95"/>
    <n v="1"/>
    <n v="0"/>
    <n v="0"/>
    <s v="   HIDALGO"/>
    <s v="OTROS BANCOS "/>
    <n v="95"/>
    <m/>
    <s v="ESPECIAL"/>
    <n v="95"/>
    <n v="1"/>
    <n v="3"/>
    <n v="2"/>
    <n v="1"/>
    <n v="1"/>
  </r>
  <r>
    <x v="0"/>
    <s v="JC"/>
    <s v="14   JC    JALISCO"/>
    <m/>
    <m/>
    <m/>
    <m/>
    <m/>
    <m/>
    <n v="0"/>
    <n v="0"/>
    <m/>
    <m/>
    <m/>
    <s v="   JALISCO"/>
    <x v="0"/>
    <m/>
    <m/>
    <s v="ESPECIAL"/>
    <n v="-1"/>
    <n v="0"/>
    <n v="0"/>
    <n v="0"/>
    <n v="0"/>
    <n v="0"/>
    <m/>
    <m/>
    <m/>
    <m/>
    <n v="0"/>
    <n v="0"/>
    <s v="   JALISCO"/>
    <s v="OPR BANAMEX"/>
    <n v="0"/>
    <m/>
    <s v="ESPECIAL"/>
    <n v="-1"/>
    <n v="0"/>
    <n v="0"/>
    <n v="0"/>
    <n v="0"/>
    <n v="0"/>
  </r>
  <r>
    <x v="0"/>
    <s v="JC"/>
    <s v="14   JC    JALISCO"/>
    <n v="135011.53999999998"/>
    <n v="28"/>
    <m/>
    <m/>
    <n v="38669.450000000004"/>
    <n v="6"/>
    <n v="173680.99"/>
    <n v="34"/>
    <m/>
    <m/>
    <m/>
    <s v="   JALISCO"/>
    <x v="1"/>
    <n v="1367"/>
    <n v="1395"/>
    <s v="ESPECIAL"/>
    <n v="1400"/>
    <n v="7"/>
    <n v="28"/>
    <n v="0"/>
    <n v="34"/>
    <n v="7"/>
    <m/>
    <m/>
    <m/>
    <m/>
    <n v="0"/>
    <n v="0"/>
    <s v="   JALISCO"/>
    <s v="OPR BBVA"/>
    <n v="1401"/>
    <m/>
    <s v="ESPECIAL"/>
    <n v="1400"/>
    <n v="0"/>
    <n v="0"/>
    <n v="0"/>
    <n v="0"/>
    <n v="0"/>
  </r>
  <r>
    <x v="0"/>
    <s v="JC"/>
    <s v="14   JC    JALISCO"/>
    <n v="13467672.320000215"/>
    <n v="2525"/>
    <n v="77689.129999999976"/>
    <n v="16"/>
    <n v="26725.270000000004"/>
    <n v="4"/>
    <n v="13363257.920000214"/>
    <n v="2505"/>
    <m/>
    <m/>
    <m/>
    <s v="   JALISCO"/>
    <x v="2"/>
    <n v="1"/>
    <m/>
    <s v="ESPECIAL"/>
    <n v="2505"/>
    <n v="632"/>
    <n v="2528"/>
    <n v="3"/>
    <n v="2505"/>
    <n v="632"/>
    <m/>
    <m/>
    <m/>
    <m/>
    <n v="0"/>
    <n v="0"/>
    <s v="   JALISCO"/>
    <s v="BBVA DISPERSION"/>
    <n v="2506"/>
    <m/>
    <s v="ESPECIAL"/>
    <n v="2505"/>
    <n v="0"/>
    <n v="0"/>
    <n v="0"/>
    <n v="0"/>
    <n v="0"/>
  </r>
  <r>
    <x v="0"/>
    <s v="JC"/>
    <s v="14   JC    JALISCO"/>
    <n v="4523925.5200000191"/>
    <n v="860"/>
    <n v="29272.880000000005"/>
    <n v="6"/>
    <n v="11944.18"/>
    <n v="2"/>
    <n v="4482708.4600000195"/>
    <n v="852"/>
    <m/>
    <m/>
    <m/>
    <s v="   JALISCO"/>
    <x v="3"/>
    <n v="1"/>
    <m/>
    <s v="ESPECIAL"/>
    <n v="852"/>
    <n v="215"/>
    <n v="860"/>
    <n v="0"/>
    <n v="852"/>
    <n v="215"/>
    <m/>
    <m/>
    <m/>
    <m/>
    <n v="0"/>
    <n v="0"/>
    <s v="   JALISCO"/>
    <s v="OTROS BANCOS "/>
    <n v="853"/>
    <m/>
    <s v="ESPECIAL"/>
    <n v="852"/>
    <n v="0"/>
    <n v="0"/>
    <n v="0"/>
    <n v="0"/>
    <n v="0"/>
  </r>
  <r>
    <x v="0"/>
    <s v="MC"/>
    <s v="15   MC    EDO. DE MEXICO"/>
    <m/>
    <m/>
    <m/>
    <m/>
    <m/>
    <m/>
    <n v="0"/>
    <n v="0"/>
    <m/>
    <m/>
    <m/>
    <s v="EDO. DE MEXICO"/>
    <x v="0"/>
    <m/>
    <m/>
    <s v="ESPECIAL"/>
    <n v="-1"/>
    <n v="0"/>
    <n v="0"/>
    <n v="0"/>
    <n v="0"/>
    <n v="0"/>
    <m/>
    <m/>
    <m/>
    <m/>
    <n v="0"/>
    <n v="0"/>
    <s v="EDO. DE MEXICO"/>
    <s v="OPR BANAMEX"/>
    <n v="0"/>
    <m/>
    <s v="ESPECIAL"/>
    <n v="-1"/>
    <n v="0"/>
    <n v="0"/>
    <n v="0"/>
    <n v="0"/>
    <n v="0"/>
  </r>
  <r>
    <x v="0"/>
    <s v="MC"/>
    <s v="15   MC    EDO. DE MEXICO"/>
    <n v="1011484.5200000012"/>
    <n v="180"/>
    <m/>
    <m/>
    <m/>
    <m/>
    <n v="1011484.5200000012"/>
    <n v="180"/>
    <m/>
    <m/>
    <m/>
    <s v="EDO. DE MEXICO"/>
    <x v="1"/>
    <n v="1058"/>
    <m/>
    <s v="ESPECIAL"/>
    <n v="1237"/>
    <n v="45"/>
    <n v="180"/>
    <n v="0"/>
    <n v="180"/>
    <n v="45"/>
    <n v="2885.7200000000003"/>
    <n v="2"/>
    <m/>
    <m/>
    <n v="2885.7200000000003"/>
    <n v="2"/>
    <s v="EDO. DE MEXICO"/>
    <s v="OPR BBVA"/>
    <n v="1238"/>
    <m/>
    <s v="ESPECIAL"/>
    <n v="1239"/>
    <n v="1"/>
    <n v="3"/>
    <n v="1"/>
    <n v="2"/>
    <n v="1"/>
  </r>
  <r>
    <x v="0"/>
    <s v="MC"/>
    <s v="15   MC    EDO. DE MEXICO"/>
    <n v="32160939.789995622"/>
    <n v="6190"/>
    <n v="94051.81"/>
    <n v="20"/>
    <m/>
    <m/>
    <n v="32066887.979995623"/>
    <n v="6170"/>
    <m/>
    <m/>
    <m/>
    <s v="EDO. DE MEXICO"/>
    <x v="2"/>
    <n v="1"/>
    <m/>
    <s v="ESPECIAL"/>
    <n v="6170"/>
    <n v="1548"/>
    <n v="6192"/>
    <n v="2"/>
    <n v="6170"/>
    <n v="1548"/>
    <m/>
    <m/>
    <m/>
    <m/>
    <n v="0"/>
    <n v="0"/>
    <s v="EDO. DE MEXICO"/>
    <s v="BBVA DISPERSION"/>
    <n v="6171"/>
    <m/>
    <s v="ESPECIAL"/>
    <n v="6170"/>
    <n v="0"/>
    <n v="0"/>
    <n v="0"/>
    <n v="0"/>
    <n v="0"/>
  </r>
  <r>
    <x v="0"/>
    <s v="MC"/>
    <s v="15   MC    EDO. DE MEXICO"/>
    <n v="1520200.5300000086"/>
    <n v="296"/>
    <n v="9954.64"/>
    <n v="2"/>
    <m/>
    <m/>
    <n v="1510245.8900000087"/>
    <n v="294"/>
    <m/>
    <m/>
    <m/>
    <s v="EDO. DE MEXICO"/>
    <x v="3"/>
    <n v="1"/>
    <m/>
    <s v="ESPECIAL"/>
    <n v="294"/>
    <n v="74"/>
    <n v="296"/>
    <n v="0"/>
    <n v="294"/>
    <n v="74"/>
    <m/>
    <m/>
    <m/>
    <m/>
    <n v="0"/>
    <n v="0"/>
    <s v="EDO. DE MEXICO"/>
    <s v="OTROS BANCOS "/>
    <n v="295"/>
    <m/>
    <s v="ESPECIAL"/>
    <n v="294"/>
    <n v="0"/>
    <n v="0"/>
    <n v="0"/>
    <n v="0"/>
    <n v="0"/>
  </r>
  <r>
    <x v="0"/>
    <s v="MN"/>
    <s v="16   MN    MICHOACAN "/>
    <n v="72053.570000000007"/>
    <n v="16"/>
    <m/>
    <m/>
    <m/>
    <m/>
    <n v="72053.570000000007"/>
    <n v="16"/>
    <m/>
    <m/>
    <m/>
    <s v="    MICHOACAN "/>
    <x v="0"/>
    <n v="29258"/>
    <m/>
    <s v="ESPECIAL"/>
    <n v="29273"/>
    <n v="4"/>
    <n v="16"/>
    <n v="0"/>
    <n v="16"/>
    <n v="4"/>
    <m/>
    <m/>
    <m/>
    <m/>
    <n v="0"/>
    <n v="0"/>
    <s v="    MICHOACAN "/>
    <s v="OPR BANAMEX"/>
    <n v="29274"/>
    <m/>
    <s v="ESPECIAL"/>
    <n v="29273"/>
    <n v="0"/>
    <n v="0"/>
    <n v="0"/>
    <n v="0"/>
    <n v="0"/>
  </r>
  <r>
    <x v="0"/>
    <s v="MN"/>
    <s v="16   MN    MICHOACAN "/>
    <n v="282982.72999999992"/>
    <n v="53"/>
    <m/>
    <m/>
    <n v="26432.860000000004"/>
    <n v="5"/>
    <n v="309415.58999999991"/>
    <n v="58"/>
    <n v="7682"/>
    <m/>
    <n v="28298272.999999993"/>
    <s v="    MICHOACAN "/>
    <x v="1"/>
    <n v="829"/>
    <n v="882"/>
    <s v="ESPECIAL"/>
    <n v="886"/>
    <n v="14"/>
    <n v="56"/>
    <n v="3"/>
    <n v="58"/>
    <n v="14"/>
    <m/>
    <m/>
    <m/>
    <m/>
    <n v="0"/>
    <n v="0"/>
    <s v="    MICHOACAN "/>
    <s v="OPR BBVA"/>
    <n v="887"/>
    <m/>
    <s v="ESPECIAL"/>
    <n v="886"/>
    <n v="0"/>
    <n v="0"/>
    <n v="0"/>
    <n v="0"/>
    <n v="0"/>
  </r>
  <r>
    <x v="0"/>
    <s v="MN"/>
    <s v="16   MN    MICHOACAN "/>
    <n v="6813700.3999998923"/>
    <n v="1300"/>
    <n v="46581.040000000008"/>
    <n v="9"/>
    <n v="4829.5600000000004"/>
    <n v="1"/>
    <n v="6762289.7999998927"/>
    <n v="1290"/>
    <n v="7682"/>
    <m/>
    <n v="681370039.99998927"/>
    <s v="    MICHOACAN "/>
    <x v="2"/>
    <n v="1"/>
    <m/>
    <s v="ESPECIAL"/>
    <n v="1290"/>
    <n v="325"/>
    <n v="1300"/>
    <n v="0"/>
    <n v="1290"/>
    <n v="325"/>
    <m/>
    <m/>
    <m/>
    <m/>
    <n v="0"/>
    <n v="0"/>
    <s v="    MICHOACAN "/>
    <s v="BBVA DISPERSION"/>
    <n v="1291"/>
    <m/>
    <s v="ESPECIAL"/>
    <n v="1290"/>
    <n v="0"/>
    <n v="0"/>
    <n v="0"/>
    <n v="0"/>
    <n v="0"/>
  </r>
  <r>
    <x v="0"/>
    <s v="MN"/>
    <s v="16   MN    MICHOACAN "/>
    <n v="4250716.3800000288"/>
    <n v="804"/>
    <n v="20510.28"/>
    <n v="4"/>
    <n v="21603.300000000003"/>
    <n v="4"/>
    <n v="4208602.8000000287"/>
    <n v="796"/>
    <n v="7682"/>
    <m/>
    <n v="425071638.00000286"/>
    <s v="    MICHOACAN "/>
    <x v="3"/>
    <n v="1"/>
    <m/>
    <s v="ESPECIAL"/>
    <n v="796"/>
    <n v="201"/>
    <n v="804"/>
    <n v="0"/>
    <n v="796"/>
    <n v="201"/>
    <m/>
    <m/>
    <m/>
    <m/>
    <n v="0"/>
    <n v="0"/>
    <s v="    MICHOACAN "/>
    <s v="OTROS BANCOS "/>
    <n v="797"/>
    <m/>
    <s v="ESPECIAL"/>
    <n v="796"/>
    <n v="0"/>
    <n v="0"/>
    <n v="0"/>
    <n v="0"/>
    <n v="0"/>
  </r>
  <r>
    <x v="0"/>
    <s v="MS"/>
    <s v="17  MS MORELOS"/>
    <n v="115206.37"/>
    <n v="23"/>
    <m/>
    <m/>
    <m/>
    <m/>
    <n v="115206.37"/>
    <n v="23"/>
    <n v="7682"/>
    <m/>
    <n v="11520637"/>
    <s v=" MORELOS"/>
    <x v="0"/>
    <n v="276"/>
    <m/>
    <s v="ESPECIAL"/>
    <n v="298"/>
    <n v="6"/>
    <n v="24"/>
    <n v="1"/>
    <n v="23"/>
    <n v="6"/>
    <m/>
    <m/>
    <m/>
    <m/>
    <n v="0"/>
    <n v="0"/>
    <s v=" MORELOS"/>
    <s v="OPR BANAMEX"/>
    <n v="299"/>
    <m/>
    <s v="ESPECIAL"/>
    <n v="298"/>
    <n v="0"/>
    <n v="0"/>
    <n v="0"/>
    <n v="0"/>
    <n v="0"/>
  </r>
  <r>
    <x v="0"/>
    <s v="MS"/>
    <s v="17  MS MORELOS"/>
    <n v="131155.77999999997"/>
    <n v="25"/>
    <m/>
    <m/>
    <m/>
    <m/>
    <n v="131155.77999999997"/>
    <n v="25"/>
    <n v="7682"/>
    <m/>
    <n v="13115577.999999996"/>
    <s v=" MORELOS"/>
    <x v="1"/>
    <n v="472"/>
    <m/>
    <s v="ESPECIAL"/>
    <n v="496"/>
    <n v="7"/>
    <n v="28"/>
    <n v="3"/>
    <n v="25"/>
    <n v="7"/>
    <m/>
    <m/>
    <m/>
    <m/>
    <n v="0"/>
    <n v="0"/>
    <s v=" MORELOS"/>
    <s v="OPR BBVA"/>
    <n v="497"/>
    <m/>
    <s v="ESPECIAL"/>
    <n v="496"/>
    <n v="0"/>
    <n v="0"/>
    <n v="0"/>
    <n v="0"/>
    <n v="0"/>
  </r>
  <r>
    <x v="0"/>
    <s v="MS"/>
    <s v="17  MS MORELOS"/>
    <n v="3602464.9900000296"/>
    <n v="704"/>
    <n v="20697.530000000002"/>
    <n v="4"/>
    <m/>
    <m/>
    <n v="3581767.4600000298"/>
    <n v="700"/>
    <n v="7682"/>
    <m/>
    <n v="360246499.00000298"/>
    <s v=" MORELOS"/>
    <x v="2"/>
    <n v="1"/>
    <m/>
    <s v="ESPECIAL"/>
    <n v="700"/>
    <n v="176"/>
    <n v="704"/>
    <n v="0"/>
    <n v="700"/>
    <n v="176"/>
    <m/>
    <m/>
    <m/>
    <m/>
    <n v="0"/>
    <n v="0"/>
    <s v=" MORELOS"/>
    <s v="BBVA DISPERSION"/>
    <n v="701"/>
    <m/>
    <s v="ESPECIAL"/>
    <n v="700"/>
    <n v="0"/>
    <n v="0"/>
    <n v="0"/>
    <n v="0"/>
    <n v="0"/>
  </r>
  <r>
    <x v="0"/>
    <s v="MS"/>
    <s v="17  MS MORELOS"/>
    <n v="519110.25"/>
    <n v="98"/>
    <m/>
    <m/>
    <m/>
    <m/>
    <n v="519110.25"/>
    <n v="98"/>
    <n v="7682"/>
    <m/>
    <n v="51911025"/>
    <s v=" MORELOS"/>
    <x v="3"/>
    <n v="1"/>
    <m/>
    <s v="ESPECIAL"/>
    <n v="98"/>
    <n v="25"/>
    <n v="100"/>
    <n v="2"/>
    <n v="98"/>
    <n v="25"/>
    <m/>
    <m/>
    <m/>
    <m/>
    <n v="0"/>
    <n v="0"/>
    <s v=" MORELOS"/>
    <s v="OTROS BANCOS "/>
    <n v="99"/>
    <m/>
    <s v="ESPECIAL"/>
    <n v="98"/>
    <n v="0"/>
    <n v="0"/>
    <n v="0"/>
    <n v="0"/>
    <n v="0"/>
  </r>
  <r>
    <x v="0"/>
    <s v="MX"/>
    <s v="09   MX    CIUDAD DE MÉXICO"/>
    <n v="31763.520000000004"/>
    <n v="7"/>
    <m/>
    <m/>
    <m/>
    <m/>
    <n v="31763.520000000004"/>
    <n v="7"/>
    <n v="7682"/>
    <m/>
    <n v="3176352.0000000005"/>
    <s v="   CIUDAD DE MÉXICO"/>
    <x v="0"/>
    <n v="91416"/>
    <m/>
    <s v="ESPECIAL"/>
    <n v="91422"/>
    <n v="2"/>
    <n v="8"/>
    <n v="17"/>
    <n v="7"/>
    <n v="2"/>
    <m/>
    <m/>
    <m/>
    <m/>
    <n v="0"/>
    <n v="0"/>
    <s v="   CIUDAD DE MÉXICO"/>
    <s v="OPR BANAMEX"/>
    <n v="91423"/>
    <m/>
    <s v="ESPECIAL"/>
    <n v="91422"/>
    <n v="0"/>
    <n v="0"/>
    <n v="0"/>
    <n v="0"/>
    <n v="0"/>
  </r>
  <r>
    <x v="0"/>
    <s v="MX"/>
    <s v="09   MX    CIUDAD DE MÉXICO"/>
    <n v="4829.5600000000004"/>
    <n v="1"/>
    <m/>
    <m/>
    <n v="45571.94"/>
    <n v="8"/>
    <n v="50401.5"/>
    <n v="9"/>
    <n v="7682"/>
    <m/>
    <n v="482956.00000000006"/>
    <s v="   CIUDAD DE MÉXICO"/>
    <x v="1"/>
    <n v="315"/>
    <n v="316"/>
    <s v="ESPECIAL"/>
    <n v="323"/>
    <n v="1"/>
    <n v="4"/>
    <n v="17"/>
    <n v="9"/>
    <n v="1"/>
    <m/>
    <m/>
    <m/>
    <m/>
    <n v="0"/>
    <n v="0"/>
    <s v="   CIUDAD DE MÉXICO"/>
    <s v="OPR BBVA"/>
    <n v="324"/>
    <m/>
    <s v="ESPECIAL"/>
    <n v="323"/>
    <n v="0"/>
    <n v="0"/>
    <n v="0"/>
    <n v="0"/>
    <n v="0"/>
  </r>
  <r>
    <x v="0"/>
    <s v="MX"/>
    <s v="09   MX    CIUDAD DE MÉXICO"/>
    <n v="10199641.569999835"/>
    <n v="1971"/>
    <n v="96884.879999999976"/>
    <n v="19"/>
    <n v="11038.41"/>
    <n v="2"/>
    <n v="10091718.279999834"/>
    <n v="1950"/>
    <n v="7682"/>
    <m/>
    <n v="1019964156.9999834"/>
    <s v="   CIUDAD DE MÉXICO"/>
    <x v="2"/>
    <n v="1"/>
    <m/>
    <s v="ESPECIAL"/>
    <n v="1950"/>
    <n v="493"/>
    <n v="1972"/>
    <n v="17"/>
    <n v="1950"/>
    <n v="493"/>
    <m/>
    <m/>
    <m/>
    <m/>
    <n v="0"/>
    <n v="0"/>
    <s v="   CIUDAD DE MÉXICO"/>
    <s v="BBVA DISPERSION"/>
    <n v="1951"/>
    <m/>
    <s v="ESPECIAL"/>
    <n v="1950"/>
    <n v="0"/>
    <n v="0"/>
    <n v="0"/>
    <n v="0"/>
    <n v="0"/>
  </r>
  <r>
    <x v="0"/>
    <s v="MX"/>
    <s v="09   MX    CIUDAD DE MÉXICO"/>
    <n v="12031243.1199999"/>
    <n v="2346"/>
    <n v="93639.959999999992"/>
    <n v="18"/>
    <n v="34533.53"/>
    <n v="6"/>
    <n v="11903069.6299999"/>
    <n v="2322"/>
    <n v="7682"/>
    <m/>
    <n v="1203124311.99999"/>
    <s v="   CIUDAD DE MÉXICO"/>
    <x v="3"/>
    <n v="1"/>
    <m/>
    <s v="ESPECIAL"/>
    <n v="2322"/>
    <n v="587"/>
    <n v="2348"/>
    <n v="17"/>
    <n v="2322"/>
    <n v="587"/>
    <m/>
    <m/>
    <m/>
    <m/>
    <n v="0"/>
    <n v="0"/>
    <s v="   CIUDAD DE MÉXICO"/>
    <s v="OTROS BANCOS "/>
    <n v="2323"/>
    <m/>
    <s v="ESPECIAL"/>
    <n v="2322"/>
    <n v="0"/>
    <n v="0"/>
    <n v="0"/>
    <n v="0"/>
    <n v="0"/>
  </r>
  <r>
    <x v="0"/>
    <s v="NL"/>
    <s v="19   NL    NUEVO LEON"/>
    <m/>
    <m/>
    <m/>
    <m/>
    <m/>
    <m/>
    <n v="0"/>
    <n v="0"/>
    <m/>
    <m/>
    <m/>
    <s v="    NUEVO LEON"/>
    <x v="0"/>
    <m/>
    <m/>
    <s v="ESPECIAL"/>
    <n v="-1"/>
    <n v="0"/>
    <n v="0"/>
    <n v="0"/>
    <n v="0"/>
    <n v="0"/>
    <m/>
    <m/>
    <m/>
    <m/>
    <n v="0"/>
    <n v="0"/>
    <s v="    NUEVO LEON"/>
    <s v="OPR BANAMEX"/>
    <n v="0"/>
    <m/>
    <s v="ESPECIAL"/>
    <n v="-1"/>
    <n v="0"/>
    <n v="0"/>
    <n v="0"/>
    <n v="0"/>
    <n v="0"/>
  </r>
  <r>
    <x v="0"/>
    <s v="NL"/>
    <s v="19   NL    NUEVO LEON"/>
    <n v="147941.57"/>
    <n v="28"/>
    <m/>
    <m/>
    <n v="9192.07"/>
    <n v="2"/>
    <n v="157133.64000000001"/>
    <n v="30"/>
    <m/>
    <m/>
    <m/>
    <s v="    NUEVO LEON"/>
    <x v="1"/>
    <n v="652"/>
    <n v="682"/>
    <s v="ESPECIAL"/>
    <n v="681"/>
    <n v="7"/>
    <n v="28"/>
    <n v="0"/>
    <n v="30"/>
    <n v="7"/>
    <n v="2525.56"/>
    <n v="2"/>
    <m/>
    <m/>
    <n v="2525.56"/>
    <n v="2"/>
    <s v="    NUEVO LEON"/>
    <s v="OPR BBVA"/>
    <n v="682"/>
    <m/>
    <s v="ESPECIAL"/>
    <n v="683"/>
    <n v="1"/>
    <n v="3"/>
    <n v="1"/>
    <n v="2"/>
    <n v="1"/>
  </r>
  <r>
    <x v="0"/>
    <s v="NL"/>
    <s v="19   NL    NUEVO LEON"/>
    <n v="11996730.340000004"/>
    <n v="2107"/>
    <n v="20461.620000000003"/>
    <n v="4"/>
    <m/>
    <m/>
    <n v="11976268.720000004"/>
    <n v="2103"/>
    <m/>
    <m/>
    <m/>
    <s v="    NUEVO LEON"/>
    <x v="2"/>
    <n v="1"/>
    <m/>
    <s v="ESPECIAL"/>
    <n v="2103"/>
    <n v="527"/>
    <n v="2108"/>
    <n v="1"/>
    <n v="2103"/>
    <n v="527"/>
    <m/>
    <m/>
    <m/>
    <m/>
    <n v="0"/>
    <n v="0"/>
    <s v="    NUEVO LEON"/>
    <s v="BBVA DISPERSION"/>
    <n v="2104"/>
    <m/>
    <s v="ESPECIAL"/>
    <n v="2103"/>
    <n v="0"/>
    <n v="0"/>
    <n v="0"/>
    <n v="0"/>
    <n v="0"/>
  </r>
  <r>
    <x v="0"/>
    <s v="NL"/>
    <s v="19   NL    NUEVO LEON"/>
    <n v="1045714.6900000004"/>
    <n v="193"/>
    <n v="10802.5"/>
    <n v="2"/>
    <n v="9192.07"/>
    <n v="2"/>
    <n v="1025720.1200000005"/>
    <n v="189"/>
    <m/>
    <m/>
    <m/>
    <s v="    NUEVO LEON"/>
    <x v="3"/>
    <n v="1"/>
    <m/>
    <s v="ESPECIAL"/>
    <n v="189"/>
    <n v="49"/>
    <n v="196"/>
    <n v="3"/>
    <n v="189"/>
    <n v="49"/>
    <m/>
    <m/>
    <m/>
    <m/>
    <n v="0"/>
    <n v="0"/>
    <s v="    NUEVO LEON"/>
    <s v="OTROS BANCOS "/>
    <n v="190"/>
    <m/>
    <s v="ESPECIAL"/>
    <n v="189"/>
    <n v="0"/>
    <n v="0"/>
    <n v="0"/>
    <n v="0"/>
    <n v="0"/>
  </r>
  <r>
    <x v="0"/>
    <s v="NT"/>
    <s v="18  NT NAYARIT"/>
    <m/>
    <m/>
    <m/>
    <m/>
    <m/>
    <m/>
    <n v="0"/>
    <n v="0"/>
    <m/>
    <m/>
    <m/>
    <s v=" NAYARIT"/>
    <x v="0"/>
    <m/>
    <m/>
    <s v="ESPECIAL"/>
    <n v="-1"/>
    <n v="0"/>
    <n v="0"/>
    <n v="0"/>
    <n v="0"/>
    <n v="0"/>
    <m/>
    <m/>
    <m/>
    <m/>
    <n v="0"/>
    <n v="0"/>
    <s v=" NAYARIT"/>
    <s v="OPR BANAMEX"/>
    <n v="0"/>
    <m/>
    <s v="ESPECIAL"/>
    <n v="-1"/>
    <n v="0"/>
    <n v="0"/>
    <n v="0"/>
    <n v="0"/>
    <n v="0"/>
  </r>
  <r>
    <x v="0"/>
    <s v="NT"/>
    <s v="18  NT NAYARIT"/>
    <n v="9042.84"/>
    <n v="2"/>
    <m/>
    <m/>
    <n v="7312.18"/>
    <n v="1"/>
    <n v="16355.02"/>
    <n v="3"/>
    <m/>
    <m/>
    <m/>
    <s v=" NAYARIT"/>
    <x v="1"/>
    <n v="116"/>
    <n v="118"/>
    <s v="ESPECIAL"/>
    <n v="118"/>
    <n v="1"/>
    <n v="4"/>
    <n v="2"/>
    <n v="3"/>
    <n v="1"/>
    <m/>
    <m/>
    <m/>
    <m/>
    <n v="0"/>
    <n v="0"/>
    <s v=" NAYARIT"/>
    <s v="OPR BBVA"/>
    <n v="119"/>
    <m/>
    <s v="ESPECIAL"/>
    <n v="118"/>
    <n v="0"/>
    <n v="0"/>
    <n v="0"/>
    <n v="0"/>
    <n v="0"/>
  </r>
  <r>
    <x v="0"/>
    <s v="NT"/>
    <s v="18  NT NAYARIT"/>
    <n v="2277236.2900000126"/>
    <n v="430"/>
    <n v="30738.71"/>
    <n v="6"/>
    <n v="7312.18"/>
    <n v="1"/>
    <n v="2239185.4000000125"/>
    <n v="423"/>
    <m/>
    <m/>
    <m/>
    <s v=" NAYARIT"/>
    <x v="2"/>
    <n v="1"/>
    <m/>
    <s v="ESPECIAL"/>
    <n v="423"/>
    <n v="108"/>
    <n v="432"/>
    <n v="2"/>
    <n v="423"/>
    <n v="108"/>
    <m/>
    <m/>
    <m/>
    <m/>
    <n v="0"/>
    <n v="0"/>
    <s v=" NAYARIT"/>
    <s v="BBVA DISPERSION"/>
    <n v="424"/>
    <m/>
    <s v="ESPECIAL"/>
    <n v="423"/>
    <n v="0"/>
    <n v="0"/>
    <n v="0"/>
    <n v="0"/>
    <n v="0"/>
  </r>
  <r>
    <x v="0"/>
    <s v="NT"/>
    <s v="18  NT NAYARIT"/>
    <n v="831350.65000000142"/>
    <n v="148"/>
    <n v="5132.87"/>
    <n v="1"/>
    <m/>
    <m/>
    <n v="826217.78000000142"/>
    <n v="147"/>
    <m/>
    <m/>
    <m/>
    <s v=" NAYARIT"/>
    <x v="3"/>
    <n v="1"/>
    <m/>
    <s v="ESPECIAL"/>
    <n v="147"/>
    <n v="37"/>
    <n v="148"/>
    <n v="0"/>
    <n v="147"/>
    <n v="37"/>
    <m/>
    <m/>
    <m/>
    <m/>
    <n v="0"/>
    <n v="0"/>
    <s v=" NAYARIT"/>
    <s v="OTROS BANCOS "/>
    <n v="148"/>
    <m/>
    <s v="ESPECIAL"/>
    <n v="147"/>
    <n v="0"/>
    <n v="0"/>
    <n v="0"/>
    <n v="0"/>
    <n v="0"/>
  </r>
  <r>
    <x v="0"/>
    <s v="OC"/>
    <s v="20   OC    OAXACA"/>
    <n v="36802.509999999995"/>
    <n v="9"/>
    <m/>
    <m/>
    <n v="30867.9"/>
    <n v="5"/>
    <n v="67670.41"/>
    <n v="14"/>
    <m/>
    <m/>
    <m/>
    <s v="  OAXACA"/>
    <x v="1"/>
    <n v="42569"/>
    <n v="42579"/>
    <s v="ESPECIAL"/>
    <n v="42582"/>
    <n v="3"/>
    <n v="12"/>
    <n v="3"/>
    <n v="14"/>
    <n v="3"/>
    <n v="5132.5600000000004"/>
    <n v="1"/>
    <m/>
    <m/>
    <n v="5132.5600000000004"/>
    <n v="1"/>
    <s v="  OAXACA"/>
    <s v="OPR BBVA"/>
    <n v="42583"/>
    <m/>
    <s v="ESPECIAL"/>
    <n v="42583"/>
    <n v="1"/>
    <n v="3"/>
    <n v="2"/>
    <n v="1"/>
    <n v="1"/>
  </r>
  <r>
    <x v="0"/>
    <s v="OC"/>
    <s v="20   OC    OAXACA"/>
    <m/>
    <m/>
    <m/>
    <m/>
    <m/>
    <m/>
    <n v="0"/>
    <n v="0"/>
    <m/>
    <m/>
    <m/>
    <s v="  OAXACA"/>
    <x v="0"/>
    <m/>
    <m/>
    <s v="ESPECIAL"/>
    <n v="-1"/>
    <n v="0"/>
    <n v="0"/>
    <n v="0"/>
    <n v="0"/>
    <n v="0"/>
    <m/>
    <m/>
    <m/>
    <m/>
    <n v="0"/>
    <n v="0"/>
    <s v="  OAXACA"/>
    <s v="OPR BANAMEX"/>
    <n v="0"/>
    <m/>
    <s v="ESPECIAL"/>
    <n v="-1"/>
    <n v="0"/>
    <n v="0"/>
    <n v="0"/>
    <n v="0"/>
    <n v="0"/>
  </r>
  <r>
    <x v="0"/>
    <s v="OC"/>
    <s v="20   OC    OAXACA"/>
    <n v="11506.95"/>
    <n v="2"/>
    <m/>
    <m/>
    <m/>
    <m/>
    <n v="11506.95"/>
    <n v="2"/>
    <m/>
    <m/>
    <m/>
    <s v="  OAXACA"/>
    <x v="4"/>
    <m/>
    <m/>
    <s v="ESPECIAL"/>
    <n v="1"/>
    <n v="1"/>
    <n v="4"/>
    <n v="2"/>
    <n v="2"/>
    <n v="1"/>
    <m/>
    <m/>
    <m/>
    <m/>
    <n v="0"/>
    <n v="0"/>
    <s v="  OAXACA"/>
    <s v="CHEQUES BMX"/>
    <n v="2"/>
    <m/>
    <s v="ESPECIAL"/>
    <n v="1"/>
    <n v="0"/>
    <n v="0"/>
    <n v="0"/>
    <n v="0"/>
    <n v="0"/>
  </r>
  <r>
    <x v="0"/>
    <s v="OC"/>
    <s v="20   OC    OAXACA"/>
    <n v="2903495.0900000185"/>
    <n v="542"/>
    <n v="5125.08"/>
    <n v="1"/>
    <m/>
    <m/>
    <n v="2898370.0100000184"/>
    <n v="541"/>
    <m/>
    <m/>
    <m/>
    <s v="  OAXACA"/>
    <x v="2"/>
    <n v="1"/>
    <m/>
    <s v="ESPECIAL"/>
    <n v="541"/>
    <n v="136"/>
    <n v="544"/>
    <n v="2"/>
    <n v="541"/>
    <n v="136"/>
    <m/>
    <m/>
    <m/>
    <m/>
    <n v="0"/>
    <n v="0"/>
    <s v="  OAXACA"/>
    <s v="BBVA DISPERSION"/>
    <n v="542"/>
    <m/>
    <s v="ESPECIAL"/>
    <n v="541"/>
    <n v="0"/>
    <n v="0"/>
    <n v="0"/>
    <n v="0"/>
    <n v="0"/>
  </r>
  <r>
    <x v="0"/>
    <s v="OC"/>
    <s v="20   OC    OAXACA"/>
    <n v="7131179.6499999221"/>
    <n v="1321"/>
    <n v="9659.1200000000008"/>
    <n v="2"/>
    <n v="30867.9"/>
    <n v="5"/>
    <n v="7090652.6299999217"/>
    <n v="1314"/>
    <m/>
    <m/>
    <m/>
    <s v="  OAXACA"/>
    <x v="3"/>
    <n v="1"/>
    <m/>
    <s v="ESPECIAL"/>
    <n v="1314"/>
    <n v="331"/>
    <n v="1324"/>
    <n v="3"/>
    <n v="1314"/>
    <n v="331"/>
    <m/>
    <m/>
    <m/>
    <m/>
    <n v="0"/>
    <n v="0"/>
    <s v="  OAXACA"/>
    <s v="OTROS BANCOS "/>
    <n v="1315"/>
    <m/>
    <s v="ESPECIAL"/>
    <n v="1314"/>
    <n v="0"/>
    <n v="0"/>
    <n v="0"/>
    <n v="0"/>
    <n v="0"/>
  </r>
  <r>
    <x v="1"/>
    <s v="OFC"/>
    <s v="33 OF CENTRALES  "/>
    <n v="690699.62000000011"/>
    <n v="87"/>
    <m/>
    <m/>
    <n v="6211.21"/>
    <n v="1"/>
    <n v="696910.83000000007"/>
    <n v="88"/>
    <m/>
    <m/>
    <m/>
    <s v=" OF CENTRALES  "/>
    <x v="1"/>
    <n v="42183"/>
    <n v="42270"/>
    <s v="ESPECIAL"/>
    <n v="42270"/>
    <n v="22"/>
    <n v="88"/>
    <n v="1"/>
    <n v="88"/>
    <n v="22"/>
    <m/>
    <m/>
    <m/>
    <m/>
    <n v="0"/>
    <n v="0"/>
    <s v=" OF CENTRALES  "/>
    <s v="OPR BBVA"/>
    <n v="42271"/>
    <m/>
    <s v="ESPECIAL"/>
    <n v="42270"/>
    <n v="0"/>
    <n v="0"/>
    <n v="0"/>
    <n v="0"/>
    <n v="0"/>
  </r>
  <r>
    <x v="1"/>
    <s v="OFC"/>
    <s v="33 OF CENTRALES  "/>
    <m/>
    <m/>
    <m/>
    <m/>
    <m/>
    <m/>
    <n v="0"/>
    <n v="0"/>
    <m/>
    <m/>
    <m/>
    <s v=" OF CENTRALES  "/>
    <x v="0"/>
    <m/>
    <m/>
    <s v="ESPECIAL"/>
    <n v="-1"/>
    <n v="0"/>
    <n v="0"/>
    <n v="0"/>
    <n v="0"/>
    <n v="0"/>
    <m/>
    <m/>
    <m/>
    <m/>
    <n v="0"/>
    <n v="0"/>
    <s v=" OF CENTRALES  "/>
    <s v="OPR BANAMEX"/>
    <n v="0"/>
    <m/>
    <s v="ESPECIAL"/>
    <n v="-1"/>
    <n v="0"/>
    <n v="0"/>
    <n v="0"/>
    <n v="0"/>
    <n v="0"/>
  </r>
  <r>
    <x v="1"/>
    <s v="OFC"/>
    <s v="33 OF CENTRALES  "/>
    <n v="5273342.8500000043"/>
    <n v="493"/>
    <m/>
    <m/>
    <m/>
    <m/>
    <n v="5273342.8500000043"/>
    <n v="493"/>
    <m/>
    <m/>
    <m/>
    <s v=" OF CENTRALES  "/>
    <x v="2"/>
    <n v="1"/>
    <m/>
    <s v="ESPECIAL"/>
    <n v="493"/>
    <n v="124"/>
    <n v="496"/>
    <n v="3"/>
    <n v="493"/>
    <n v="124"/>
    <n v="12034.66"/>
    <n v="2"/>
    <m/>
    <m/>
    <n v="12034.66"/>
    <n v="2"/>
    <s v=" OF CENTRALES  "/>
    <s v="BBVA DISPERSION"/>
    <n v="494"/>
    <m/>
    <s v="ESPECIAL"/>
    <n v="495"/>
    <n v="1"/>
    <n v="3"/>
    <n v="1"/>
    <n v="2"/>
    <n v="1"/>
  </r>
  <r>
    <x v="1"/>
    <s v="OFC"/>
    <s v="33 OF CENTRALES  "/>
    <n v="2093297.3699999982"/>
    <n v="211"/>
    <n v="33995.449999999997"/>
    <n v="2"/>
    <n v="6211.21"/>
    <n v="1"/>
    <n v="2053090.7099999983"/>
    <n v="208"/>
    <m/>
    <m/>
    <m/>
    <s v=" OF CENTRALES  "/>
    <x v="3"/>
    <n v="1"/>
    <m/>
    <s v="ESPECIAL"/>
    <n v="208"/>
    <n v="53"/>
    <n v="212"/>
    <n v="1"/>
    <n v="208"/>
    <n v="53"/>
    <m/>
    <m/>
    <m/>
    <m/>
    <n v="0"/>
    <n v="0"/>
    <s v=" OF CENTRALES  "/>
    <s v="OTROS BANCOS "/>
    <n v="209"/>
    <m/>
    <s v="ESPECIAL"/>
    <n v="208"/>
    <n v="0"/>
    <n v="0"/>
    <n v="0"/>
    <n v="0"/>
    <n v="0"/>
  </r>
  <r>
    <x v="1"/>
    <s v="OFC"/>
    <s v="33 OF CENTRALES  "/>
    <n v="3548049.9499999997"/>
    <n v="326"/>
    <m/>
    <m/>
    <m/>
    <m/>
    <n v="3548049.9499999997"/>
    <n v="326"/>
    <m/>
    <m/>
    <m/>
    <s v=" OF CENTRALES  "/>
    <x v="5"/>
    <n v="1"/>
    <m/>
    <s v="ESPECIAL"/>
    <n v="326"/>
    <n v="82"/>
    <n v="328"/>
    <n v="2"/>
    <n v="326"/>
    <n v="82"/>
    <m/>
    <m/>
    <m/>
    <m/>
    <n v="0"/>
    <n v="0"/>
    <s v=" OF CENTRALES  "/>
    <s v="DEPOSITO SCOTIABANK"/>
    <n v="327"/>
    <m/>
    <s v="ESPECIAL"/>
    <n v="326"/>
    <n v="0"/>
    <n v="0"/>
    <n v="0"/>
    <n v="0"/>
    <n v="0"/>
  </r>
  <r>
    <x v="0"/>
    <s v="PL"/>
    <s v="22   PL    PUEBLA"/>
    <m/>
    <m/>
    <m/>
    <m/>
    <m/>
    <m/>
    <n v="0"/>
    <n v="0"/>
    <m/>
    <m/>
    <m/>
    <s v="  PUEBLA"/>
    <x v="0"/>
    <m/>
    <m/>
    <s v="ESPECIAL"/>
    <n v="-1"/>
    <n v="0"/>
    <n v="0"/>
    <n v="0"/>
    <n v="0"/>
    <n v="0"/>
    <m/>
    <m/>
    <m/>
    <m/>
    <n v="0"/>
    <n v="0"/>
    <s v="  PUEBLA"/>
    <s v="OPR BANAMEX"/>
    <n v="0"/>
    <m/>
    <s v="ESPECIAL"/>
    <n v="-1"/>
    <n v="0"/>
    <n v="0"/>
    <n v="0"/>
    <n v="0"/>
    <n v="0"/>
  </r>
  <r>
    <x v="0"/>
    <s v="PL"/>
    <s v="22   PL    PUEBLA"/>
    <n v="53803.03"/>
    <n v="9"/>
    <m/>
    <m/>
    <n v="5125.08"/>
    <n v="1"/>
    <n v="58928.11"/>
    <n v="10"/>
    <m/>
    <m/>
    <m/>
    <s v="  PUEBLA"/>
    <x v="1"/>
    <n v="522"/>
    <n v="531"/>
    <s v="ESPECIAL"/>
    <n v="531"/>
    <n v="3"/>
    <n v="12"/>
    <n v="3"/>
    <n v="10"/>
    <n v="3"/>
    <m/>
    <m/>
    <m/>
    <m/>
    <n v="0"/>
    <n v="0"/>
    <s v="  PUEBLA"/>
    <s v="OPR BBVA"/>
    <n v="532"/>
    <m/>
    <s v="ESPECIAL"/>
    <n v="531"/>
    <n v="0"/>
    <n v="0"/>
    <n v="0"/>
    <n v="0"/>
    <n v="0"/>
  </r>
  <r>
    <x v="0"/>
    <s v="PL"/>
    <s v="22   PL    PUEBLA"/>
    <n v="13300491.500000168"/>
    <n v="2549"/>
    <n v="45316.959999999999"/>
    <n v="11"/>
    <n v="5125.08"/>
    <n v="1"/>
    <n v="13250049.460000167"/>
    <n v="2537"/>
    <m/>
    <m/>
    <m/>
    <s v="  PUEBLA"/>
    <x v="2"/>
    <n v="1"/>
    <m/>
    <s v="ESPECIAL"/>
    <n v="2537"/>
    <n v="638"/>
    <n v="2552"/>
    <n v="3"/>
    <n v="2537"/>
    <n v="638"/>
    <m/>
    <m/>
    <m/>
    <m/>
    <n v="0"/>
    <n v="0"/>
    <s v="  PUEBLA"/>
    <s v="BBVA DISPERSION"/>
    <n v="2538"/>
    <m/>
    <s v="ESPECIAL"/>
    <n v="2537"/>
    <n v="0"/>
    <n v="0"/>
    <n v="0"/>
    <n v="0"/>
    <n v="0"/>
  </r>
  <r>
    <x v="0"/>
    <s v="PL"/>
    <s v="22   PL    PUEBLA"/>
    <n v="342688.75000000006"/>
    <n v="64"/>
    <m/>
    <m/>
    <m/>
    <m/>
    <n v="342688.75000000006"/>
    <n v="64"/>
    <m/>
    <m/>
    <m/>
    <s v="  PUEBLA"/>
    <x v="3"/>
    <n v="1"/>
    <m/>
    <s v="ESPECIAL"/>
    <n v="64"/>
    <n v="16"/>
    <n v="64"/>
    <n v="0"/>
    <n v="64"/>
    <n v="16"/>
    <m/>
    <m/>
    <m/>
    <m/>
    <n v="0"/>
    <n v="0"/>
    <s v="  PUEBLA"/>
    <s v="OTROS BANCOS "/>
    <n v="65"/>
    <m/>
    <s v="ESPECIAL"/>
    <n v="64"/>
    <n v="0"/>
    <n v="0"/>
    <n v="0"/>
    <n v="0"/>
    <n v="0"/>
  </r>
  <r>
    <x v="0"/>
    <s v="QR"/>
    <s v="24   QR    QUINTANA ROO"/>
    <m/>
    <m/>
    <m/>
    <m/>
    <m/>
    <m/>
    <n v="0"/>
    <n v="0"/>
    <m/>
    <m/>
    <m/>
    <s v="  QUINTANA ROO"/>
    <x v="0"/>
    <m/>
    <m/>
    <s v="ESPECIAL"/>
    <n v="-1"/>
    <n v="0"/>
    <n v="0"/>
    <n v="0"/>
    <m/>
    <m/>
    <m/>
    <m/>
    <m/>
    <m/>
    <n v="0"/>
    <n v="0"/>
    <s v="  QUINTANA ROO"/>
    <s v="OPR BANAMEX"/>
    <n v="0"/>
    <m/>
    <s v="ESPECIAL"/>
    <n v="-1"/>
    <n v="0"/>
    <n v="0"/>
    <n v="0"/>
    <n v="0"/>
    <n v="0"/>
  </r>
  <r>
    <x v="0"/>
    <s v="QR"/>
    <s v="24   QR    QUINTANA ROO"/>
    <n v="17375.97"/>
    <n v="3"/>
    <m/>
    <m/>
    <n v="5972.94"/>
    <n v="1"/>
    <n v="23348.91"/>
    <n v="4"/>
    <m/>
    <m/>
    <m/>
    <s v="  QUINTANA ROO"/>
    <x v="1"/>
    <n v="151"/>
    <n v="154"/>
    <s v="ESPECIAL"/>
    <n v="154"/>
    <n v="0"/>
    <n v="0"/>
    <n v="-3"/>
    <m/>
    <m/>
    <m/>
    <m/>
    <m/>
    <m/>
    <n v="0"/>
    <n v="0"/>
    <s v="  QUINTANA ROO"/>
    <s v="OPR BBVA"/>
    <n v="155"/>
    <m/>
    <s v="ESPECIAL"/>
    <n v="154"/>
    <n v="0"/>
    <n v="0"/>
    <n v="0"/>
    <n v="0"/>
    <n v="0"/>
  </r>
  <r>
    <x v="0"/>
    <s v="QR"/>
    <s v="24   QR    QUINTANA ROO"/>
    <n v="3526764.3499999875"/>
    <n v="591"/>
    <n v="14795.07"/>
    <n v="2"/>
    <m/>
    <m/>
    <n v="3511969.2799999877"/>
    <n v="589"/>
    <m/>
    <m/>
    <m/>
    <s v="  QUINTANA ROO"/>
    <x v="2"/>
    <n v="1"/>
    <m/>
    <s v="ESPECIAL"/>
    <n v="589"/>
    <n v="0"/>
    <n v="0"/>
    <n v="-591"/>
    <m/>
    <m/>
    <m/>
    <m/>
    <m/>
    <m/>
    <n v="0"/>
    <n v="0"/>
    <s v="  QUINTANA ROO"/>
    <s v="BBVA DISPERSION"/>
    <n v="590"/>
    <m/>
    <s v="ESPECIAL"/>
    <n v="589"/>
    <n v="0"/>
    <n v="0"/>
    <n v="0"/>
    <n v="0"/>
    <n v="0"/>
  </r>
  <r>
    <x v="0"/>
    <s v="QR"/>
    <s v="24   QR    QUINTANA ROO"/>
    <n v="973014.57999999798"/>
    <n v="163"/>
    <m/>
    <m/>
    <n v="5972.94"/>
    <n v="1"/>
    <n v="967041.63999999803"/>
    <n v="162"/>
    <m/>
    <m/>
    <m/>
    <s v="  QUINTANA ROO"/>
    <x v="3"/>
    <n v="1"/>
    <m/>
    <s v="ESPECIAL"/>
    <n v="162"/>
    <n v="0"/>
    <n v="0"/>
    <n v="-163"/>
    <m/>
    <m/>
    <m/>
    <m/>
    <m/>
    <m/>
    <n v="0"/>
    <n v="0"/>
    <s v="  QUINTANA ROO"/>
    <s v="OTROS BANCOS "/>
    <n v="163"/>
    <m/>
    <s v="ESPECIAL"/>
    <n v="162"/>
    <n v="0"/>
    <n v="0"/>
    <n v="0"/>
    <n v="0"/>
    <n v="0"/>
  </r>
  <r>
    <x v="0"/>
    <s v="QT"/>
    <s v="23   QT    QUERETARO"/>
    <m/>
    <m/>
    <m/>
    <m/>
    <m/>
    <m/>
    <n v="0"/>
    <n v="0"/>
    <m/>
    <m/>
    <m/>
    <s v="QUERETARO"/>
    <x v="0"/>
    <m/>
    <m/>
    <s v="ESPECIAL"/>
    <n v="-1"/>
    <n v="0"/>
    <n v="0"/>
    <n v="0"/>
    <m/>
    <m/>
    <m/>
    <m/>
    <m/>
    <m/>
    <n v="0"/>
    <n v="0"/>
    <s v="QUERETARO"/>
    <s v="OPR BANAMEX"/>
    <n v="0"/>
    <m/>
    <s v="ESPECIAL"/>
    <n v="-1"/>
    <n v="0"/>
    <n v="0"/>
    <n v="0"/>
    <n v="0"/>
    <n v="0"/>
  </r>
  <r>
    <x v="0"/>
    <s v="QT"/>
    <s v="23   QT    QUERETARO"/>
    <n v="93817.329999999987"/>
    <n v="18"/>
    <m/>
    <m/>
    <n v="9659.1200000000008"/>
    <n v="2"/>
    <n v="103476.44999999998"/>
    <n v="20"/>
    <m/>
    <m/>
    <m/>
    <s v="QUERETARO"/>
    <x v="1"/>
    <n v="11075"/>
    <n v="11093"/>
    <s v="ESPECIAL"/>
    <n v="11094"/>
    <n v="0"/>
    <n v="0"/>
    <n v="-18"/>
    <m/>
    <m/>
    <m/>
    <m/>
    <m/>
    <m/>
    <n v="0"/>
    <n v="0"/>
    <s v="QUERETARO"/>
    <s v="OPR BBVA"/>
    <n v="11095"/>
    <m/>
    <s v="ESPECIAL"/>
    <n v="11094"/>
    <n v="0"/>
    <n v="0"/>
    <n v="0"/>
    <n v="0"/>
    <n v="0"/>
  </r>
  <r>
    <x v="0"/>
    <s v="QT"/>
    <s v="23   QT    QUERETARO"/>
    <n v="3840280.9300000272"/>
    <n v="735"/>
    <n v="4829.5600000000004"/>
    <n v="1"/>
    <m/>
    <m/>
    <n v="3835451.3700000271"/>
    <n v="734"/>
    <m/>
    <m/>
    <m/>
    <s v="QUERETARO"/>
    <x v="2"/>
    <n v="1"/>
    <m/>
    <s v="ESPECIAL"/>
    <n v="734"/>
    <n v="0"/>
    <n v="0"/>
    <n v="-735"/>
    <m/>
    <m/>
    <m/>
    <m/>
    <m/>
    <m/>
    <n v="0"/>
    <n v="0"/>
    <s v="QUERETARO"/>
    <s v="BBVA DISPERSION"/>
    <n v="735"/>
    <m/>
    <s v="ESPECIAL"/>
    <n v="734"/>
    <n v="0"/>
    <n v="0"/>
    <n v="0"/>
    <n v="0"/>
    <n v="0"/>
  </r>
  <r>
    <x v="0"/>
    <s v="QT"/>
    <s v="23   QT    QUERETARO"/>
    <n v="1083988.3900000034"/>
    <n v="209"/>
    <n v="10803.79"/>
    <n v="2"/>
    <n v="9659.1200000000008"/>
    <n v="2"/>
    <n v="1063525.4800000032"/>
    <n v="205"/>
    <m/>
    <m/>
    <m/>
    <s v="QUERETARO"/>
    <x v="3"/>
    <n v="1"/>
    <m/>
    <s v="ESPECIAL"/>
    <n v="205"/>
    <n v="53"/>
    <n v="212"/>
    <n v="3"/>
    <n v="205"/>
    <n v="53"/>
    <m/>
    <m/>
    <m/>
    <m/>
    <n v="0"/>
    <n v="0"/>
    <s v="QUERETARO"/>
    <s v="OTROS BANCOS "/>
    <n v="206"/>
    <m/>
    <s v="ESPECIAL"/>
    <n v="205"/>
    <n v="0"/>
    <n v="0"/>
    <n v="0"/>
    <n v="0"/>
    <n v="0"/>
  </r>
  <r>
    <x v="0"/>
    <s v="SL"/>
    <s v="26   SL    SINALOA"/>
    <n v="48103.53"/>
    <n v="9"/>
    <m/>
    <m/>
    <m/>
    <m/>
    <n v="48103.53"/>
    <n v="9"/>
    <m/>
    <m/>
    <m/>
    <s v=" SINALOA"/>
    <x v="0"/>
    <n v="15572"/>
    <m/>
    <s v="ESPECIAL"/>
    <n v="15580"/>
    <n v="0"/>
    <n v="0"/>
    <n v="-9"/>
    <m/>
    <m/>
    <m/>
    <m/>
    <m/>
    <m/>
    <n v="0"/>
    <n v="0"/>
    <s v=" SINALOA"/>
    <s v="OPR BANAMEX"/>
    <n v="15581"/>
    <m/>
    <s v="ESPECIAL"/>
    <n v="15580"/>
    <n v="0"/>
    <n v="0"/>
    <n v="0"/>
    <n v="0"/>
    <n v="0"/>
  </r>
  <r>
    <x v="0"/>
    <s v="SL"/>
    <s v="26   SL    SINALOA"/>
    <n v="9659.1200000000008"/>
    <n v="2"/>
    <m/>
    <m/>
    <n v="4829.5600000000004"/>
    <n v="1"/>
    <n v="14488.68"/>
    <n v="3"/>
    <m/>
    <m/>
    <m/>
    <s v="  SINALOA"/>
    <x v="1"/>
    <n v="1550"/>
    <n v="1553"/>
    <s v="ESPECIAL"/>
    <n v="1552"/>
    <m/>
    <n v="0"/>
    <n v="-2"/>
    <m/>
    <m/>
    <n v="671.82"/>
    <n v="1"/>
    <m/>
    <m/>
    <n v="671.82"/>
    <n v="1"/>
    <s v="  SINALOA"/>
    <s v="OPR BBVA"/>
    <n v="1553"/>
    <m/>
    <s v="ESPECIAL"/>
    <n v="1553"/>
    <n v="1"/>
    <n v="3"/>
    <n v="2"/>
    <n v="1"/>
    <n v="1"/>
  </r>
  <r>
    <x v="0"/>
    <s v="SL"/>
    <s v="26   SL    SINALOA"/>
    <n v="3212504.7400000216"/>
    <n v="616"/>
    <n v="21603.3"/>
    <n v="4"/>
    <m/>
    <m/>
    <n v="3190901.4400000218"/>
    <n v="612"/>
    <m/>
    <m/>
    <m/>
    <s v="  SINALOA"/>
    <x v="2"/>
    <n v="1"/>
    <m/>
    <s v="ESPECIAL"/>
    <n v="612"/>
    <n v="154"/>
    <n v="616"/>
    <n v="0"/>
    <n v="612"/>
    <n v="154"/>
    <m/>
    <m/>
    <m/>
    <m/>
    <n v="0"/>
    <n v="0"/>
    <s v="  SINALOA"/>
    <s v="BBVA DISPERSION"/>
    <n v="613"/>
    <m/>
    <s v="ESPECIAL"/>
    <n v="612"/>
    <n v="0"/>
    <n v="0"/>
    <n v="0"/>
    <n v="0"/>
    <n v="0"/>
  </r>
  <r>
    <x v="0"/>
    <s v="SL"/>
    <s v="26   SL    SINALOA"/>
    <n v="5377294.0299999872"/>
    <n v="1014"/>
    <n v="46027.41"/>
    <n v="9"/>
    <n v="4829.5600000000004"/>
    <n v="1"/>
    <n v="5326437.0599999875"/>
    <n v="1004"/>
    <m/>
    <m/>
    <m/>
    <s v="  SINALOA"/>
    <x v="3"/>
    <n v="1"/>
    <m/>
    <s v="ESPECIAL"/>
    <n v="1004"/>
    <n v="254"/>
    <n v="1016"/>
    <n v="2"/>
    <n v="1004"/>
    <n v="254"/>
    <m/>
    <m/>
    <m/>
    <m/>
    <n v="0"/>
    <n v="0"/>
    <s v="  SINALOA"/>
    <s v="OTROS BANCOS "/>
    <n v="1005"/>
    <m/>
    <s v="ESPECIAL"/>
    <n v="1004"/>
    <n v="0"/>
    <n v="0"/>
    <n v="0"/>
    <n v="0"/>
    <n v="0"/>
  </r>
  <r>
    <x v="0"/>
    <s v="SP"/>
    <s v="25 SP SAN LUIS POTOSI"/>
    <n v="71397.119999999995"/>
    <n v="15"/>
    <m/>
    <m/>
    <n v="4362.51"/>
    <n v="1"/>
    <n v="75759.62999999999"/>
    <n v="16"/>
    <m/>
    <m/>
    <m/>
    <s v=" SAN LUIS POTOSI"/>
    <x v="1"/>
    <n v="131652"/>
    <n v="131667"/>
    <s v="ESPECIAL"/>
    <n v="131667"/>
    <n v="0"/>
    <n v="0"/>
    <n v="-15"/>
    <m/>
    <m/>
    <m/>
    <m/>
    <m/>
    <m/>
    <n v="0"/>
    <n v="0"/>
    <s v=" SAN LUIS POTOSI"/>
    <s v="OPR BBVA"/>
    <n v="131668"/>
    <m/>
    <s v="ESPECIAL"/>
    <n v="131667"/>
    <n v="0"/>
    <n v="0"/>
    <n v="0"/>
    <n v="0"/>
    <n v="0"/>
  </r>
  <r>
    <x v="0"/>
    <s v="SP"/>
    <s v="25 SP SAN LUIS POTOSI"/>
    <n v="18227.740000000002"/>
    <n v="5"/>
    <m/>
    <m/>
    <m/>
    <m/>
    <n v="18227.740000000002"/>
    <n v="5"/>
    <m/>
    <m/>
    <m/>
    <s v=" SAN LUIS POTOSI"/>
    <x v="0"/>
    <n v="3438"/>
    <m/>
    <s v="ESPECIAL"/>
    <n v="3442"/>
    <n v="0"/>
    <n v="0"/>
    <n v="-5"/>
    <m/>
    <m/>
    <m/>
    <m/>
    <m/>
    <m/>
    <n v="0"/>
    <n v="0"/>
    <s v=" SAN LUIS POTOSI"/>
    <s v="OPR BANAMEX"/>
    <n v="3443"/>
    <m/>
    <s v="ESPECIAL"/>
    <n v="3442"/>
    <n v="0"/>
    <n v="0"/>
    <n v="0"/>
    <n v="0"/>
    <n v="0"/>
  </r>
  <r>
    <x v="0"/>
    <s v="SP"/>
    <s v="25 SP SAN LUIS POTOSI"/>
    <n v="6136097.7799999341"/>
    <n v="1159"/>
    <n v="52873.95"/>
    <n v="10"/>
    <m/>
    <m/>
    <n v="6083223.829999934"/>
    <n v="1149"/>
    <m/>
    <m/>
    <m/>
    <s v=" SAN LUIS POTOSI"/>
    <x v="2"/>
    <n v="1"/>
    <m/>
    <s v="ESPECIAL"/>
    <n v="1149"/>
    <n v="290"/>
    <n v="1160"/>
    <n v="1"/>
    <n v="1149"/>
    <n v="290"/>
    <m/>
    <m/>
    <m/>
    <m/>
    <n v="0"/>
    <n v="0"/>
    <s v=" SAN LUIS POTOSI"/>
    <s v="BBVA DISPERSION"/>
    <n v="1150"/>
    <m/>
    <s v="ESPECIAL"/>
    <n v="1149"/>
    <n v="0"/>
    <n v="0"/>
    <n v="0"/>
    <n v="0"/>
    <n v="0"/>
  </r>
  <r>
    <x v="0"/>
    <s v="SP"/>
    <s v="25 SP SAN LUIS POTOSI"/>
    <n v="486263.77999999997"/>
    <n v="95"/>
    <n v="9659.1200000000008"/>
    <n v="2"/>
    <n v="4362.51"/>
    <n v="1"/>
    <n v="472242.14999999997"/>
    <n v="92"/>
    <m/>
    <m/>
    <m/>
    <s v=" SAN LUIS POTOSI"/>
    <x v="3"/>
    <n v="1"/>
    <m/>
    <s v="ESPECIAL"/>
    <n v="92"/>
    <n v="24"/>
    <n v="96"/>
    <n v="1"/>
    <n v="92"/>
    <n v="24"/>
    <m/>
    <m/>
    <m/>
    <m/>
    <n v="0"/>
    <n v="0"/>
    <s v=" SAN LUIS POTOSI"/>
    <s v="OTROS BANCOS "/>
    <n v="93"/>
    <m/>
    <s v="ESPECIAL"/>
    <n v="92"/>
    <n v="0"/>
    <n v="0"/>
    <n v="0"/>
    <n v="0"/>
    <n v="0"/>
  </r>
  <r>
    <x v="0"/>
    <s v="SR"/>
    <s v="27   SR    SONORA"/>
    <m/>
    <m/>
    <m/>
    <m/>
    <m/>
    <m/>
    <n v="0"/>
    <n v="0"/>
    <m/>
    <m/>
    <m/>
    <s v="  SONORA"/>
    <x v="0"/>
    <m/>
    <m/>
    <s v="ESPECIAL"/>
    <n v="-1"/>
    <n v="0"/>
    <n v="0"/>
    <n v="0"/>
    <m/>
    <m/>
    <m/>
    <m/>
    <m/>
    <m/>
    <n v="0"/>
    <n v="0"/>
    <s v="  SONORA"/>
    <s v="OPR BANAMEX"/>
    <n v="0"/>
    <m/>
    <s v="ESPECIAL"/>
    <n v="-1"/>
    <n v="0"/>
    <n v="0"/>
    <n v="0"/>
    <n v="0"/>
    <n v="0"/>
  </r>
  <r>
    <x v="0"/>
    <s v="SR"/>
    <s v="27   SR    SONORA"/>
    <n v="4362.51"/>
    <n v="1"/>
    <m/>
    <m/>
    <m/>
    <m/>
    <n v="4362.51"/>
    <n v="1"/>
    <m/>
    <m/>
    <m/>
    <s v="   SONORA"/>
    <x v="1"/>
    <n v="721"/>
    <m/>
    <s v="ESPECIAL"/>
    <n v="721"/>
    <n v="0"/>
    <n v="0"/>
    <n v="-1"/>
    <m/>
    <m/>
    <m/>
    <m/>
    <m/>
    <m/>
    <n v="0"/>
    <n v="0"/>
    <s v="   SONORA"/>
    <s v="OPR BBVA"/>
    <n v="722"/>
    <m/>
    <s v="ESPECIAL"/>
    <n v="721"/>
    <n v="0"/>
    <n v="0"/>
    <n v="0"/>
    <n v="0"/>
    <n v="0"/>
  </r>
  <r>
    <x v="0"/>
    <s v="SR"/>
    <s v="27   SR    SONORA"/>
    <n v="6055759.7099999916"/>
    <n v="1022"/>
    <n v="69034.69"/>
    <n v="11"/>
    <m/>
    <m/>
    <n v="5986725.0199999912"/>
    <n v="1011"/>
    <m/>
    <m/>
    <m/>
    <s v="   SONORA"/>
    <x v="2"/>
    <n v="1"/>
    <m/>
    <s v="ESPECIAL"/>
    <n v="1011"/>
    <n v="256"/>
    <n v="1024"/>
    <n v="2"/>
    <n v="1011"/>
    <n v="256"/>
    <m/>
    <m/>
    <m/>
    <m/>
    <n v="0"/>
    <n v="0"/>
    <s v="   SONORA"/>
    <s v="BBVA DISPERSION"/>
    <n v="1012"/>
    <m/>
    <s v="ESPECIAL"/>
    <n v="1011"/>
    <n v="0"/>
    <n v="0"/>
    <n v="0"/>
    <n v="0"/>
    <n v="0"/>
  </r>
  <r>
    <x v="0"/>
    <s v="SR"/>
    <s v="27   SR    SONORA"/>
    <n v="1433233.9799999984"/>
    <n v="248"/>
    <n v="17624.59"/>
    <n v="3"/>
    <m/>
    <m/>
    <n v="1415609.3899999983"/>
    <n v="245"/>
    <m/>
    <m/>
    <m/>
    <s v="   SONORA"/>
    <x v="3"/>
    <n v="1"/>
    <m/>
    <s v="ESPECIAL"/>
    <n v="245"/>
    <n v="62"/>
    <n v="248"/>
    <n v="0"/>
    <n v="245"/>
    <n v="62"/>
    <m/>
    <m/>
    <m/>
    <m/>
    <n v="0"/>
    <n v="0"/>
    <s v="   SONORA"/>
    <s v="OTROS BANCOS "/>
    <n v="246"/>
    <m/>
    <s v="ESPECIAL"/>
    <n v="245"/>
    <n v="0"/>
    <n v="0"/>
    <n v="0"/>
    <n v="0"/>
    <n v="0"/>
  </r>
  <r>
    <x v="0"/>
    <s v="TC"/>
    <s v="28   TC    TABASCO"/>
    <n v="7054.5400000000009"/>
    <n v="2"/>
    <m/>
    <m/>
    <m/>
    <m/>
    <n v="7054.5400000000009"/>
    <n v="2"/>
    <m/>
    <m/>
    <m/>
    <s v="   TABASCO"/>
    <x v="0"/>
    <n v="15951"/>
    <m/>
    <s v="ESPECIAL"/>
    <n v="15952"/>
    <n v="0"/>
    <n v="0"/>
    <n v="-2"/>
    <m/>
    <m/>
    <m/>
    <m/>
    <m/>
    <m/>
    <n v="0"/>
    <n v="0"/>
    <s v="   TABASCO"/>
    <s v="OPR BANAMEX"/>
    <n v="15953"/>
    <m/>
    <s v="ESPECIAL"/>
    <n v="15952"/>
    <n v="0"/>
    <n v="0"/>
    <n v="0"/>
    <n v="0"/>
    <n v="0"/>
  </r>
  <r>
    <x v="0"/>
    <s v="TC"/>
    <s v="28   TC    TABASCO"/>
    <n v="22685.54"/>
    <n v="5"/>
    <m/>
    <m/>
    <m/>
    <m/>
    <n v="22685.54"/>
    <n v="5"/>
    <m/>
    <m/>
    <m/>
    <s v="   TABASCO"/>
    <x v="1"/>
    <n v="2069"/>
    <m/>
    <s v="ESPECIAL"/>
    <n v="2073"/>
    <n v="0"/>
    <n v="0"/>
    <n v="-5"/>
    <m/>
    <m/>
    <m/>
    <m/>
    <m/>
    <m/>
    <n v="0"/>
    <n v="0"/>
    <s v="   TABASCO"/>
    <s v="OPR BBVA"/>
    <n v="2074"/>
    <m/>
    <s v="ESPECIAL"/>
    <n v="2073"/>
    <n v="0"/>
    <n v="0"/>
    <n v="0"/>
    <n v="0"/>
    <n v="0"/>
  </r>
  <r>
    <x v="0"/>
    <s v="TC"/>
    <s v="28   TC    TABASCO"/>
    <n v="4181011.5900000297"/>
    <n v="803"/>
    <n v="25793.06"/>
    <n v="5"/>
    <m/>
    <m/>
    <n v="4155218.5300000296"/>
    <n v="798"/>
    <m/>
    <m/>
    <m/>
    <s v="   TABASCO"/>
    <x v="2"/>
    <n v="1"/>
    <m/>
    <s v="ESPECIAL"/>
    <n v="798"/>
    <n v="201"/>
    <n v="804"/>
    <n v="1"/>
    <n v="798"/>
    <n v="201"/>
    <m/>
    <m/>
    <m/>
    <m/>
    <n v="0"/>
    <n v="0"/>
    <s v="   TABASCO"/>
    <s v="BBVA DISPERSION"/>
    <n v="799"/>
    <m/>
    <s v="ESPECIAL"/>
    <n v="798"/>
    <n v="0"/>
    <n v="0"/>
    <n v="0"/>
    <n v="0"/>
    <n v="0"/>
  </r>
  <r>
    <x v="0"/>
    <s v="TC"/>
    <s v="28   TC    TABASCO"/>
    <n v="1106467.6100000038"/>
    <n v="213"/>
    <n v="8373.81"/>
    <n v="1"/>
    <m/>
    <m/>
    <n v="1098093.8000000038"/>
    <n v="212"/>
    <m/>
    <m/>
    <m/>
    <s v="   TABASCO"/>
    <x v="3"/>
    <n v="1"/>
    <m/>
    <s v="ESPECIAL"/>
    <n v="212"/>
    <n v="54"/>
    <n v="216"/>
    <n v="3"/>
    <n v="212"/>
    <n v="54"/>
    <m/>
    <m/>
    <m/>
    <m/>
    <n v="0"/>
    <n v="0"/>
    <s v="   TABASCO"/>
    <s v="OTROS BANCOS "/>
    <n v="213"/>
    <m/>
    <s v="ESPECIAL"/>
    <n v="212"/>
    <n v="0"/>
    <n v="0"/>
    <n v="0"/>
    <n v="0"/>
    <n v="0"/>
  </r>
  <r>
    <x v="0"/>
    <s v="TL"/>
    <s v="30 TL TLAXCALA"/>
    <n v="9954.64"/>
    <n v="2"/>
    <m/>
    <m/>
    <m/>
    <m/>
    <n v="9954.64"/>
    <n v="2"/>
    <m/>
    <m/>
    <m/>
    <s v=" TLAXCALA"/>
    <x v="0"/>
    <n v="11997"/>
    <m/>
    <s v="ESPECIAL"/>
    <n v="11998"/>
    <n v="0"/>
    <n v="0"/>
    <n v="-2"/>
    <m/>
    <m/>
    <m/>
    <m/>
    <m/>
    <m/>
    <n v="0"/>
    <n v="0"/>
    <s v=" TLAXCALA"/>
    <s v="OPR BANAMEX"/>
    <n v="11999"/>
    <m/>
    <s v="ESPECIAL"/>
    <n v="11998"/>
    <n v="0"/>
    <n v="0"/>
    <n v="0"/>
    <n v="0"/>
    <n v="0"/>
  </r>
  <r>
    <x v="0"/>
    <s v="TL"/>
    <s v="30 TL TLAXCALA"/>
    <n v="51404.770000000004"/>
    <n v="9"/>
    <m/>
    <m/>
    <m/>
    <m/>
    <n v="51404.770000000004"/>
    <n v="9"/>
    <m/>
    <m/>
    <m/>
    <s v=" TLAXCALA"/>
    <x v="1"/>
    <n v="4938"/>
    <m/>
    <s v="ESPECIAL"/>
    <n v="4946"/>
    <n v="0"/>
    <n v="0"/>
    <n v="-9"/>
    <m/>
    <m/>
    <m/>
    <m/>
    <m/>
    <m/>
    <n v="0"/>
    <n v="0"/>
    <s v=" TLAXCALA"/>
    <s v="OPR BBVA"/>
    <n v="4947"/>
    <m/>
    <s v="ESPECIAL"/>
    <n v="4946"/>
    <n v="0"/>
    <n v="0"/>
    <n v="0"/>
    <n v="0"/>
    <n v="0"/>
  </r>
  <r>
    <x v="0"/>
    <s v="TL"/>
    <s v="30 TL TLAXCALA"/>
    <n v="2001856.0000000119"/>
    <n v="384"/>
    <n v="4829.5600000000004"/>
    <n v="1"/>
    <m/>
    <m/>
    <n v="1997026.4400000118"/>
    <n v="383"/>
    <m/>
    <m/>
    <m/>
    <s v=" TLAXCALA"/>
    <x v="2"/>
    <n v="1"/>
    <m/>
    <s v="ESPECIAL"/>
    <n v="383"/>
    <n v="96"/>
    <n v="384"/>
    <n v="0"/>
    <n v="383"/>
    <n v="96"/>
    <m/>
    <m/>
    <m/>
    <m/>
    <n v="0"/>
    <n v="0"/>
    <s v=" TLAXCALA"/>
    <s v="BBVA DISPERSION"/>
    <n v="384"/>
    <m/>
    <s v="ESPECIAL"/>
    <n v="383"/>
    <n v="0"/>
    <n v="0"/>
    <n v="0"/>
    <n v="0"/>
    <n v="0"/>
  </r>
  <r>
    <x v="0"/>
    <s v="TL"/>
    <s v="30 TL TLAXCALA"/>
    <n v="834112.44000000157"/>
    <n v="158"/>
    <n v="15249.66"/>
    <n v="3"/>
    <m/>
    <m/>
    <n v="818862.78000000154"/>
    <n v="155"/>
    <m/>
    <m/>
    <m/>
    <s v=" TLAXCALA"/>
    <x v="3"/>
    <n v="1"/>
    <m/>
    <s v="ESPECIAL"/>
    <n v="155"/>
    <n v="40"/>
    <n v="160"/>
    <n v="2"/>
    <n v="155"/>
    <n v="40"/>
    <m/>
    <m/>
    <m/>
    <m/>
    <n v="0"/>
    <n v="0"/>
    <s v=" TLAXCALA"/>
    <s v="OTROS BANCOS "/>
    <n v="156"/>
    <m/>
    <s v="ESPECIAL"/>
    <n v="155"/>
    <n v="0"/>
    <n v="0"/>
    <n v="0"/>
    <n v="0"/>
    <n v="0"/>
  </r>
  <r>
    <x v="0"/>
    <s v="TS"/>
    <s v="29   TS    TAMAULIPAS"/>
    <m/>
    <m/>
    <m/>
    <m/>
    <m/>
    <m/>
    <n v="0"/>
    <n v="0"/>
    <m/>
    <m/>
    <m/>
    <s v="  TAMAULIPAS"/>
    <x v="0"/>
    <m/>
    <m/>
    <s v="ESPECIAL"/>
    <n v="-1"/>
    <n v="0"/>
    <n v="0"/>
    <n v="0"/>
    <m/>
    <m/>
    <m/>
    <m/>
    <m/>
    <m/>
    <n v="0"/>
    <n v="0"/>
    <s v="  TAMAULIPAS"/>
    <s v="OPR BANAMEX"/>
    <n v="0"/>
    <m/>
    <s v="ESPECIAL"/>
    <n v="-1"/>
    <n v="0"/>
    <n v="0"/>
    <n v="0"/>
    <n v="0"/>
    <n v="0"/>
  </r>
  <r>
    <x v="0"/>
    <s v="TS"/>
    <s v="29   TS    TAMAULIPAS"/>
    <n v="4829.5600000000004"/>
    <n v="1"/>
    <m/>
    <m/>
    <n v="33423.149999999994"/>
    <n v="5"/>
    <n v="38252.709999999992"/>
    <n v="6"/>
    <m/>
    <m/>
    <m/>
    <s v="  TAMAULIPAS"/>
    <x v="1"/>
    <n v="1922"/>
    <n v="1923"/>
    <s v="ESPECIAL"/>
    <n v="1927"/>
    <n v="0"/>
    <n v="0"/>
    <n v="-1"/>
    <m/>
    <m/>
    <m/>
    <m/>
    <m/>
    <m/>
    <n v="0"/>
    <n v="0"/>
    <s v="  TAMAULIPAS"/>
    <s v="OPR BBVA"/>
    <n v="1928"/>
    <m/>
    <s v="ESPECIAL"/>
    <n v="1927"/>
    <n v="0"/>
    <n v="0"/>
    <n v="0"/>
    <n v="0"/>
    <n v="0"/>
  </r>
  <r>
    <x v="0"/>
    <s v="TS"/>
    <s v="29   TS    TAMAULIPAS"/>
    <n v="5897427.4100000039"/>
    <n v="1022"/>
    <n v="24209.059999999998"/>
    <n v="4"/>
    <n v="7312.18"/>
    <n v="1"/>
    <n v="5865906.1700000046"/>
    <n v="1017"/>
    <m/>
    <m/>
    <m/>
    <s v="  TAMAULIPAS"/>
    <x v="2"/>
    <n v="1"/>
    <m/>
    <s v="ESPECIAL"/>
    <n v="1017"/>
    <n v="256"/>
    <n v="1024"/>
    <n v="2"/>
    <n v="1017"/>
    <n v="256"/>
    <m/>
    <m/>
    <m/>
    <m/>
    <n v="0"/>
    <n v="0"/>
    <s v="  TAMAULIPAS"/>
    <s v="BBVA DISPERSION"/>
    <n v="1018"/>
    <m/>
    <s v="ESPECIAL"/>
    <n v="1017"/>
    <n v="0"/>
    <n v="0"/>
    <n v="0"/>
    <n v="0"/>
    <n v="0"/>
  </r>
  <r>
    <x v="0"/>
    <s v="TS"/>
    <s v="29   TS    TAMAULIPAS"/>
    <n v="3381840.8499999973"/>
    <n v="581"/>
    <n v="23557.989999999998"/>
    <n v="4"/>
    <n v="26110.969999999998"/>
    <n v="4"/>
    <n v="3332171.8899999969"/>
    <n v="573"/>
    <m/>
    <m/>
    <m/>
    <s v="  TAMAULIPAS"/>
    <x v="3"/>
    <n v="1"/>
    <m/>
    <s v="ESPECIAL"/>
    <n v="573"/>
    <n v="146"/>
    <n v="584"/>
    <n v="3"/>
    <n v="573"/>
    <n v="146"/>
    <m/>
    <m/>
    <m/>
    <m/>
    <n v="0"/>
    <n v="0"/>
    <s v="  TAMAULIPAS"/>
    <s v="OTROS BANCOS "/>
    <n v="574"/>
    <m/>
    <s v="ESPECIAL"/>
    <n v="573"/>
    <n v="0"/>
    <n v="0"/>
    <n v="0"/>
    <n v="0"/>
    <n v="0"/>
  </r>
  <r>
    <x v="0"/>
    <s v="VZ"/>
    <s v="31 VZ VERACRUZ"/>
    <n v="4344.71"/>
    <n v="1"/>
    <m/>
    <m/>
    <m/>
    <m/>
    <n v="4344.71"/>
    <n v="1"/>
    <m/>
    <m/>
    <m/>
    <s v=" VERACRUZ"/>
    <x v="0"/>
    <n v="116181"/>
    <m/>
    <s v="ESPECIAL"/>
    <n v="116181"/>
    <n v="0"/>
    <n v="0"/>
    <n v="-1"/>
    <m/>
    <m/>
    <m/>
    <m/>
    <m/>
    <m/>
    <n v="0"/>
    <n v="0"/>
    <s v=" VERACRUZ"/>
    <s v="OPR BANAMEX"/>
    <n v="116182"/>
    <m/>
    <s v="ESPECIAL"/>
    <n v="116181"/>
    <n v="0"/>
    <n v="0"/>
    <n v="0"/>
    <n v="0"/>
    <n v="0"/>
  </r>
  <r>
    <x v="0"/>
    <s v="VZ"/>
    <s v="31 VZ VERACRUZ"/>
    <n v="276856.65999999992"/>
    <n v="51"/>
    <m/>
    <m/>
    <n v="10508.27"/>
    <n v="2"/>
    <n v="287364.92999999993"/>
    <n v="53"/>
    <m/>
    <m/>
    <m/>
    <s v=" VERACRUZ"/>
    <x v="1"/>
    <n v="54518"/>
    <n v="54571"/>
    <s v="ESPECIAL"/>
    <n v="54570"/>
    <n v="0"/>
    <n v="0"/>
    <n v="-51"/>
    <m/>
    <m/>
    <n v="4497.82"/>
    <n v="2"/>
    <m/>
    <m/>
    <n v="4497.82"/>
    <n v="2"/>
    <s v=" VERACRUZ"/>
    <s v="OPR BBVA"/>
    <n v="54571"/>
    <m/>
    <s v="ESPECIAL"/>
    <n v="54572"/>
    <n v="1"/>
    <n v="3"/>
    <n v="1"/>
    <n v="2"/>
    <n v="1"/>
  </r>
  <r>
    <x v="0"/>
    <s v="VZ"/>
    <s v="31 VZ VERACRUZ"/>
    <n v="9585417.8299999479"/>
    <n v="1810"/>
    <n v="71817"/>
    <n v="14"/>
    <m/>
    <m/>
    <n v="9513600.8299999479"/>
    <n v="1796"/>
    <m/>
    <m/>
    <m/>
    <s v=" VERACRUZ"/>
    <x v="2"/>
    <n v="1"/>
    <m/>
    <s v="ESPECIAL"/>
    <n v="1796"/>
    <n v="453"/>
    <n v="1812"/>
    <n v="2"/>
    <n v="1796"/>
    <n v="453"/>
    <n v="1468.01"/>
    <n v="1"/>
    <m/>
    <m/>
    <n v="1468.01"/>
    <n v="1"/>
    <s v=" VERACRUZ"/>
    <s v="BBVA DISPERSION"/>
    <n v="1797"/>
    <m/>
    <s v="ESPECIAL"/>
    <n v="1797"/>
    <n v="1"/>
    <n v="3"/>
    <n v="2"/>
    <n v="1"/>
    <n v="1"/>
  </r>
  <r>
    <x v="0"/>
    <s v="VZ"/>
    <s v="31 VZ VERACRUZ"/>
    <n v="9209216.389999833"/>
    <n v="1732"/>
    <n v="19316.910000000003"/>
    <n v="3"/>
    <n v="10508.27"/>
    <n v="2"/>
    <n v="9179391.2099998333"/>
    <n v="1727"/>
    <m/>
    <m/>
    <m/>
    <s v=" VERACRUZ"/>
    <x v="3"/>
    <n v="1"/>
    <m/>
    <s v="ESPECIAL"/>
    <n v="1727"/>
    <n v="433"/>
    <n v="1732"/>
    <n v="0"/>
    <n v="1727"/>
    <n v="433"/>
    <m/>
    <m/>
    <m/>
    <m/>
    <n v="0"/>
    <n v="0"/>
    <s v=" VERACRUZ"/>
    <s v="OTROS BANCOS "/>
    <n v="1728"/>
    <m/>
    <s v="ESPECIAL"/>
    <n v="1727"/>
    <n v="0"/>
    <n v="0"/>
    <n v="0"/>
    <n v="0"/>
    <n v="0"/>
  </r>
  <r>
    <x v="0"/>
    <s v="YN"/>
    <s v="32   YN    YUCATAN"/>
    <n v="5678.71"/>
    <n v="1"/>
    <m/>
    <m/>
    <m/>
    <m/>
    <n v="5678.71"/>
    <n v="1"/>
    <m/>
    <m/>
    <m/>
    <s v="  YUCATAN"/>
    <x v="0"/>
    <n v="29202"/>
    <m/>
    <s v="ESPECIAL"/>
    <n v="29202"/>
    <n v="0"/>
    <n v="0"/>
    <n v="-1"/>
    <m/>
    <m/>
    <m/>
    <m/>
    <m/>
    <m/>
    <n v="0"/>
    <n v="0"/>
    <s v="  YUCATAN"/>
    <s v="OPR BANAMEX"/>
    <n v="29203"/>
    <m/>
    <s v="ESPECIAL"/>
    <n v="29202"/>
    <n v="0"/>
    <n v="0"/>
    <n v="0"/>
    <n v="0"/>
    <n v="0"/>
  </r>
  <r>
    <x v="0"/>
    <s v="YN"/>
    <s v="32   YN    YUCATAN"/>
    <n v="4829.5600000000004"/>
    <n v="1"/>
    <m/>
    <m/>
    <n v="11648.66"/>
    <n v="2"/>
    <n v="16478.22"/>
    <n v="3"/>
    <m/>
    <m/>
    <m/>
    <s v="  YUCATAN"/>
    <x v="1"/>
    <n v="474"/>
    <n v="475"/>
    <s v="ESPECIAL"/>
    <n v="476"/>
    <n v="0"/>
    <n v="0"/>
    <n v="-1"/>
    <m/>
    <m/>
    <m/>
    <m/>
    <m/>
    <m/>
    <n v="0"/>
    <n v="0"/>
    <s v="  YUCATAN"/>
    <s v="OPR BBVA"/>
    <n v="477"/>
    <m/>
    <s v="ESPECIAL"/>
    <n v="476"/>
    <n v="0"/>
    <n v="0"/>
    <n v="0"/>
    <n v="0"/>
    <n v="0"/>
  </r>
  <r>
    <x v="0"/>
    <s v="YN"/>
    <s v="32   YN    YUCATAN"/>
    <n v="3133750.2000000207"/>
    <n v="605"/>
    <n v="5902.78"/>
    <n v="2"/>
    <m/>
    <m/>
    <n v="3127847.4200000209"/>
    <n v="603"/>
    <m/>
    <m/>
    <m/>
    <s v="  YUCATAN"/>
    <x v="2"/>
    <n v="1"/>
    <m/>
    <s v="ESPECIAL"/>
    <n v="603"/>
    <n v="152"/>
    <n v="608"/>
    <n v="3"/>
    <n v="603"/>
    <n v="152"/>
    <m/>
    <m/>
    <m/>
    <m/>
    <n v="0"/>
    <n v="0"/>
    <s v="  YUCATAN"/>
    <s v="BBVA DISPERSION"/>
    <n v="604"/>
    <m/>
    <s v="ESPECIAL"/>
    <n v="603"/>
    <n v="0"/>
    <n v="0"/>
    <n v="0"/>
    <n v="0"/>
    <n v="0"/>
  </r>
  <r>
    <x v="0"/>
    <s v="YN"/>
    <s v="32   YN    YUCATAN"/>
    <n v="1696933.4800000088"/>
    <n v="325"/>
    <n v="4829.5600000000004"/>
    <n v="1"/>
    <n v="11648.66"/>
    <n v="2"/>
    <n v="1680455.2600000089"/>
    <n v="322"/>
    <m/>
    <m/>
    <m/>
    <s v="  YUCATAN"/>
    <x v="3"/>
    <n v="1"/>
    <m/>
    <s v="ESPECIAL"/>
    <n v="322"/>
    <n v="82"/>
    <n v="328"/>
    <n v="3"/>
    <n v="322"/>
    <n v="82"/>
    <m/>
    <m/>
    <m/>
    <m/>
    <n v="0"/>
    <n v="0"/>
    <s v="  YUCATAN"/>
    <s v="OTROS BANCOS "/>
    <n v="323"/>
    <m/>
    <s v="ESPECIAL"/>
    <n v="322"/>
    <n v="0"/>
    <n v="0"/>
    <n v="0"/>
    <n v="0"/>
    <n v="0"/>
  </r>
  <r>
    <x v="0"/>
    <s v="ZS"/>
    <s v="33 ZS ZACATECAS"/>
    <n v="777643.73000000056"/>
    <n v="146"/>
    <m/>
    <m/>
    <m/>
    <m/>
    <n v="777643.73000000056"/>
    <n v="146"/>
    <m/>
    <m/>
    <m/>
    <s v=" ZACATECAS"/>
    <x v="1"/>
    <n v="6339"/>
    <m/>
    <s v="ESPECIAL"/>
    <n v="6484"/>
    <n v="37"/>
    <n v="148"/>
    <n v="2"/>
    <m/>
    <n v="37"/>
    <m/>
    <m/>
    <m/>
    <m/>
    <n v="0"/>
    <n v="0"/>
    <s v=" ZACATECAS"/>
    <s v="OPR BBVA"/>
    <n v="6485"/>
    <m/>
    <s v="ESPECIAL"/>
    <n v="6484"/>
    <n v="0"/>
    <n v="0"/>
    <n v="0"/>
    <n v="0"/>
    <n v="0"/>
  </r>
  <r>
    <x v="0"/>
    <s v="ZS"/>
    <s v="33 ZS ZACATECAS"/>
    <n v="4362.51"/>
    <n v="1"/>
    <m/>
    <m/>
    <m/>
    <m/>
    <n v="4362.51"/>
    <n v="1"/>
    <m/>
    <m/>
    <m/>
    <s v=" ZACATECAS"/>
    <x v="0"/>
    <n v="11476"/>
    <m/>
    <s v="ESPECIAL"/>
    <n v="11476"/>
    <n v="1"/>
    <n v="4"/>
    <n v="3"/>
    <m/>
    <n v="1"/>
    <m/>
    <m/>
    <m/>
    <m/>
    <n v="0"/>
    <n v="0"/>
    <s v=" ZACATECAS"/>
    <s v="OPR BANAMEX"/>
    <n v="11477"/>
    <m/>
    <s v="ESPECIAL"/>
    <n v="11476"/>
    <n v="0"/>
    <n v="0"/>
    <n v="0"/>
    <n v="0"/>
    <n v="0"/>
  </r>
  <r>
    <x v="0"/>
    <s v="ZS"/>
    <s v="33 ZS ZACATECAS"/>
    <n v="3509162.6000000252"/>
    <n v="665"/>
    <n v="25292.47"/>
    <n v="5"/>
    <m/>
    <m/>
    <n v="3483870.130000025"/>
    <n v="660"/>
    <m/>
    <m/>
    <m/>
    <s v=" ZACATECAS"/>
    <x v="2"/>
    <n v="1"/>
    <m/>
    <s v="ESPECIAL"/>
    <n v="660"/>
    <n v="167"/>
    <n v="668"/>
    <n v="3"/>
    <n v="660"/>
    <n v="167"/>
    <m/>
    <m/>
    <m/>
    <m/>
    <n v="0"/>
    <n v="0"/>
    <s v=" ZACATECAS"/>
    <s v="BBVA DISPERSION"/>
    <n v="661"/>
    <m/>
    <s v="ESPECIAL"/>
    <n v="660"/>
    <n v="0"/>
    <n v="0"/>
    <n v="0"/>
    <n v="0"/>
    <n v="0"/>
  </r>
  <r>
    <x v="0"/>
    <s v="ZS"/>
    <s v="33 ZS ZACATECAS"/>
    <n v="304569.75999999989"/>
    <n v="55"/>
    <m/>
    <m/>
    <m/>
    <m/>
    <n v="304569.75999999989"/>
    <n v="55"/>
    <m/>
    <m/>
    <m/>
    <s v=" ZACATECAS"/>
    <x v="3"/>
    <n v="1"/>
    <m/>
    <s v="ESPECIAL"/>
    <n v="55"/>
    <n v="14"/>
    <n v="56"/>
    <n v="1"/>
    <n v="55"/>
    <n v="14"/>
    <m/>
    <m/>
    <m/>
    <m/>
    <n v="0"/>
    <n v="0"/>
    <s v=" ZACATECAS"/>
    <s v="OTROS BANCOS "/>
    <n v="56"/>
    <m/>
    <s v="ESPECIAL"/>
    <n v="55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33">
  <r>
    <m/>
    <m/>
    <m/>
    <m/>
    <n v="0"/>
    <n v="0"/>
    <x v="0"/>
    <x v="0"/>
    <n v="0"/>
    <m/>
    <s v="ESPECIAL"/>
    <n v="-1"/>
    <n v="0"/>
    <n v="0"/>
    <n v="0"/>
  </r>
  <r>
    <n v="1184.04"/>
    <n v="1"/>
    <m/>
    <m/>
    <n v="1184.04"/>
    <n v="1"/>
    <x v="0"/>
    <x v="1"/>
    <n v="268"/>
    <m/>
    <s v="ESPECIAL"/>
    <n v="268"/>
    <n v="1"/>
    <n v="3"/>
    <n v="2"/>
  </r>
  <r>
    <m/>
    <m/>
    <m/>
    <m/>
    <n v="0"/>
    <n v="0"/>
    <x v="0"/>
    <x v="2"/>
    <n v="481"/>
    <m/>
    <s v="ESPECIAL"/>
    <n v="480"/>
    <n v="0"/>
    <n v="0"/>
    <n v="0"/>
  </r>
  <r>
    <m/>
    <m/>
    <m/>
    <m/>
    <n v="0"/>
    <n v="0"/>
    <x v="0"/>
    <x v="3"/>
    <n v="78"/>
    <m/>
    <s v="ESPECIAL"/>
    <n v="77"/>
    <n v="0"/>
    <n v="0"/>
    <n v="0"/>
  </r>
  <r>
    <m/>
    <m/>
    <m/>
    <m/>
    <n v="0"/>
    <n v="0"/>
    <x v="1"/>
    <x v="0"/>
    <n v="934"/>
    <m/>
    <s v="ESPECIAL"/>
    <n v="933"/>
    <n v="0"/>
    <n v="0"/>
    <n v="0"/>
  </r>
  <r>
    <m/>
    <m/>
    <m/>
    <m/>
    <n v="0"/>
    <n v="0"/>
    <x v="1"/>
    <x v="1"/>
    <n v="115"/>
    <m/>
    <s v="ESPECIAL"/>
    <n v="114"/>
    <n v="0"/>
    <n v="0"/>
    <n v="0"/>
  </r>
  <r>
    <m/>
    <m/>
    <m/>
    <m/>
    <n v="0"/>
    <n v="0"/>
    <x v="1"/>
    <x v="2"/>
    <n v="1030"/>
    <m/>
    <s v="ESPECIAL"/>
    <n v="1029"/>
    <n v="0"/>
    <n v="0"/>
    <n v="0"/>
  </r>
  <r>
    <m/>
    <m/>
    <m/>
    <m/>
    <n v="0"/>
    <n v="0"/>
    <x v="1"/>
    <x v="3"/>
    <n v="552"/>
    <m/>
    <s v="ESPECIAL"/>
    <n v="551"/>
    <n v="0"/>
    <n v="0"/>
    <n v="0"/>
  </r>
  <r>
    <m/>
    <m/>
    <m/>
    <m/>
    <n v="0"/>
    <n v="0"/>
    <x v="2"/>
    <x v="0"/>
    <n v="222"/>
    <m/>
    <s v="ESPECIAL"/>
    <n v="221"/>
    <n v="0"/>
    <n v="0"/>
    <n v="0"/>
  </r>
  <r>
    <m/>
    <m/>
    <m/>
    <m/>
    <n v="0"/>
    <n v="0"/>
    <x v="2"/>
    <x v="1"/>
    <n v="881"/>
    <m/>
    <s v="ESPECIAL"/>
    <n v="880"/>
    <n v="0"/>
    <n v="0"/>
    <n v="0"/>
  </r>
  <r>
    <m/>
    <m/>
    <m/>
    <m/>
    <n v="0"/>
    <n v="0"/>
    <x v="2"/>
    <x v="2"/>
    <n v="189"/>
    <m/>
    <s v="ESPECIAL"/>
    <n v="188"/>
    <n v="0"/>
    <n v="0"/>
    <n v="0"/>
  </r>
  <r>
    <m/>
    <m/>
    <m/>
    <m/>
    <n v="0"/>
    <n v="0"/>
    <x v="2"/>
    <x v="3"/>
    <n v="29"/>
    <m/>
    <s v="ESPECIAL"/>
    <n v="28"/>
    <n v="0"/>
    <n v="0"/>
    <n v="0"/>
  </r>
  <r>
    <m/>
    <m/>
    <m/>
    <m/>
    <n v="0"/>
    <n v="0"/>
    <x v="3"/>
    <x v="0"/>
    <n v="277"/>
    <m/>
    <s v="ESPECIAL"/>
    <n v="276"/>
    <n v="0"/>
    <n v="0"/>
    <n v="0"/>
  </r>
  <r>
    <m/>
    <m/>
    <m/>
    <m/>
    <n v="0"/>
    <n v="0"/>
    <x v="3"/>
    <x v="1"/>
    <n v="81"/>
    <m/>
    <s v="ESPECIAL"/>
    <n v="80"/>
    <n v="0"/>
    <n v="0"/>
    <n v="0"/>
  </r>
  <r>
    <m/>
    <m/>
    <m/>
    <m/>
    <n v="0"/>
    <n v="0"/>
    <x v="3"/>
    <x v="2"/>
    <n v="176"/>
    <m/>
    <s v="ESPECIAL"/>
    <n v="175"/>
    <n v="0"/>
    <n v="0"/>
    <n v="0"/>
  </r>
  <r>
    <m/>
    <m/>
    <m/>
    <m/>
    <n v="0"/>
    <n v="0"/>
    <x v="3"/>
    <x v="3"/>
    <n v="224"/>
    <m/>
    <s v="ESPECIAL"/>
    <n v="223"/>
    <n v="0"/>
    <n v="0"/>
    <n v="0"/>
  </r>
  <r>
    <m/>
    <m/>
    <m/>
    <m/>
    <n v="0"/>
    <n v="0"/>
    <x v="4"/>
    <x v="0"/>
    <n v="15874"/>
    <m/>
    <s v="ESPECIAL"/>
    <n v="15873"/>
    <n v="0"/>
    <n v="0"/>
    <n v="0"/>
  </r>
  <r>
    <m/>
    <m/>
    <m/>
    <m/>
    <n v="0"/>
    <n v="0"/>
    <x v="4"/>
    <x v="1"/>
    <n v="722"/>
    <m/>
    <s v="ESPECIAL"/>
    <n v="721"/>
    <n v="0"/>
    <n v="0"/>
    <n v="0"/>
  </r>
  <r>
    <n v="2446.6799999999998"/>
    <n v="1"/>
    <m/>
    <m/>
    <n v="2446.6799999999998"/>
    <n v="1"/>
    <x v="4"/>
    <x v="2"/>
    <n v="633"/>
    <m/>
    <s v="ESPECIAL"/>
    <n v="633"/>
    <n v="1"/>
    <n v="3"/>
    <n v="2"/>
  </r>
  <r>
    <m/>
    <m/>
    <m/>
    <m/>
    <n v="0"/>
    <n v="0"/>
    <x v="4"/>
    <x v="3"/>
    <n v="1100"/>
    <m/>
    <s v="ESPECIAL"/>
    <n v="1099"/>
    <n v="0"/>
    <n v="0"/>
    <n v="0"/>
  </r>
  <r>
    <m/>
    <m/>
    <m/>
    <m/>
    <n v="0"/>
    <n v="0"/>
    <x v="5"/>
    <x v="0"/>
    <n v="60623"/>
    <m/>
    <s v="ESPECIAL"/>
    <n v="60622"/>
    <n v="0"/>
    <n v="0"/>
    <n v="0"/>
  </r>
  <r>
    <m/>
    <m/>
    <m/>
    <m/>
    <n v="0"/>
    <n v="0"/>
    <x v="5"/>
    <x v="1"/>
    <n v="1704"/>
    <m/>
    <s v="ESPECIAL"/>
    <n v="1703"/>
    <n v="0"/>
    <n v="0"/>
    <n v="0"/>
  </r>
  <r>
    <m/>
    <m/>
    <m/>
    <m/>
    <n v="0"/>
    <n v="0"/>
    <x v="5"/>
    <x v="2"/>
    <n v="1131"/>
    <m/>
    <s v="ESPECIAL"/>
    <n v="1130"/>
    <n v="0"/>
    <n v="0"/>
    <n v="0"/>
  </r>
  <r>
    <m/>
    <m/>
    <m/>
    <m/>
    <n v="0"/>
    <n v="0"/>
    <x v="5"/>
    <x v="3"/>
    <n v="113"/>
    <m/>
    <s v="ESPECIAL"/>
    <n v="112"/>
    <n v="0"/>
    <n v="0"/>
    <n v="0"/>
  </r>
  <r>
    <m/>
    <m/>
    <m/>
    <m/>
    <n v="0"/>
    <n v="0"/>
    <x v="6"/>
    <x v="0"/>
    <n v="0"/>
    <m/>
    <s v="ESPECIAL"/>
    <n v="-1"/>
    <n v="0"/>
    <n v="0"/>
    <n v="0"/>
  </r>
  <r>
    <m/>
    <m/>
    <m/>
    <m/>
    <n v="0"/>
    <n v="0"/>
    <x v="6"/>
    <x v="1"/>
    <n v="1657"/>
    <m/>
    <s v="ESPECIAL"/>
    <n v="1656"/>
    <n v="0"/>
    <n v="0"/>
    <n v="0"/>
  </r>
  <r>
    <m/>
    <m/>
    <m/>
    <m/>
    <n v="0"/>
    <n v="0"/>
    <x v="6"/>
    <x v="2"/>
    <n v="268"/>
    <m/>
    <s v="ESPECIAL"/>
    <n v="267"/>
    <n v="0"/>
    <n v="0"/>
    <n v="0"/>
  </r>
  <r>
    <m/>
    <m/>
    <m/>
    <m/>
    <n v="0"/>
    <n v="0"/>
    <x v="6"/>
    <x v="3"/>
    <n v="46"/>
    <m/>
    <s v="ESPECIAL"/>
    <n v="45"/>
    <n v="0"/>
    <n v="0"/>
    <n v="0"/>
  </r>
  <r>
    <m/>
    <m/>
    <m/>
    <m/>
    <n v="0"/>
    <n v="0"/>
    <x v="7"/>
    <x v="0"/>
    <n v="0"/>
    <m/>
    <s v="ESPECIAL"/>
    <n v="-1"/>
    <n v="0"/>
    <n v="0"/>
    <n v="0"/>
  </r>
  <r>
    <m/>
    <m/>
    <m/>
    <m/>
    <n v="0"/>
    <n v="0"/>
    <x v="7"/>
    <x v="1"/>
    <n v="1"/>
    <m/>
    <s v="ESPECIAL"/>
    <n v="0"/>
    <n v="0"/>
    <n v="0"/>
    <n v="0"/>
  </r>
  <r>
    <m/>
    <m/>
    <m/>
    <m/>
    <n v="0"/>
    <n v="0"/>
    <x v="7"/>
    <x v="2"/>
    <n v="1533"/>
    <m/>
    <s v="ESPECIAL"/>
    <n v="1532"/>
    <n v="0"/>
    <n v="0"/>
    <n v="0"/>
  </r>
  <r>
    <m/>
    <m/>
    <m/>
    <m/>
    <n v="0"/>
    <n v="0"/>
    <x v="7"/>
    <x v="3"/>
    <n v="714"/>
    <m/>
    <s v="ESPECIAL"/>
    <n v="713"/>
    <n v="0"/>
    <n v="0"/>
    <n v="0"/>
  </r>
  <r>
    <m/>
    <m/>
    <m/>
    <m/>
    <n v="0"/>
    <n v="0"/>
    <x v="8"/>
    <x v="0"/>
    <n v="0"/>
    <m/>
    <s v="ESPECIAL"/>
    <n v="-1"/>
    <n v="0"/>
    <n v="0"/>
    <n v="0"/>
  </r>
  <r>
    <n v="917.96"/>
    <n v="1"/>
    <m/>
    <m/>
    <n v="917.96"/>
    <n v="1"/>
    <x v="8"/>
    <x v="1"/>
    <n v="515"/>
    <m/>
    <s v="ESPECIAL"/>
    <n v="515"/>
    <n v="1"/>
    <n v="3"/>
    <n v="2"/>
  </r>
  <r>
    <m/>
    <m/>
    <m/>
    <m/>
    <n v="0"/>
    <n v="0"/>
    <x v="8"/>
    <x v="2"/>
    <n v="743"/>
    <m/>
    <s v="ESPECIAL"/>
    <n v="742"/>
    <n v="0"/>
    <n v="0"/>
    <n v="0"/>
  </r>
  <r>
    <m/>
    <m/>
    <m/>
    <m/>
    <n v="0"/>
    <n v="0"/>
    <x v="8"/>
    <x v="3"/>
    <n v="82"/>
    <m/>
    <s v="ESPECIAL"/>
    <n v="81"/>
    <n v="0"/>
    <n v="0"/>
    <n v="0"/>
  </r>
  <r>
    <m/>
    <m/>
    <m/>
    <m/>
    <n v="0"/>
    <n v="0"/>
    <x v="9"/>
    <x v="0"/>
    <n v="24400"/>
    <m/>
    <s v="ESPECIAL"/>
    <n v="24399"/>
    <n v="0"/>
    <n v="0"/>
    <n v="0"/>
  </r>
  <r>
    <n v="5021.3900000000003"/>
    <n v="3"/>
    <m/>
    <m/>
    <n v="5021.3900000000003"/>
    <n v="3"/>
    <x v="9"/>
    <x v="1"/>
    <n v="273"/>
    <m/>
    <s v="ESPECIAL"/>
    <n v="275"/>
    <n v="1"/>
    <n v="3"/>
    <n v="0"/>
  </r>
  <r>
    <m/>
    <m/>
    <m/>
    <m/>
    <n v="0"/>
    <n v="0"/>
    <x v="9"/>
    <x v="2"/>
    <n v="694"/>
    <m/>
    <s v="ESPECIAL"/>
    <n v="693"/>
    <n v="0"/>
    <n v="0"/>
    <n v="0"/>
  </r>
  <r>
    <m/>
    <m/>
    <m/>
    <m/>
    <n v="0"/>
    <n v="0"/>
    <x v="9"/>
    <x v="3"/>
    <n v="1057"/>
    <m/>
    <s v="ESPECIAL"/>
    <n v="1056"/>
    <n v="0"/>
    <n v="0"/>
    <n v="0"/>
  </r>
  <r>
    <m/>
    <m/>
    <m/>
    <m/>
    <n v="0"/>
    <n v="0"/>
    <x v="10"/>
    <x v="0"/>
    <n v="37467"/>
    <m/>
    <s v="ESPECIAL"/>
    <n v="37466"/>
    <n v="0"/>
    <n v="0"/>
    <n v="0"/>
  </r>
  <r>
    <n v="1343.63"/>
    <n v="1"/>
    <m/>
    <m/>
    <n v="1343.63"/>
    <n v="1"/>
    <x v="10"/>
    <x v="1"/>
    <n v="1276"/>
    <m/>
    <s v="ESPECIAL"/>
    <n v="1276"/>
    <n v="1"/>
    <n v="3"/>
    <n v="2"/>
  </r>
  <r>
    <m/>
    <m/>
    <m/>
    <m/>
    <n v="0"/>
    <n v="0"/>
    <x v="10"/>
    <x v="2"/>
    <n v="2051"/>
    <m/>
    <s v="ESPECIAL"/>
    <n v="2050"/>
    <n v="0"/>
    <n v="0"/>
    <n v="0"/>
  </r>
  <r>
    <m/>
    <m/>
    <m/>
    <m/>
    <n v="0"/>
    <n v="0"/>
    <x v="10"/>
    <x v="3"/>
    <n v="427"/>
    <m/>
    <s v="ESPECIAL"/>
    <n v="426"/>
    <n v="0"/>
    <n v="0"/>
    <n v="0"/>
  </r>
  <r>
    <m/>
    <m/>
    <m/>
    <m/>
    <n v="0"/>
    <n v="0"/>
    <x v="11"/>
    <x v="0"/>
    <n v="37906"/>
    <m/>
    <s v="ESPECIAL"/>
    <n v="37905"/>
    <n v="0"/>
    <n v="0"/>
    <n v="0"/>
  </r>
  <r>
    <n v="3528.16"/>
    <n v="2"/>
    <n v="1476.95"/>
    <n v="1"/>
    <n v="5005.1099999999997"/>
    <n v="3"/>
    <x v="12"/>
    <x v="1"/>
    <n v="359"/>
    <n v="361"/>
    <s v="ESPECIAL"/>
    <n v="360"/>
    <n v="1"/>
    <n v="3"/>
    <n v="1"/>
  </r>
  <r>
    <m/>
    <m/>
    <m/>
    <m/>
    <n v="0"/>
    <n v="0"/>
    <x v="11"/>
    <x v="2"/>
    <n v="1203"/>
    <m/>
    <s v="ESPECIAL"/>
    <n v="1202"/>
    <n v="0"/>
    <n v="0"/>
    <n v="0"/>
  </r>
  <r>
    <n v="1476.95"/>
    <n v="1"/>
    <n v="1476.95"/>
    <n v="1"/>
    <n v="0"/>
    <n v="0"/>
    <x v="11"/>
    <x v="3"/>
    <n v="95"/>
    <m/>
    <s v="ESPECIAL"/>
    <n v="95"/>
    <n v="1"/>
    <n v="3"/>
    <n v="2"/>
  </r>
  <r>
    <m/>
    <m/>
    <m/>
    <m/>
    <n v="0"/>
    <n v="0"/>
    <x v="13"/>
    <x v="0"/>
    <n v="0"/>
    <m/>
    <s v="ESPECIAL"/>
    <n v="-1"/>
    <n v="0"/>
    <n v="0"/>
    <n v="0"/>
  </r>
  <r>
    <m/>
    <m/>
    <m/>
    <m/>
    <n v="0"/>
    <n v="0"/>
    <x v="13"/>
    <x v="1"/>
    <n v="1401"/>
    <m/>
    <s v="ESPECIAL"/>
    <n v="1400"/>
    <n v="0"/>
    <n v="0"/>
    <n v="0"/>
  </r>
  <r>
    <m/>
    <m/>
    <m/>
    <m/>
    <n v="0"/>
    <n v="0"/>
    <x v="13"/>
    <x v="2"/>
    <n v="2506"/>
    <m/>
    <s v="ESPECIAL"/>
    <n v="2505"/>
    <n v="0"/>
    <n v="0"/>
    <n v="0"/>
  </r>
  <r>
    <m/>
    <m/>
    <m/>
    <m/>
    <n v="0"/>
    <n v="0"/>
    <x v="13"/>
    <x v="3"/>
    <n v="853"/>
    <m/>
    <s v="ESPECIAL"/>
    <n v="852"/>
    <n v="0"/>
    <n v="0"/>
    <n v="0"/>
  </r>
  <r>
    <m/>
    <m/>
    <m/>
    <m/>
    <n v="0"/>
    <n v="0"/>
    <x v="14"/>
    <x v="0"/>
    <n v="0"/>
    <m/>
    <s v="ESPECIAL"/>
    <n v="-1"/>
    <n v="0"/>
    <n v="0"/>
    <n v="0"/>
  </r>
  <r>
    <n v="2885.7200000000003"/>
    <n v="2"/>
    <m/>
    <m/>
    <n v="2885.7200000000003"/>
    <n v="2"/>
    <x v="14"/>
    <x v="1"/>
    <n v="1238"/>
    <m/>
    <s v="ESPECIAL"/>
    <n v="1239"/>
    <n v="1"/>
    <n v="3"/>
    <n v="1"/>
  </r>
  <r>
    <m/>
    <m/>
    <m/>
    <m/>
    <n v="0"/>
    <n v="0"/>
    <x v="14"/>
    <x v="2"/>
    <n v="6171"/>
    <m/>
    <s v="ESPECIAL"/>
    <n v="6170"/>
    <n v="0"/>
    <n v="0"/>
    <n v="0"/>
  </r>
  <r>
    <m/>
    <m/>
    <m/>
    <m/>
    <n v="0"/>
    <n v="0"/>
    <x v="14"/>
    <x v="3"/>
    <n v="295"/>
    <m/>
    <s v="ESPECIAL"/>
    <n v="294"/>
    <n v="0"/>
    <n v="0"/>
    <n v="0"/>
  </r>
  <r>
    <m/>
    <m/>
    <m/>
    <m/>
    <n v="0"/>
    <n v="0"/>
    <x v="15"/>
    <x v="0"/>
    <n v="29274"/>
    <m/>
    <s v="ESPECIAL"/>
    <n v="29273"/>
    <n v="0"/>
    <n v="0"/>
    <n v="0"/>
  </r>
  <r>
    <m/>
    <m/>
    <m/>
    <m/>
    <n v="0"/>
    <n v="0"/>
    <x v="15"/>
    <x v="1"/>
    <n v="887"/>
    <m/>
    <s v="ESPECIAL"/>
    <n v="886"/>
    <n v="0"/>
    <n v="0"/>
    <n v="0"/>
  </r>
  <r>
    <m/>
    <m/>
    <m/>
    <m/>
    <n v="0"/>
    <n v="0"/>
    <x v="15"/>
    <x v="2"/>
    <n v="1291"/>
    <m/>
    <s v="ESPECIAL"/>
    <n v="1290"/>
    <n v="0"/>
    <n v="0"/>
    <n v="0"/>
  </r>
  <r>
    <m/>
    <m/>
    <m/>
    <m/>
    <n v="0"/>
    <n v="0"/>
    <x v="15"/>
    <x v="3"/>
    <n v="797"/>
    <m/>
    <s v="ESPECIAL"/>
    <n v="796"/>
    <n v="0"/>
    <n v="0"/>
    <n v="0"/>
  </r>
  <r>
    <m/>
    <m/>
    <m/>
    <m/>
    <n v="0"/>
    <n v="0"/>
    <x v="16"/>
    <x v="0"/>
    <n v="299"/>
    <m/>
    <s v="ESPECIAL"/>
    <n v="298"/>
    <n v="0"/>
    <n v="0"/>
    <n v="0"/>
  </r>
  <r>
    <m/>
    <m/>
    <m/>
    <m/>
    <n v="0"/>
    <n v="0"/>
    <x v="16"/>
    <x v="1"/>
    <n v="497"/>
    <m/>
    <s v="ESPECIAL"/>
    <n v="496"/>
    <n v="0"/>
    <n v="0"/>
    <n v="0"/>
  </r>
  <r>
    <m/>
    <m/>
    <m/>
    <m/>
    <n v="0"/>
    <n v="0"/>
    <x v="16"/>
    <x v="2"/>
    <n v="701"/>
    <m/>
    <s v="ESPECIAL"/>
    <n v="700"/>
    <n v="0"/>
    <n v="0"/>
    <n v="0"/>
  </r>
  <r>
    <m/>
    <m/>
    <m/>
    <m/>
    <n v="0"/>
    <n v="0"/>
    <x v="16"/>
    <x v="3"/>
    <n v="99"/>
    <m/>
    <s v="ESPECIAL"/>
    <n v="98"/>
    <n v="0"/>
    <n v="0"/>
    <n v="0"/>
  </r>
  <r>
    <m/>
    <m/>
    <m/>
    <m/>
    <n v="0"/>
    <n v="0"/>
    <x v="17"/>
    <x v="0"/>
    <n v="91423"/>
    <m/>
    <s v="ESPECIAL"/>
    <n v="91422"/>
    <n v="0"/>
    <n v="0"/>
    <n v="0"/>
  </r>
  <r>
    <m/>
    <m/>
    <m/>
    <m/>
    <n v="0"/>
    <n v="0"/>
    <x v="17"/>
    <x v="1"/>
    <n v="324"/>
    <m/>
    <s v="ESPECIAL"/>
    <n v="323"/>
    <n v="0"/>
    <n v="0"/>
    <n v="0"/>
  </r>
  <r>
    <m/>
    <m/>
    <m/>
    <m/>
    <n v="0"/>
    <n v="0"/>
    <x v="17"/>
    <x v="2"/>
    <n v="1951"/>
    <m/>
    <s v="ESPECIAL"/>
    <n v="1950"/>
    <n v="0"/>
    <n v="0"/>
    <n v="0"/>
  </r>
  <r>
    <m/>
    <m/>
    <m/>
    <m/>
    <n v="0"/>
    <n v="0"/>
    <x v="17"/>
    <x v="3"/>
    <n v="2323"/>
    <m/>
    <s v="ESPECIAL"/>
    <n v="2322"/>
    <n v="0"/>
    <n v="0"/>
    <n v="0"/>
  </r>
  <r>
    <m/>
    <m/>
    <m/>
    <m/>
    <n v="0"/>
    <n v="0"/>
    <x v="18"/>
    <x v="0"/>
    <n v="0"/>
    <m/>
    <s v="ESPECIAL"/>
    <n v="-1"/>
    <n v="0"/>
    <n v="0"/>
    <n v="0"/>
  </r>
  <r>
    <n v="2525.56"/>
    <n v="2"/>
    <m/>
    <m/>
    <n v="2525.56"/>
    <n v="2"/>
    <x v="18"/>
    <x v="1"/>
    <n v="682"/>
    <m/>
    <s v="ESPECIAL"/>
    <n v="683"/>
    <n v="1"/>
    <n v="3"/>
    <n v="1"/>
  </r>
  <r>
    <m/>
    <m/>
    <m/>
    <m/>
    <n v="0"/>
    <n v="0"/>
    <x v="18"/>
    <x v="2"/>
    <n v="2104"/>
    <m/>
    <s v="ESPECIAL"/>
    <n v="2103"/>
    <n v="0"/>
    <n v="0"/>
    <n v="0"/>
  </r>
  <r>
    <m/>
    <m/>
    <m/>
    <m/>
    <n v="0"/>
    <n v="0"/>
    <x v="18"/>
    <x v="3"/>
    <n v="190"/>
    <m/>
    <s v="ESPECIAL"/>
    <n v="189"/>
    <n v="0"/>
    <n v="0"/>
    <n v="0"/>
  </r>
  <r>
    <m/>
    <m/>
    <m/>
    <m/>
    <n v="0"/>
    <n v="0"/>
    <x v="19"/>
    <x v="0"/>
    <n v="0"/>
    <m/>
    <s v="ESPECIAL"/>
    <n v="-1"/>
    <n v="0"/>
    <n v="0"/>
    <n v="0"/>
  </r>
  <r>
    <m/>
    <m/>
    <m/>
    <m/>
    <n v="0"/>
    <n v="0"/>
    <x v="19"/>
    <x v="1"/>
    <n v="119"/>
    <m/>
    <s v="ESPECIAL"/>
    <n v="118"/>
    <n v="0"/>
    <n v="0"/>
    <n v="0"/>
  </r>
  <r>
    <m/>
    <m/>
    <m/>
    <m/>
    <n v="0"/>
    <n v="0"/>
    <x v="19"/>
    <x v="2"/>
    <n v="424"/>
    <m/>
    <s v="ESPECIAL"/>
    <n v="423"/>
    <n v="0"/>
    <n v="0"/>
    <n v="0"/>
  </r>
  <r>
    <m/>
    <m/>
    <m/>
    <m/>
    <n v="0"/>
    <n v="0"/>
    <x v="19"/>
    <x v="3"/>
    <n v="148"/>
    <m/>
    <s v="ESPECIAL"/>
    <n v="147"/>
    <n v="0"/>
    <n v="0"/>
    <n v="0"/>
  </r>
  <r>
    <n v="5132.5600000000004"/>
    <n v="1"/>
    <m/>
    <m/>
    <n v="5132.5600000000004"/>
    <n v="1"/>
    <x v="20"/>
    <x v="1"/>
    <n v="42583"/>
    <m/>
    <s v="ESPECIAL"/>
    <n v="42583"/>
    <n v="1"/>
    <n v="3"/>
    <n v="2"/>
  </r>
  <r>
    <m/>
    <m/>
    <m/>
    <m/>
    <n v="0"/>
    <n v="0"/>
    <x v="20"/>
    <x v="0"/>
    <n v="0"/>
    <m/>
    <s v="ESPECIAL"/>
    <n v="-1"/>
    <n v="0"/>
    <n v="0"/>
    <n v="0"/>
  </r>
  <r>
    <m/>
    <m/>
    <m/>
    <m/>
    <n v="0"/>
    <n v="0"/>
    <x v="20"/>
    <x v="4"/>
    <n v="2"/>
    <m/>
    <s v="ESPECIAL"/>
    <n v="1"/>
    <n v="0"/>
    <n v="0"/>
    <n v="0"/>
  </r>
  <r>
    <m/>
    <m/>
    <m/>
    <m/>
    <n v="0"/>
    <n v="0"/>
    <x v="20"/>
    <x v="2"/>
    <n v="542"/>
    <m/>
    <s v="ESPECIAL"/>
    <n v="541"/>
    <n v="0"/>
    <n v="0"/>
    <n v="0"/>
  </r>
  <r>
    <m/>
    <m/>
    <m/>
    <m/>
    <n v="0"/>
    <n v="0"/>
    <x v="20"/>
    <x v="3"/>
    <n v="1315"/>
    <m/>
    <s v="ESPECIAL"/>
    <n v="1314"/>
    <n v="0"/>
    <n v="0"/>
    <n v="0"/>
  </r>
  <r>
    <m/>
    <m/>
    <m/>
    <m/>
    <n v="0"/>
    <n v="0"/>
    <x v="21"/>
    <x v="1"/>
    <n v="42271"/>
    <m/>
    <s v="ESPECIAL"/>
    <n v="42270"/>
    <n v="0"/>
    <n v="0"/>
    <n v="0"/>
  </r>
  <r>
    <m/>
    <m/>
    <m/>
    <m/>
    <n v="0"/>
    <n v="0"/>
    <x v="21"/>
    <x v="0"/>
    <n v="0"/>
    <m/>
    <s v="ESPECIAL"/>
    <n v="-1"/>
    <n v="0"/>
    <n v="0"/>
    <n v="0"/>
  </r>
  <r>
    <n v="12034.66"/>
    <n v="2"/>
    <m/>
    <m/>
    <n v="12034.66"/>
    <n v="2"/>
    <x v="21"/>
    <x v="2"/>
    <n v="494"/>
    <m/>
    <s v="ESPECIAL"/>
    <n v="495"/>
    <n v="1"/>
    <n v="3"/>
    <n v="1"/>
  </r>
  <r>
    <m/>
    <m/>
    <m/>
    <m/>
    <n v="0"/>
    <n v="0"/>
    <x v="21"/>
    <x v="3"/>
    <n v="209"/>
    <m/>
    <s v="ESPECIAL"/>
    <n v="208"/>
    <n v="0"/>
    <n v="0"/>
    <n v="0"/>
  </r>
  <r>
    <m/>
    <m/>
    <m/>
    <m/>
    <n v="0"/>
    <n v="0"/>
    <x v="21"/>
    <x v="5"/>
    <n v="327"/>
    <m/>
    <s v="ESPECIAL"/>
    <n v="326"/>
    <n v="0"/>
    <n v="0"/>
    <n v="0"/>
  </r>
  <r>
    <m/>
    <m/>
    <m/>
    <m/>
    <n v="0"/>
    <n v="0"/>
    <x v="22"/>
    <x v="0"/>
    <n v="0"/>
    <m/>
    <s v="ESPECIAL"/>
    <n v="-1"/>
    <n v="0"/>
    <n v="0"/>
    <n v="0"/>
  </r>
  <r>
    <m/>
    <m/>
    <m/>
    <m/>
    <n v="0"/>
    <n v="0"/>
    <x v="22"/>
    <x v="1"/>
    <n v="532"/>
    <m/>
    <s v="ESPECIAL"/>
    <n v="531"/>
    <n v="0"/>
    <n v="0"/>
    <n v="0"/>
  </r>
  <r>
    <m/>
    <m/>
    <m/>
    <m/>
    <n v="0"/>
    <n v="0"/>
    <x v="22"/>
    <x v="2"/>
    <n v="2538"/>
    <m/>
    <s v="ESPECIAL"/>
    <n v="2537"/>
    <n v="0"/>
    <n v="0"/>
    <n v="0"/>
  </r>
  <r>
    <m/>
    <m/>
    <m/>
    <m/>
    <n v="0"/>
    <n v="0"/>
    <x v="22"/>
    <x v="3"/>
    <n v="65"/>
    <m/>
    <s v="ESPECIAL"/>
    <n v="64"/>
    <n v="0"/>
    <n v="0"/>
    <n v="0"/>
  </r>
  <r>
    <m/>
    <m/>
    <m/>
    <m/>
    <n v="0"/>
    <n v="0"/>
    <x v="23"/>
    <x v="0"/>
    <n v="0"/>
    <m/>
    <s v="ESPECIAL"/>
    <n v="-1"/>
    <n v="0"/>
    <n v="0"/>
    <n v="0"/>
  </r>
  <r>
    <m/>
    <m/>
    <m/>
    <m/>
    <n v="0"/>
    <n v="0"/>
    <x v="23"/>
    <x v="1"/>
    <n v="155"/>
    <m/>
    <s v="ESPECIAL"/>
    <n v="154"/>
    <n v="0"/>
    <n v="0"/>
    <n v="0"/>
  </r>
  <r>
    <m/>
    <m/>
    <m/>
    <m/>
    <n v="0"/>
    <n v="0"/>
    <x v="23"/>
    <x v="2"/>
    <n v="590"/>
    <m/>
    <s v="ESPECIAL"/>
    <n v="589"/>
    <n v="0"/>
    <n v="0"/>
    <n v="0"/>
  </r>
  <r>
    <m/>
    <m/>
    <m/>
    <m/>
    <n v="0"/>
    <n v="0"/>
    <x v="23"/>
    <x v="3"/>
    <n v="163"/>
    <m/>
    <s v="ESPECIAL"/>
    <n v="162"/>
    <n v="0"/>
    <n v="0"/>
    <n v="0"/>
  </r>
  <r>
    <m/>
    <m/>
    <m/>
    <m/>
    <n v="0"/>
    <n v="0"/>
    <x v="24"/>
    <x v="0"/>
    <n v="0"/>
    <m/>
    <s v="ESPECIAL"/>
    <n v="-1"/>
    <n v="0"/>
    <n v="0"/>
    <n v="0"/>
  </r>
  <r>
    <m/>
    <m/>
    <m/>
    <m/>
    <n v="0"/>
    <n v="0"/>
    <x v="24"/>
    <x v="1"/>
    <n v="11095"/>
    <m/>
    <s v="ESPECIAL"/>
    <n v="11094"/>
    <n v="0"/>
    <n v="0"/>
    <n v="0"/>
  </r>
  <r>
    <m/>
    <m/>
    <m/>
    <m/>
    <n v="0"/>
    <n v="0"/>
    <x v="24"/>
    <x v="2"/>
    <n v="735"/>
    <m/>
    <s v="ESPECIAL"/>
    <n v="734"/>
    <n v="0"/>
    <n v="0"/>
    <n v="0"/>
  </r>
  <r>
    <m/>
    <m/>
    <m/>
    <m/>
    <n v="0"/>
    <n v="0"/>
    <x v="24"/>
    <x v="3"/>
    <n v="206"/>
    <m/>
    <s v="ESPECIAL"/>
    <n v="205"/>
    <n v="0"/>
    <n v="0"/>
    <n v="0"/>
  </r>
  <r>
    <m/>
    <m/>
    <m/>
    <m/>
    <n v="0"/>
    <n v="0"/>
    <x v="25"/>
    <x v="0"/>
    <n v="15581"/>
    <m/>
    <s v="ESPECIAL"/>
    <n v="15580"/>
    <n v="0"/>
    <n v="0"/>
    <n v="0"/>
  </r>
  <r>
    <n v="671.82"/>
    <n v="1"/>
    <m/>
    <m/>
    <n v="671.82"/>
    <n v="1"/>
    <x v="26"/>
    <x v="1"/>
    <n v="1553"/>
    <m/>
    <s v="ESPECIAL"/>
    <n v="1553"/>
    <n v="1"/>
    <n v="3"/>
    <n v="2"/>
  </r>
  <r>
    <m/>
    <m/>
    <m/>
    <m/>
    <n v="0"/>
    <n v="0"/>
    <x v="26"/>
    <x v="2"/>
    <n v="613"/>
    <m/>
    <s v="ESPECIAL"/>
    <n v="612"/>
    <n v="0"/>
    <n v="0"/>
    <n v="0"/>
  </r>
  <r>
    <m/>
    <m/>
    <m/>
    <m/>
    <n v="0"/>
    <n v="0"/>
    <x v="26"/>
    <x v="3"/>
    <n v="1005"/>
    <m/>
    <s v="ESPECIAL"/>
    <n v="1004"/>
    <n v="0"/>
    <n v="0"/>
    <n v="0"/>
  </r>
  <r>
    <m/>
    <m/>
    <m/>
    <m/>
    <n v="0"/>
    <n v="0"/>
    <x v="27"/>
    <x v="1"/>
    <n v="131668"/>
    <m/>
    <s v="ESPECIAL"/>
    <n v="131667"/>
    <n v="0"/>
    <n v="0"/>
    <n v="0"/>
  </r>
  <r>
    <m/>
    <m/>
    <m/>
    <m/>
    <n v="0"/>
    <n v="0"/>
    <x v="27"/>
    <x v="0"/>
    <n v="3443"/>
    <m/>
    <s v="ESPECIAL"/>
    <n v="3442"/>
    <n v="0"/>
    <n v="0"/>
    <n v="0"/>
  </r>
  <r>
    <m/>
    <m/>
    <m/>
    <m/>
    <n v="0"/>
    <n v="0"/>
    <x v="27"/>
    <x v="2"/>
    <n v="1150"/>
    <m/>
    <s v="ESPECIAL"/>
    <n v="1149"/>
    <n v="0"/>
    <n v="0"/>
    <n v="0"/>
  </r>
  <r>
    <m/>
    <m/>
    <m/>
    <m/>
    <n v="0"/>
    <n v="0"/>
    <x v="27"/>
    <x v="3"/>
    <n v="93"/>
    <m/>
    <s v="ESPECIAL"/>
    <n v="92"/>
    <n v="0"/>
    <n v="0"/>
    <n v="0"/>
  </r>
  <r>
    <m/>
    <m/>
    <m/>
    <m/>
    <n v="0"/>
    <n v="0"/>
    <x v="28"/>
    <x v="0"/>
    <n v="0"/>
    <m/>
    <s v="ESPECIAL"/>
    <n v="-1"/>
    <n v="0"/>
    <n v="0"/>
    <n v="0"/>
  </r>
  <r>
    <m/>
    <m/>
    <m/>
    <m/>
    <n v="0"/>
    <n v="0"/>
    <x v="29"/>
    <x v="1"/>
    <n v="722"/>
    <m/>
    <s v="ESPECIAL"/>
    <n v="721"/>
    <n v="0"/>
    <n v="0"/>
    <n v="0"/>
  </r>
  <r>
    <m/>
    <m/>
    <m/>
    <m/>
    <n v="0"/>
    <n v="0"/>
    <x v="29"/>
    <x v="2"/>
    <n v="1012"/>
    <m/>
    <s v="ESPECIAL"/>
    <n v="1011"/>
    <n v="0"/>
    <n v="0"/>
    <n v="0"/>
  </r>
  <r>
    <m/>
    <m/>
    <m/>
    <m/>
    <n v="0"/>
    <n v="0"/>
    <x v="29"/>
    <x v="3"/>
    <n v="246"/>
    <m/>
    <s v="ESPECIAL"/>
    <n v="245"/>
    <n v="0"/>
    <n v="0"/>
    <n v="0"/>
  </r>
  <r>
    <m/>
    <m/>
    <m/>
    <m/>
    <n v="0"/>
    <n v="0"/>
    <x v="30"/>
    <x v="0"/>
    <n v="15953"/>
    <m/>
    <s v="ESPECIAL"/>
    <n v="15952"/>
    <n v="0"/>
    <n v="0"/>
    <n v="0"/>
  </r>
  <r>
    <m/>
    <m/>
    <m/>
    <m/>
    <n v="0"/>
    <n v="0"/>
    <x v="30"/>
    <x v="1"/>
    <n v="2074"/>
    <m/>
    <s v="ESPECIAL"/>
    <n v="2073"/>
    <n v="0"/>
    <n v="0"/>
    <n v="0"/>
  </r>
  <r>
    <m/>
    <m/>
    <m/>
    <m/>
    <n v="0"/>
    <n v="0"/>
    <x v="30"/>
    <x v="2"/>
    <n v="799"/>
    <m/>
    <s v="ESPECIAL"/>
    <n v="798"/>
    <n v="0"/>
    <n v="0"/>
    <n v="0"/>
  </r>
  <r>
    <m/>
    <m/>
    <m/>
    <m/>
    <n v="0"/>
    <n v="0"/>
    <x v="30"/>
    <x v="3"/>
    <n v="213"/>
    <m/>
    <s v="ESPECIAL"/>
    <n v="212"/>
    <n v="0"/>
    <n v="0"/>
    <n v="0"/>
  </r>
  <r>
    <m/>
    <m/>
    <m/>
    <m/>
    <n v="0"/>
    <n v="0"/>
    <x v="31"/>
    <x v="0"/>
    <n v="11999"/>
    <m/>
    <s v="ESPECIAL"/>
    <n v="11998"/>
    <n v="0"/>
    <n v="0"/>
    <n v="0"/>
  </r>
  <r>
    <m/>
    <m/>
    <m/>
    <m/>
    <n v="0"/>
    <n v="0"/>
    <x v="31"/>
    <x v="1"/>
    <n v="4947"/>
    <m/>
    <s v="ESPECIAL"/>
    <n v="4946"/>
    <n v="0"/>
    <n v="0"/>
    <n v="0"/>
  </r>
  <r>
    <m/>
    <m/>
    <m/>
    <m/>
    <n v="0"/>
    <n v="0"/>
    <x v="31"/>
    <x v="2"/>
    <n v="384"/>
    <m/>
    <s v="ESPECIAL"/>
    <n v="383"/>
    <n v="0"/>
    <n v="0"/>
    <n v="0"/>
  </r>
  <r>
    <m/>
    <m/>
    <m/>
    <m/>
    <n v="0"/>
    <n v="0"/>
    <x v="31"/>
    <x v="3"/>
    <n v="156"/>
    <m/>
    <s v="ESPECIAL"/>
    <n v="155"/>
    <n v="0"/>
    <n v="0"/>
    <n v="0"/>
  </r>
  <r>
    <m/>
    <m/>
    <m/>
    <m/>
    <n v="0"/>
    <n v="0"/>
    <x v="32"/>
    <x v="0"/>
    <n v="0"/>
    <m/>
    <s v="ESPECIAL"/>
    <n v="-1"/>
    <n v="0"/>
    <n v="0"/>
    <n v="0"/>
  </r>
  <r>
    <m/>
    <m/>
    <m/>
    <m/>
    <n v="0"/>
    <n v="0"/>
    <x v="32"/>
    <x v="1"/>
    <n v="1928"/>
    <m/>
    <s v="ESPECIAL"/>
    <n v="1927"/>
    <n v="0"/>
    <n v="0"/>
    <n v="0"/>
  </r>
  <r>
    <m/>
    <m/>
    <m/>
    <m/>
    <n v="0"/>
    <n v="0"/>
    <x v="32"/>
    <x v="2"/>
    <n v="1018"/>
    <m/>
    <s v="ESPECIAL"/>
    <n v="1017"/>
    <n v="0"/>
    <n v="0"/>
    <n v="0"/>
  </r>
  <r>
    <m/>
    <m/>
    <m/>
    <m/>
    <n v="0"/>
    <n v="0"/>
    <x v="32"/>
    <x v="3"/>
    <n v="574"/>
    <m/>
    <s v="ESPECIAL"/>
    <n v="573"/>
    <n v="0"/>
    <n v="0"/>
    <n v="0"/>
  </r>
  <r>
    <m/>
    <m/>
    <m/>
    <m/>
    <n v="0"/>
    <n v="0"/>
    <x v="33"/>
    <x v="0"/>
    <n v="116182"/>
    <m/>
    <s v="ESPECIAL"/>
    <n v="116181"/>
    <n v="0"/>
    <n v="0"/>
    <n v="0"/>
  </r>
  <r>
    <n v="4497.82"/>
    <n v="2"/>
    <m/>
    <m/>
    <n v="4497.82"/>
    <n v="2"/>
    <x v="33"/>
    <x v="1"/>
    <n v="54571"/>
    <m/>
    <s v="ESPECIAL"/>
    <n v="54572"/>
    <n v="1"/>
    <n v="3"/>
    <n v="1"/>
  </r>
  <r>
    <n v="1468.01"/>
    <n v="1"/>
    <m/>
    <m/>
    <n v="1468.01"/>
    <n v="1"/>
    <x v="33"/>
    <x v="2"/>
    <n v="1797"/>
    <m/>
    <s v="ESPECIAL"/>
    <n v="1797"/>
    <n v="1"/>
    <n v="3"/>
    <n v="2"/>
  </r>
  <r>
    <m/>
    <m/>
    <m/>
    <m/>
    <n v="0"/>
    <n v="0"/>
    <x v="33"/>
    <x v="3"/>
    <n v="1728"/>
    <m/>
    <s v="ESPECIAL"/>
    <n v="1727"/>
    <n v="0"/>
    <n v="0"/>
    <n v="0"/>
  </r>
  <r>
    <m/>
    <m/>
    <m/>
    <m/>
    <n v="0"/>
    <n v="0"/>
    <x v="34"/>
    <x v="0"/>
    <n v="29203"/>
    <m/>
    <s v="ESPECIAL"/>
    <n v="29202"/>
    <n v="0"/>
    <n v="0"/>
    <n v="0"/>
  </r>
  <r>
    <m/>
    <m/>
    <m/>
    <m/>
    <n v="0"/>
    <n v="0"/>
    <x v="34"/>
    <x v="1"/>
    <n v="477"/>
    <m/>
    <s v="ESPECIAL"/>
    <n v="476"/>
    <n v="0"/>
    <n v="0"/>
    <n v="0"/>
  </r>
  <r>
    <m/>
    <m/>
    <m/>
    <m/>
    <n v="0"/>
    <n v="0"/>
    <x v="34"/>
    <x v="2"/>
    <n v="604"/>
    <m/>
    <s v="ESPECIAL"/>
    <n v="603"/>
    <n v="0"/>
    <n v="0"/>
    <n v="0"/>
  </r>
  <r>
    <m/>
    <m/>
    <m/>
    <m/>
    <n v="0"/>
    <n v="0"/>
    <x v="34"/>
    <x v="3"/>
    <n v="323"/>
    <m/>
    <s v="ESPECIAL"/>
    <n v="322"/>
    <n v="0"/>
    <n v="0"/>
    <n v="0"/>
  </r>
  <r>
    <m/>
    <m/>
    <m/>
    <m/>
    <n v="0"/>
    <n v="0"/>
    <x v="35"/>
    <x v="1"/>
    <n v="6485"/>
    <m/>
    <s v="ESPECIAL"/>
    <n v="6484"/>
    <n v="0"/>
    <n v="0"/>
    <n v="0"/>
  </r>
  <r>
    <m/>
    <m/>
    <m/>
    <m/>
    <n v="0"/>
    <n v="0"/>
    <x v="35"/>
    <x v="0"/>
    <n v="11477"/>
    <m/>
    <s v="ESPECIAL"/>
    <n v="11476"/>
    <n v="0"/>
    <n v="0"/>
    <n v="0"/>
  </r>
  <r>
    <m/>
    <m/>
    <m/>
    <m/>
    <n v="0"/>
    <n v="0"/>
    <x v="35"/>
    <x v="2"/>
    <n v="661"/>
    <m/>
    <s v="ESPECIAL"/>
    <n v="66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4">
  <r>
    <m/>
    <m/>
    <m/>
    <m/>
    <n v="0"/>
    <n v="0"/>
    <x v="0"/>
    <x v="0"/>
    <n v="0"/>
    <m/>
    <s v="ESPECIAL"/>
    <n v="-1"/>
    <n v="0"/>
    <n v="0"/>
    <n v="0"/>
  </r>
  <r>
    <n v="1184.04"/>
    <n v="1"/>
    <m/>
    <m/>
    <n v="1184.04"/>
    <n v="1"/>
    <x v="0"/>
    <x v="1"/>
    <n v="268"/>
    <m/>
    <s v="ESPECIAL"/>
    <n v="268"/>
    <n v="1"/>
    <n v="3"/>
    <n v="2"/>
  </r>
  <r>
    <m/>
    <m/>
    <m/>
    <m/>
    <n v="0"/>
    <n v="0"/>
    <x v="0"/>
    <x v="2"/>
    <n v="481"/>
    <m/>
    <s v="ESPECIAL"/>
    <n v="480"/>
    <n v="0"/>
    <n v="0"/>
    <n v="0"/>
  </r>
  <r>
    <m/>
    <m/>
    <m/>
    <m/>
    <n v="0"/>
    <n v="0"/>
    <x v="0"/>
    <x v="3"/>
    <n v="78"/>
    <m/>
    <s v="ESPECIAL"/>
    <n v="77"/>
    <n v="0"/>
    <n v="0"/>
    <n v="0"/>
  </r>
  <r>
    <m/>
    <m/>
    <m/>
    <m/>
    <n v="0"/>
    <n v="0"/>
    <x v="1"/>
    <x v="0"/>
    <n v="934"/>
    <m/>
    <s v="ESPECIAL"/>
    <n v="933"/>
    <n v="0"/>
    <n v="0"/>
    <n v="0"/>
  </r>
  <r>
    <m/>
    <m/>
    <m/>
    <m/>
    <n v="0"/>
    <n v="0"/>
    <x v="1"/>
    <x v="1"/>
    <n v="115"/>
    <m/>
    <s v="ESPECIAL"/>
    <n v="114"/>
    <n v="0"/>
    <n v="0"/>
    <n v="0"/>
  </r>
  <r>
    <m/>
    <m/>
    <m/>
    <m/>
    <n v="0"/>
    <n v="0"/>
    <x v="1"/>
    <x v="2"/>
    <n v="1030"/>
    <m/>
    <s v="ESPECIAL"/>
    <n v="1029"/>
    <n v="0"/>
    <n v="0"/>
    <n v="0"/>
  </r>
  <r>
    <m/>
    <m/>
    <m/>
    <m/>
    <n v="0"/>
    <n v="0"/>
    <x v="1"/>
    <x v="3"/>
    <n v="552"/>
    <m/>
    <s v="ESPECIAL"/>
    <n v="551"/>
    <n v="0"/>
    <n v="0"/>
    <n v="0"/>
  </r>
  <r>
    <m/>
    <m/>
    <m/>
    <m/>
    <n v="0"/>
    <n v="0"/>
    <x v="2"/>
    <x v="0"/>
    <n v="222"/>
    <m/>
    <s v="ESPECIAL"/>
    <n v="221"/>
    <n v="0"/>
    <n v="0"/>
    <n v="0"/>
  </r>
  <r>
    <m/>
    <m/>
    <m/>
    <m/>
    <n v="0"/>
    <n v="0"/>
    <x v="2"/>
    <x v="1"/>
    <n v="881"/>
    <m/>
    <s v="ESPECIAL"/>
    <n v="880"/>
    <n v="0"/>
    <n v="0"/>
    <n v="0"/>
  </r>
  <r>
    <m/>
    <m/>
    <m/>
    <m/>
    <n v="0"/>
    <n v="0"/>
    <x v="2"/>
    <x v="2"/>
    <n v="189"/>
    <m/>
    <s v="ESPECIAL"/>
    <n v="188"/>
    <n v="0"/>
    <n v="0"/>
    <n v="0"/>
  </r>
  <r>
    <m/>
    <m/>
    <m/>
    <m/>
    <n v="0"/>
    <n v="0"/>
    <x v="2"/>
    <x v="3"/>
    <n v="29"/>
    <m/>
    <s v="ESPECIAL"/>
    <n v="28"/>
    <n v="0"/>
    <n v="0"/>
    <n v="0"/>
  </r>
  <r>
    <m/>
    <m/>
    <m/>
    <m/>
    <n v="0"/>
    <n v="0"/>
    <x v="3"/>
    <x v="0"/>
    <n v="277"/>
    <m/>
    <s v="ESPECIAL"/>
    <n v="276"/>
    <n v="0"/>
    <n v="0"/>
    <n v="0"/>
  </r>
  <r>
    <m/>
    <m/>
    <m/>
    <m/>
    <n v="0"/>
    <n v="0"/>
    <x v="3"/>
    <x v="1"/>
    <n v="81"/>
    <m/>
    <s v="ESPECIAL"/>
    <n v="80"/>
    <n v="0"/>
    <n v="0"/>
    <n v="0"/>
  </r>
  <r>
    <m/>
    <m/>
    <m/>
    <m/>
    <n v="0"/>
    <n v="0"/>
    <x v="3"/>
    <x v="2"/>
    <n v="176"/>
    <m/>
    <s v="ESPECIAL"/>
    <n v="175"/>
    <n v="0"/>
    <n v="0"/>
    <n v="0"/>
  </r>
  <r>
    <m/>
    <m/>
    <m/>
    <m/>
    <n v="0"/>
    <n v="0"/>
    <x v="3"/>
    <x v="3"/>
    <n v="224"/>
    <m/>
    <s v="ESPECIAL"/>
    <n v="223"/>
    <n v="0"/>
    <n v="0"/>
    <n v="0"/>
  </r>
  <r>
    <m/>
    <m/>
    <m/>
    <m/>
    <n v="0"/>
    <n v="0"/>
    <x v="4"/>
    <x v="0"/>
    <n v="15874"/>
    <m/>
    <s v="ESPECIAL"/>
    <n v="15873"/>
    <n v="0"/>
    <n v="0"/>
    <n v="0"/>
  </r>
  <r>
    <m/>
    <m/>
    <m/>
    <m/>
    <n v="0"/>
    <n v="0"/>
    <x v="4"/>
    <x v="1"/>
    <n v="722"/>
    <m/>
    <s v="ESPECIAL"/>
    <n v="721"/>
    <n v="0"/>
    <n v="0"/>
    <n v="0"/>
  </r>
  <r>
    <n v="2446.6799999999998"/>
    <n v="1"/>
    <m/>
    <m/>
    <n v="2446.6799999999998"/>
    <n v="1"/>
    <x v="4"/>
    <x v="2"/>
    <n v="633"/>
    <m/>
    <s v="ESPECIAL"/>
    <n v="633"/>
    <n v="1"/>
    <n v="3"/>
    <n v="2"/>
  </r>
  <r>
    <m/>
    <m/>
    <m/>
    <m/>
    <n v="0"/>
    <n v="0"/>
    <x v="4"/>
    <x v="3"/>
    <n v="1100"/>
    <m/>
    <s v="ESPECIAL"/>
    <n v="1099"/>
    <n v="0"/>
    <n v="0"/>
    <n v="0"/>
  </r>
  <r>
    <m/>
    <m/>
    <m/>
    <m/>
    <n v="0"/>
    <n v="0"/>
    <x v="5"/>
    <x v="0"/>
    <n v="60623"/>
    <m/>
    <s v="ESPECIAL"/>
    <n v="60622"/>
    <n v="0"/>
    <n v="0"/>
    <n v="0"/>
  </r>
  <r>
    <m/>
    <m/>
    <m/>
    <m/>
    <n v="0"/>
    <n v="0"/>
    <x v="5"/>
    <x v="1"/>
    <n v="1704"/>
    <m/>
    <s v="ESPECIAL"/>
    <n v="1703"/>
    <n v="0"/>
    <n v="0"/>
    <n v="0"/>
  </r>
  <r>
    <m/>
    <m/>
    <m/>
    <m/>
    <n v="0"/>
    <n v="0"/>
    <x v="5"/>
    <x v="2"/>
    <n v="1131"/>
    <m/>
    <s v="ESPECIAL"/>
    <n v="1130"/>
    <n v="0"/>
    <n v="0"/>
    <n v="0"/>
  </r>
  <r>
    <m/>
    <m/>
    <m/>
    <m/>
    <n v="0"/>
    <n v="0"/>
    <x v="5"/>
    <x v="3"/>
    <n v="113"/>
    <m/>
    <s v="ESPECIAL"/>
    <n v="112"/>
    <n v="0"/>
    <n v="0"/>
    <n v="0"/>
  </r>
  <r>
    <m/>
    <m/>
    <m/>
    <m/>
    <n v="0"/>
    <n v="0"/>
    <x v="6"/>
    <x v="0"/>
    <n v="0"/>
    <m/>
    <s v="ESPECIAL"/>
    <n v="-1"/>
    <n v="0"/>
    <n v="0"/>
    <n v="0"/>
  </r>
  <r>
    <m/>
    <m/>
    <m/>
    <m/>
    <n v="0"/>
    <n v="0"/>
    <x v="6"/>
    <x v="1"/>
    <n v="1657"/>
    <m/>
    <s v="ESPECIAL"/>
    <n v="1656"/>
    <n v="0"/>
    <n v="0"/>
    <n v="0"/>
  </r>
  <r>
    <m/>
    <m/>
    <m/>
    <m/>
    <n v="0"/>
    <n v="0"/>
    <x v="6"/>
    <x v="2"/>
    <n v="268"/>
    <m/>
    <s v="ESPECIAL"/>
    <n v="267"/>
    <n v="0"/>
    <n v="0"/>
    <n v="0"/>
  </r>
  <r>
    <m/>
    <m/>
    <m/>
    <m/>
    <n v="0"/>
    <n v="0"/>
    <x v="6"/>
    <x v="3"/>
    <n v="46"/>
    <m/>
    <s v="ESPECIAL"/>
    <n v="45"/>
    <n v="0"/>
    <n v="0"/>
    <n v="0"/>
  </r>
  <r>
    <m/>
    <m/>
    <m/>
    <m/>
    <n v="0"/>
    <n v="0"/>
    <x v="7"/>
    <x v="0"/>
    <n v="0"/>
    <m/>
    <s v="ESPECIAL"/>
    <n v="-1"/>
    <n v="0"/>
    <n v="0"/>
    <n v="0"/>
  </r>
  <r>
    <m/>
    <m/>
    <m/>
    <m/>
    <n v="0"/>
    <n v="0"/>
    <x v="7"/>
    <x v="1"/>
    <n v="1"/>
    <m/>
    <s v="ESPECIAL"/>
    <n v="0"/>
    <n v="0"/>
    <n v="0"/>
    <n v="0"/>
  </r>
  <r>
    <m/>
    <m/>
    <m/>
    <m/>
    <n v="0"/>
    <n v="0"/>
    <x v="7"/>
    <x v="2"/>
    <n v="1533"/>
    <m/>
    <s v="ESPECIAL"/>
    <n v="1532"/>
    <n v="0"/>
    <n v="0"/>
    <n v="0"/>
  </r>
  <r>
    <m/>
    <m/>
    <m/>
    <m/>
    <n v="0"/>
    <n v="0"/>
    <x v="7"/>
    <x v="3"/>
    <n v="714"/>
    <m/>
    <s v="ESPECIAL"/>
    <n v="713"/>
    <n v="0"/>
    <n v="0"/>
    <n v="0"/>
  </r>
  <r>
    <m/>
    <m/>
    <m/>
    <m/>
    <n v="0"/>
    <n v="0"/>
    <x v="8"/>
    <x v="0"/>
    <n v="0"/>
    <m/>
    <s v="ESPECIAL"/>
    <n v="-1"/>
    <n v="0"/>
    <n v="0"/>
    <n v="0"/>
  </r>
  <r>
    <n v="917.96"/>
    <n v="1"/>
    <m/>
    <m/>
    <n v="917.96"/>
    <n v="1"/>
    <x v="8"/>
    <x v="1"/>
    <n v="515"/>
    <m/>
    <s v="ESPECIAL"/>
    <n v="515"/>
    <n v="1"/>
    <n v="3"/>
    <n v="2"/>
  </r>
  <r>
    <m/>
    <m/>
    <m/>
    <m/>
    <n v="0"/>
    <n v="0"/>
    <x v="8"/>
    <x v="2"/>
    <n v="743"/>
    <m/>
    <s v="ESPECIAL"/>
    <n v="742"/>
    <n v="0"/>
    <n v="0"/>
    <n v="0"/>
  </r>
  <r>
    <m/>
    <m/>
    <m/>
    <m/>
    <n v="0"/>
    <n v="0"/>
    <x v="8"/>
    <x v="3"/>
    <n v="82"/>
    <m/>
    <s v="ESPECIAL"/>
    <n v="81"/>
    <n v="0"/>
    <n v="0"/>
    <n v="0"/>
  </r>
  <r>
    <m/>
    <m/>
    <m/>
    <m/>
    <n v="0"/>
    <n v="0"/>
    <x v="9"/>
    <x v="0"/>
    <n v="24400"/>
    <m/>
    <s v="ESPECIAL"/>
    <n v="24399"/>
    <n v="0"/>
    <n v="0"/>
    <n v="0"/>
  </r>
  <r>
    <n v="5021.3900000000003"/>
    <n v="3"/>
    <m/>
    <m/>
    <n v="5021.3900000000003"/>
    <n v="3"/>
    <x v="9"/>
    <x v="1"/>
    <n v="273"/>
    <m/>
    <s v="ESPECIAL"/>
    <n v="275"/>
    <n v="1"/>
    <n v="3"/>
    <n v="0"/>
  </r>
  <r>
    <m/>
    <m/>
    <m/>
    <m/>
    <n v="0"/>
    <n v="0"/>
    <x v="9"/>
    <x v="2"/>
    <n v="694"/>
    <m/>
    <s v="ESPECIAL"/>
    <n v="693"/>
    <n v="0"/>
    <n v="0"/>
    <n v="0"/>
  </r>
  <r>
    <m/>
    <m/>
    <m/>
    <m/>
    <n v="0"/>
    <n v="0"/>
    <x v="9"/>
    <x v="3"/>
    <n v="1057"/>
    <m/>
    <s v="ESPECIAL"/>
    <n v="1056"/>
    <n v="0"/>
    <n v="0"/>
    <n v="0"/>
  </r>
  <r>
    <m/>
    <m/>
    <m/>
    <m/>
    <n v="0"/>
    <n v="0"/>
    <x v="10"/>
    <x v="0"/>
    <n v="37467"/>
    <m/>
    <s v="ESPECIAL"/>
    <n v="37466"/>
    <n v="0"/>
    <n v="0"/>
    <n v="0"/>
  </r>
  <r>
    <n v="1343.63"/>
    <n v="1"/>
    <m/>
    <m/>
    <n v="1343.63"/>
    <n v="1"/>
    <x v="10"/>
    <x v="1"/>
    <n v="1276"/>
    <m/>
    <s v="ESPECIAL"/>
    <n v="1276"/>
    <n v="1"/>
    <n v="3"/>
    <n v="2"/>
  </r>
  <r>
    <m/>
    <m/>
    <m/>
    <m/>
    <n v="0"/>
    <n v="0"/>
    <x v="10"/>
    <x v="2"/>
    <n v="2051"/>
    <m/>
    <s v="ESPECIAL"/>
    <n v="2050"/>
    <n v="0"/>
    <n v="0"/>
    <n v="0"/>
  </r>
  <r>
    <m/>
    <m/>
    <m/>
    <m/>
    <n v="0"/>
    <n v="0"/>
    <x v="10"/>
    <x v="3"/>
    <n v="427"/>
    <m/>
    <s v="ESPECIAL"/>
    <n v="426"/>
    <n v="0"/>
    <n v="0"/>
    <n v="0"/>
  </r>
  <r>
    <m/>
    <m/>
    <m/>
    <m/>
    <n v="0"/>
    <n v="0"/>
    <x v="11"/>
    <x v="0"/>
    <n v="37906"/>
    <m/>
    <s v="ESPECIAL"/>
    <n v="37905"/>
    <n v="0"/>
    <n v="0"/>
    <n v="0"/>
  </r>
  <r>
    <n v="3528.16"/>
    <n v="2"/>
    <n v="1476.95"/>
    <n v="1"/>
    <n v="5005.1099999999997"/>
    <n v="3"/>
    <x v="12"/>
    <x v="1"/>
    <n v="359"/>
    <n v="361"/>
    <s v="ESPECIAL"/>
    <n v="360"/>
    <n v="1"/>
    <n v="3"/>
    <n v="1"/>
  </r>
  <r>
    <m/>
    <m/>
    <m/>
    <m/>
    <n v="0"/>
    <n v="0"/>
    <x v="11"/>
    <x v="2"/>
    <n v="1203"/>
    <m/>
    <s v="ESPECIAL"/>
    <n v="1202"/>
    <n v="0"/>
    <n v="0"/>
    <n v="0"/>
  </r>
  <r>
    <n v="1476.95"/>
    <n v="1"/>
    <n v="1476.95"/>
    <n v="1"/>
    <n v="0"/>
    <n v="0"/>
    <x v="11"/>
    <x v="3"/>
    <n v="95"/>
    <m/>
    <s v="ESPECIAL"/>
    <n v="95"/>
    <n v="1"/>
    <n v="3"/>
    <n v="2"/>
  </r>
  <r>
    <m/>
    <m/>
    <m/>
    <m/>
    <n v="0"/>
    <n v="0"/>
    <x v="13"/>
    <x v="0"/>
    <n v="0"/>
    <m/>
    <s v="ESPECIAL"/>
    <n v="-1"/>
    <n v="0"/>
    <n v="0"/>
    <n v="0"/>
  </r>
  <r>
    <m/>
    <m/>
    <m/>
    <m/>
    <n v="0"/>
    <n v="0"/>
    <x v="13"/>
    <x v="1"/>
    <n v="1401"/>
    <m/>
    <s v="ESPECIAL"/>
    <n v="1400"/>
    <n v="0"/>
    <n v="0"/>
    <n v="0"/>
  </r>
  <r>
    <m/>
    <m/>
    <m/>
    <m/>
    <n v="0"/>
    <n v="0"/>
    <x v="13"/>
    <x v="2"/>
    <n v="2506"/>
    <m/>
    <s v="ESPECIAL"/>
    <n v="2505"/>
    <n v="0"/>
    <n v="0"/>
    <n v="0"/>
  </r>
  <r>
    <m/>
    <m/>
    <m/>
    <m/>
    <n v="0"/>
    <n v="0"/>
    <x v="13"/>
    <x v="3"/>
    <n v="853"/>
    <m/>
    <s v="ESPECIAL"/>
    <n v="852"/>
    <n v="0"/>
    <n v="0"/>
    <n v="0"/>
  </r>
  <r>
    <m/>
    <m/>
    <m/>
    <m/>
    <n v="0"/>
    <n v="0"/>
    <x v="14"/>
    <x v="0"/>
    <n v="0"/>
    <m/>
    <s v="ESPECIAL"/>
    <n v="-1"/>
    <n v="0"/>
    <n v="0"/>
    <n v="0"/>
  </r>
  <r>
    <n v="2885.7200000000003"/>
    <n v="2"/>
    <m/>
    <m/>
    <n v="2885.7200000000003"/>
    <n v="2"/>
    <x v="14"/>
    <x v="1"/>
    <n v="1238"/>
    <m/>
    <s v="ESPECIAL"/>
    <n v="1239"/>
    <n v="1"/>
    <n v="3"/>
    <n v="1"/>
  </r>
  <r>
    <m/>
    <m/>
    <m/>
    <m/>
    <n v="0"/>
    <n v="0"/>
    <x v="14"/>
    <x v="2"/>
    <n v="6171"/>
    <m/>
    <s v="ESPECIAL"/>
    <n v="6170"/>
    <n v="0"/>
    <n v="0"/>
    <n v="0"/>
  </r>
  <r>
    <m/>
    <m/>
    <m/>
    <m/>
    <n v="0"/>
    <n v="0"/>
    <x v="14"/>
    <x v="3"/>
    <n v="295"/>
    <m/>
    <s v="ESPECIAL"/>
    <n v="294"/>
    <n v="0"/>
    <n v="0"/>
    <n v="0"/>
  </r>
  <r>
    <m/>
    <m/>
    <m/>
    <m/>
    <n v="0"/>
    <n v="0"/>
    <x v="15"/>
    <x v="0"/>
    <n v="29274"/>
    <m/>
    <s v="ESPECIAL"/>
    <n v="29273"/>
    <n v="0"/>
    <n v="0"/>
    <n v="0"/>
  </r>
  <r>
    <m/>
    <m/>
    <m/>
    <m/>
    <n v="0"/>
    <n v="0"/>
    <x v="15"/>
    <x v="1"/>
    <n v="887"/>
    <m/>
    <s v="ESPECIAL"/>
    <n v="886"/>
    <n v="0"/>
    <n v="0"/>
    <n v="0"/>
  </r>
  <r>
    <m/>
    <m/>
    <m/>
    <m/>
    <n v="0"/>
    <n v="0"/>
    <x v="15"/>
    <x v="2"/>
    <n v="1291"/>
    <m/>
    <s v="ESPECIAL"/>
    <n v="1290"/>
    <n v="0"/>
    <n v="0"/>
    <n v="0"/>
  </r>
  <r>
    <m/>
    <m/>
    <m/>
    <m/>
    <n v="0"/>
    <n v="0"/>
    <x v="15"/>
    <x v="3"/>
    <n v="797"/>
    <m/>
    <s v="ESPECIAL"/>
    <n v="796"/>
    <n v="0"/>
    <n v="0"/>
    <n v="0"/>
  </r>
  <r>
    <m/>
    <m/>
    <m/>
    <m/>
    <n v="0"/>
    <n v="0"/>
    <x v="16"/>
    <x v="0"/>
    <n v="299"/>
    <m/>
    <s v="ESPECIAL"/>
    <n v="298"/>
    <n v="0"/>
    <n v="0"/>
    <n v="0"/>
  </r>
  <r>
    <m/>
    <m/>
    <m/>
    <m/>
    <n v="0"/>
    <n v="0"/>
    <x v="16"/>
    <x v="1"/>
    <n v="497"/>
    <m/>
    <s v="ESPECIAL"/>
    <n v="496"/>
    <n v="0"/>
    <n v="0"/>
    <n v="0"/>
  </r>
  <r>
    <m/>
    <m/>
    <m/>
    <m/>
    <n v="0"/>
    <n v="0"/>
    <x v="16"/>
    <x v="2"/>
    <n v="701"/>
    <m/>
    <s v="ESPECIAL"/>
    <n v="700"/>
    <n v="0"/>
    <n v="0"/>
    <n v="0"/>
  </r>
  <r>
    <m/>
    <m/>
    <m/>
    <m/>
    <n v="0"/>
    <n v="0"/>
    <x v="16"/>
    <x v="3"/>
    <n v="99"/>
    <m/>
    <s v="ESPECIAL"/>
    <n v="98"/>
    <n v="0"/>
    <n v="0"/>
    <n v="0"/>
  </r>
  <r>
    <m/>
    <m/>
    <m/>
    <m/>
    <n v="0"/>
    <n v="0"/>
    <x v="17"/>
    <x v="0"/>
    <n v="91423"/>
    <m/>
    <s v="ESPECIAL"/>
    <n v="91422"/>
    <n v="0"/>
    <n v="0"/>
    <n v="0"/>
  </r>
  <r>
    <m/>
    <m/>
    <m/>
    <m/>
    <n v="0"/>
    <n v="0"/>
    <x v="17"/>
    <x v="1"/>
    <n v="324"/>
    <m/>
    <s v="ESPECIAL"/>
    <n v="323"/>
    <n v="0"/>
    <n v="0"/>
    <n v="0"/>
  </r>
  <r>
    <m/>
    <m/>
    <m/>
    <m/>
    <n v="0"/>
    <n v="0"/>
    <x v="17"/>
    <x v="2"/>
    <n v="1951"/>
    <m/>
    <s v="ESPECIAL"/>
    <n v="1950"/>
    <n v="0"/>
    <n v="0"/>
    <n v="0"/>
  </r>
  <r>
    <m/>
    <m/>
    <m/>
    <m/>
    <n v="0"/>
    <n v="0"/>
    <x v="17"/>
    <x v="3"/>
    <n v="2323"/>
    <m/>
    <s v="ESPECIAL"/>
    <n v="2322"/>
    <n v="0"/>
    <n v="0"/>
    <n v="0"/>
  </r>
  <r>
    <m/>
    <m/>
    <m/>
    <m/>
    <n v="0"/>
    <n v="0"/>
    <x v="18"/>
    <x v="0"/>
    <n v="0"/>
    <m/>
    <s v="ESPECIAL"/>
    <n v="-1"/>
    <n v="0"/>
    <n v="0"/>
    <n v="0"/>
  </r>
  <r>
    <n v="2525.56"/>
    <n v="2"/>
    <m/>
    <m/>
    <n v="2525.56"/>
    <n v="2"/>
    <x v="18"/>
    <x v="1"/>
    <n v="682"/>
    <m/>
    <s v="ESPECIAL"/>
    <n v="683"/>
    <n v="1"/>
    <n v="3"/>
    <n v="1"/>
  </r>
  <r>
    <m/>
    <m/>
    <m/>
    <m/>
    <n v="0"/>
    <n v="0"/>
    <x v="18"/>
    <x v="2"/>
    <n v="2104"/>
    <m/>
    <s v="ESPECIAL"/>
    <n v="2103"/>
    <n v="0"/>
    <n v="0"/>
    <n v="0"/>
  </r>
  <r>
    <m/>
    <m/>
    <m/>
    <m/>
    <n v="0"/>
    <n v="0"/>
    <x v="18"/>
    <x v="3"/>
    <n v="190"/>
    <m/>
    <s v="ESPECIAL"/>
    <n v="189"/>
    <n v="0"/>
    <n v="0"/>
    <n v="0"/>
  </r>
  <r>
    <m/>
    <m/>
    <m/>
    <m/>
    <n v="0"/>
    <n v="0"/>
    <x v="19"/>
    <x v="0"/>
    <n v="0"/>
    <m/>
    <s v="ESPECIAL"/>
    <n v="-1"/>
    <n v="0"/>
    <n v="0"/>
    <n v="0"/>
  </r>
  <r>
    <m/>
    <m/>
    <m/>
    <m/>
    <n v="0"/>
    <n v="0"/>
    <x v="19"/>
    <x v="1"/>
    <n v="119"/>
    <m/>
    <s v="ESPECIAL"/>
    <n v="118"/>
    <n v="0"/>
    <n v="0"/>
    <n v="0"/>
  </r>
  <r>
    <m/>
    <m/>
    <m/>
    <m/>
    <n v="0"/>
    <n v="0"/>
    <x v="19"/>
    <x v="2"/>
    <n v="424"/>
    <m/>
    <s v="ESPECIAL"/>
    <n v="423"/>
    <n v="0"/>
    <n v="0"/>
    <n v="0"/>
  </r>
  <r>
    <m/>
    <m/>
    <m/>
    <m/>
    <n v="0"/>
    <n v="0"/>
    <x v="19"/>
    <x v="3"/>
    <n v="148"/>
    <m/>
    <s v="ESPECIAL"/>
    <n v="147"/>
    <n v="0"/>
    <n v="0"/>
    <n v="0"/>
  </r>
  <r>
    <n v="5132.5600000000004"/>
    <n v="1"/>
    <m/>
    <m/>
    <n v="5132.5600000000004"/>
    <n v="1"/>
    <x v="20"/>
    <x v="1"/>
    <n v="42583"/>
    <m/>
    <s v="ESPECIAL"/>
    <n v="42583"/>
    <n v="1"/>
    <n v="3"/>
    <n v="2"/>
  </r>
  <r>
    <m/>
    <m/>
    <m/>
    <m/>
    <n v="0"/>
    <n v="0"/>
    <x v="20"/>
    <x v="0"/>
    <n v="0"/>
    <m/>
    <s v="ESPECIAL"/>
    <n v="-1"/>
    <n v="0"/>
    <n v="0"/>
    <n v="0"/>
  </r>
  <r>
    <m/>
    <m/>
    <m/>
    <m/>
    <n v="0"/>
    <n v="0"/>
    <x v="20"/>
    <x v="4"/>
    <n v="2"/>
    <m/>
    <s v="ESPECIAL"/>
    <n v="1"/>
    <n v="0"/>
    <n v="0"/>
    <n v="0"/>
  </r>
  <r>
    <m/>
    <m/>
    <m/>
    <m/>
    <n v="0"/>
    <n v="0"/>
    <x v="20"/>
    <x v="2"/>
    <n v="542"/>
    <m/>
    <s v="ESPECIAL"/>
    <n v="541"/>
    <n v="0"/>
    <n v="0"/>
    <n v="0"/>
  </r>
  <r>
    <m/>
    <m/>
    <m/>
    <m/>
    <n v="0"/>
    <n v="0"/>
    <x v="20"/>
    <x v="3"/>
    <n v="1315"/>
    <m/>
    <s v="ESPECIAL"/>
    <n v="1314"/>
    <n v="0"/>
    <n v="0"/>
    <n v="0"/>
  </r>
  <r>
    <m/>
    <m/>
    <m/>
    <m/>
    <n v="0"/>
    <n v="0"/>
    <x v="21"/>
    <x v="1"/>
    <n v="42271"/>
    <m/>
    <s v="ESPECIAL"/>
    <n v="42270"/>
    <n v="0"/>
    <n v="0"/>
    <n v="0"/>
  </r>
  <r>
    <m/>
    <m/>
    <m/>
    <m/>
    <n v="0"/>
    <n v="0"/>
    <x v="21"/>
    <x v="0"/>
    <n v="0"/>
    <m/>
    <s v="ESPECIAL"/>
    <n v="-1"/>
    <n v="0"/>
    <n v="0"/>
    <n v="0"/>
  </r>
  <r>
    <n v="12034.66"/>
    <n v="2"/>
    <m/>
    <m/>
    <n v="12034.66"/>
    <n v="2"/>
    <x v="21"/>
    <x v="2"/>
    <n v="494"/>
    <m/>
    <s v="ESPECIAL"/>
    <n v="495"/>
    <n v="1"/>
    <n v="3"/>
    <n v="1"/>
  </r>
  <r>
    <m/>
    <m/>
    <m/>
    <m/>
    <n v="0"/>
    <n v="0"/>
    <x v="21"/>
    <x v="3"/>
    <n v="209"/>
    <m/>
    <s v="ESPECIAL"/>
    <n v="208"/>
    <n v="0"/>
    <n v="0"/>
    <n v="0"/>
  </r>
  <r>
    <m/>
    <m/>
    <m/>
    <m/>
    <n v="0"/>
    <n v="0"/>
    <x v="21"/>
    <x v="5"/>
    <n v="327"/>
    <m/>
    <s v="ESPECIAL"/>
    <n v="326"/>
    <n v="0"/>
    <n v="0"/>
    <n v="0"/>
  </r>
  <r>
    <m/>
    <m/>
    <m/>
    <m/>
    <n v="0"/>
    <n v="0"/>
    <x v="22"/>
    <x v="0"/>
    <n v="0"/>
    <m/>
    <s v="ESPECIAL"/>
    <n v="-1"/>
    <n v="0"/>
    <n v="0"/>
    <n v="0"/>
  </r>
  <r>
    <m/>
    <m/>
    <m/>
    <m/>
    <n v="0"/>
    <n v="0"/>
    <x v="22"/>
    <x v="1"/>
    <n v="532"/>
    <m/>
    <s v="ESPECIAL"/>
    <n v="531"/>
    <n v="0"/>
    <n v="0"/>
    <n v="0"/>
  </r>
  <r>
    <m/>
    <m/>
    <m/>
    <m/>
    <n v="0"/>
    <n v="0"/>
    <x v="22"/>
    <x v="2"/>
    <n v="2538"/>
    <m/>
    <s v="ESPECIAL"/>
    <n v="2537"/>
    <n v="0"/>
    <n v="0"/>
    <n v="0"/>
  </r>
  <r>
    <m/>
    <m/>
    <m/>
    <m/>
    <n v="0"/>
    <n v="0"/>
    <x v="22"/>
    <x v="3"/>
    <n v="65"/>
    <m/>
    <s v="ESPECIAL"/>
    <n v="64"/>
    <n v="0"/>
    <n v="0"/>
    <n v="0"/>
  </r>
  <r>
    <m/>
    <m/>
    <m/>
    <m/>
    <n v="0"/>
    <n v="0"/>
    <x v="23"/>
    <x v="0"/>
    <n v="0"/>
    <m/>
    <s v="ESPECIAL"/>
    <n v="-1"/>
    <n v="0"/>
    <n v="0"/>
    <n v="0"/>
  </r>
  <r>
    <m/>
    <m/>
    <m/>
    <m/>
    <n v="0"/>
    <n v="0"/>
    <x v="23"/>
    <x v="1"/>
    <n v="155"/>
    <m/>
    <s v="ESPECIAL"/>
    <n v="154"/>
    <n v="0"/>
    <n v="0"/>
    <n v="0"/>
  </r>
  <r>
    <m/>
    <m/>
    <m/>
    <m/>
    <n v="0"/>
    <n v="0"/>
    <x v="23"/>
    <x v="2"/>
    <n v="590"/>
    <m/>
    <s v="ESPECIAL"/>
    <n v="589"/>
    <n v="0"/>
    <n v="0"/>
    <n v="0"/>
  </r>
  <r>
    <m/>
    <m/>
    <m/>
    <m/>
    <n v="0"/>
    <n v="0"/>
    <x v="23"/>
    <x v="3"/>
    <n v="163"/>
    <m/>
    <s v="ESPECIAL"/>
    <n v="162"/>
    <n v="0"/>
    <n v="0"/>
    <n v="0"/>
  </r>
  <r>
    <m/>
    <m/>
    <m/>
    <m/>
    <n v="0"/>
    <n v="0"/>
    <x v="24"/>
    <x v="0"/>
    <n v="0"/>
    <m/>
    <s v="ESPECIAL"/>
    <n v="-1"/>
    <n v="0"/>
    <n v="0"/>
    <n v="0"/>
  </r>
  <r>
    <m/>
    <m/>
    <m/>
    <m/>
    <n v="0"/>
    <n v="0"/>
    <x v="24"/>
    <x v="1"/>
    <n v="11095"/>
    <m/>
    <s v="ESPECIAL"/>
    <n v="11094"/>
    <n v="0"/>
    <n v="0"/>
    <n v="0"/>
  </r>
  <r>
    <m/>
    <m/>
    <m/>
    <m/>
    <n v="0"/>
    <n v="0"/>
    <x v="24"/>
    <x v="2"/>
    <n v="735"/>
    <m/>
    <s v="ESPECIAL"/>
    <n v="734"/>
    <n v="0"/>
    <n v="0"/>
    <n v="0"/>
  </r>
  <r>
    <m/>
    <m/>
    <m/>
    <m/>
    <n v="0"/>
    <n v="0"/>
    <x v="24"/>
    <x v="3"/>
    <n v="206"/>
    <m/>
    <s v="ESPECIAL"/>
    <n v="205"/>
    <n v="0"/>
    <n v="0"/>
    <n v="0"/>
  </r>
  <r>
    <m/>
    <m/>
    <m/>
    <m/>
    <n v="0"/>
    <n v="0"/>
    <x v="25"/>
    <x v="0"/>
    <n v="15581"/>
    <m/>
    <s v="ESPECIAL"/>
    <n v="15580"/>
    <n v="0"/>
    <n v="0"/>
    <n v="0"/>
  </r>
  <r>
    <n v="671.82"/>
    <n v="1"/>
    <m/>
    <m/>
    <n v="671.82"/>
    <n v="1"/>
    <x v="26"/>
    <x v="1"/>
    <n v="1553"/>
    <m/>
    <s v="ESPECIAL"/>
    <n v="1553"/>
    <n v="1"/>
    <n v="3"/>
    <n v="2"/>
  </r>
  <r>
    <m/>
    <m/>
    <m/>
    <m/>
    <n v="0"/>
    <n v="0"/>
    <x v="26"/>
    <x v="2"/>
    <n v="613"/>
    <m/>
    <s v="ESPECIAL"/>
    <n v="612"/>
    <n v="0"/>
    <n v="0"/>
    <n v="0"/>
  </r>
  <r>
    <m/>
    <m/>
    <m/>
    <m/>
    <n v="0"/>
    <n v="0"/>
    <x v="26"/>
    <x v="3"/>
    <n v="1005"/>
    <m/>
    <s v="ESPECIAL"/>
    <n v="1004"/>
    <n v="0"/>
    <n v="0"/>
    <n v="0"/>
  </r>
  <r>
    <m/>
    <m/>
    <m/>
    <m/>
    <n v="0"/>
    <n v="0"/>
    <x v="27"/>
    <x v="1"/>
    <n v="131668"/>
    <m/>
    <s v="ESPECIAL"/>
    <n v="131667"/>
    <n v="0"/>
    <n v="0"/>
    <n v="0"/>
  </r>
  <r>
    <m/>
    <m/>
    <m/>
    <m/>
    <n v="0"/>
    <n v="0"/>
    <x v="27"/>
    <x v="0"/>
    <n v="3443"/>
    <m/>
    <s v="ESPECIAL"/>
    <n v="3442"/>
    <n v="0"/>
    <n v="0"/>
    <n v="0"/>
  </r>
  <r>
    <m/>
    <m/>
    <m/>
    <m/>
    <n v="0"/>
    <n v="0"/>
    <x v="27"/>
    <x v="2"/>
    <n v="1150"/>
    <m/>
    <s v="ESPECIAL"/>
    <n v="1149"/>
    <n v="0"/>
    <n v="0"/>
    <n v="0"/>
  </r>
  <r>
    <m/>
    <m/>
    <m/>
    <m/>
    <n v="0"/>
    <n v="0"/>
    <x v="27"/>
    <x v="3"/>
    <n v="93"/>
    <m/>
    <s v="ESPECIAL"/>
    <n v="92"/>
    <n v="0"/>
    <n v="0"/>
    <n v="0"/>
  </r>
  <r>
    <m/>
    <m/>
    <m/>
    <m/>
    <n v="0"/>
    <n v="0"/>
    <x v="28"/>
    <x v="0"/>
    <n v="0"/>
    <m/>
    <s v="ESPECIAL"/>
    <n v="-1"/>
    <n v="0"/>
    <n v="0"/>
    <n v="0"/>
  </r>
  <r>
    <m/>
    <m/>
    <m/>
    <m/>
    <n v="0"/>
    <n v="0"/>
    <x v="29"/>
    <x v="1"/>
    <n v="722"/>
    <m/>
    <s v="ESPECIAL"/>
    <n v="721"/>
    <n v="0"/>
    <n v="0"/>
    <n v="0"/>
  </r>
  <r>
    <m/>
    <m/>
    <m/>
    <m/>
    <n v="0"/>
    <n v="0"/>
    <x v="29"/>
    <x v="2"/>
    <n v="1012"/>
    <m/>
    <s v="ESPECIAL"/>
    <n v="1011"/>
    <n v="0"/>
    <n v="0"/>
    <n v="0"/>
  </r>
  <r>
    <m/>
    <m/>
    <m/>
    <m/>
    <n v="0"/>
    <n v="0"/>
    <x v="29"/>
    <x v="3"/>
    <n v="246"/>
    <m/>
    <s v="ESPECIAL"/>
    <n v="245"/>
    <n v="0"/>
    <n v="0"/>
    <n v="0"/>
  </r>
  <r>
    <m/>
    <m/>
    <m/>
    <m/>
    <n v="0"/>
    <n v="0"/>
    <x v="30"/>
    <x v="0"/>
    <n v="15953"/>
    <m/>
    <s v="ESPECIAL"/>
    <n v="15952"/>
    <n v="0"/>
    <n v="0"/>
    <n v="0"/>
  </r>
  <r>
    <m/>
    <m/>
    <m/>
    <m/>
    <n v="0"/>
    <n v="0"/>
    <x v="30"/>
    <x v="1"/>
    <n v="2074"/>
    <m/>
    <s v="ESPECIAL"/>
    <n v="2073"/>
    <n v="0"/>
    <n v="0"/>
    <n v="0"/>
  </r>
  <r>
    <m/>
    <m/>
    <m/>
    <m/>
    <n v="0"/>
    <n v="0"/>
    <x v="30"/>
    <x v="2"/>
    <n v="799"/>
    <m/>
    <s v="ESPECIAL"/>
    <n v="798"/>
    <n v="0"/>
    <n v="0"/>
    <n v="0"/>
  </r>
  <r>
    <m/>
    <m/>
    <m/>
    <m/>
    <n v="0"/>
    <n v="0"/>
    <x v="30"/>
    <x v="3"/>
    <n v="213"/>
    <m/>
    <s v="ESPECIAL"/>
    <n v="212"/>
    <n v="0"/>
    <n v="0"/>
    <n v="0"/>
  </r>
  <r>
    <m/>
    <m/>
    <m/>
    <m/>
    <n v="0"/>
    <n v="0"/>
    <x v="31"/>
    <x v="0"/>
    <n v="11999"/>
    <m/>
    <s v="ESPECIAL"/>
    <n v="11998"/>
    <n v="0"/>
    <n v="0"/>
    <n v="0"/>
  </r>
  <r>
    <m/>
    <m/>
    <m/>
    <m/>
    <n v="0"/>
    <n v="0"/>
    <x v="31"/>
    <x v="1"/>
    <n v="4947"/>
    <m/>
    <s v="ESPECIAL"/>
    <n v="4946"/>
    <n v="0"/>
    <n v="0"/>
    <n v="0"/>
  </r>
  <r>
    <m/>
    <m/>
    <m/>
    <m/>
    <n v="0"/>
    <n v="0"/>
    <x v="31"/>
    <x v="2"/>
    <n v="384"/>
    <m/>
    <s v="ESPECIAL"/>
    <n v="383"/>
    <n v="0"/>
    <n v="0"/>
    <n v="0"/>
  </r>
  <r>
    <m/>
    <m/>
    <m/>
    <m/>
    <n v="0"/>
    <n v="0"/>
    <x v="31"/>
    <x v="3"/>
    <n v="156"/>
    <m/>
    <s v="ESPECIAL"/>
    <n v="155"/>
    <n v="0"/>
    <n v="0"/>
    <n v="0"/>
  </r>
  <r>
    <m/>
    <m/>
    <m/>
    <m/>
    <n v="0"/>
    <n v="0"/>
    <x v="32"/>
    <x v="0"/>
    <n v="0"/>
    <m/>
    <s v="ESPECIAL"/>
    <n v="-1"/>
    <n v="0"/>
    <n v="0"/>
    <n v="0"/>
  </r>
  <r>
    <m/>
    <m/>
    <m/>
    <m/>
    <n v="0"/>
    <n v="0"/>
    <x v="32"/>
    <x v="1"/>
    <n v="1928"/>
    <m/>
    <s v="ESPECIAL"/>
    <n v="1927"/>
    <n v="0"/>
    <n v="0"/>
    <n v="0"/>
  </r>
  <r>
    <m/>
    <m/>
    <m/>
    <m/>
    <n v="0"/>
    <n v="0"/>
    <x v="32"/>
    <x v="2"/>
    <n v="1018"/>
    <m/>
    <s v="ESPECIAL"/>
    <n v="1017"/>
    <n v="0"/>
    <n v="0"/>
    <n v="0"/>
  </r>
  <r>
    <m/>
    <m/>
    <m/>
    <m/>
    <n v="0"/>
    <n v="0"/>
    <x v="32"/>
    <x v="3"/>
    <n v="574"/>
    <m/>
    <s v="ESPECIAL"/>
    <n v="573"/>
    <n v="0"/>
    <n v="0"/>
    <n v="0"/>
  </r>
  <r>
    <m/>
    <m/>
    <m/>
    <m/>
    <n v="0"/>
    <n v="0"/>
    <x v="33"/>
    <x v="0"/>
    <n v="116182"/>
    <m/>
    <s v="ESPECIAL"/>
    <n v="116181"/>
    <n v="0"/>
    <n v="0"/>
    <n v="0"/>
  </r>
  <r>
    <n v="4497.82"/>
    <n v="2"/>
    <m/>
    <m/>
    <n v="4497.82"/>
    <n v="2"/>
    <x v="33"/>
    <x v="1"/>
    <n v="54571"/>
    <m/>
    <s v="ESPECIAL"/>
    <n v="54572"/>
    <n v="1"/>
    <n v="3"/>
    <n v="1"/>
  </r>
  <r>
    <n v="1468.01"/>
    <n v="1"/>
    <m/>
    <m/>
    <n v="1468.01"/>
    <n v="1"/>
    <x v="33"/>
    <x v="2"/>
    <n v="1797"/>
    <m/>
    <s v="ESPECIAL"/>
    <n v="1797"/>
    <n v="1"/>
    <n v="3"/>
    <n v="2"/>
  </r>
  <r>
    <m/>
    <m/>
    <m/>
    <m/>
    <n v="0"/>
    <n v="0"/>
    <x v="33"/>
    <x v="3"/>
    <n v="1728"/>
    <m/>
    <s v="ESPECIAL"/>
    <n v="1727"/>
    <n v="0"/>
    <n v="0"/>
    <n v="0"/>
  </r>
  <r>
    <m/>
    <m/>
    <m/>
    <m/>
    <n v="0"/>
    <n v="0"/>
    <x v="34"/>
    <x v="0"/>
    <n v="29203"/>
    <m/>
    <s v="ESPECIAL"/>
    <n v="29202"/>
    <n v="0"/>
    <n v="0"/>
    <n v="0"/>
  </r>
  <r>
    <m/>
    <m/>
    <m/>
    <m/>
    <n v="0"/>
    <n v="0"/>
    <x v="34"/>
    <x v="1"/>
    <n v="477"/>
    <m/>
    <s v="ESPECIAL"/>
    <n v="476"/>
    <n v="0"/>
    <n v="0"/>
    <n v="0"/>
  </r>
  <r>
    <m/>
    <m/>
    <m/>
    <m/>
    <n v="0"/>
    <n v="0"/>
    <x v="34"/>
    <x v="2"/>
    <n v="604"/>
    <m/>
    <s v="ESPECIAL"/>
    <n v="603"/>
    <n v="0"/>
    <n v="0"/>
    <n v="0"/>
  </r>
  <r>
    <m/>
    <m/>
    <m/>
    <m/>
    <n v="0"/>
    <n v="0"/>
    <x v="34"/>
    <x v="3"/>
    <n v="323"/>
    <m/>
    <s v="ESPECIAL"/>
    <n v="322"/>
    <n v="0"/>
    <n v="0"/>
    <n v="0"/>
  </r>
  <r>
    <m/>
    <m/>
    <m/>
    <m/>
    <n v="0"/>
    <n v="0"/>
    <x v="35"/>
    <x v="1"/>
    <n v="6485"/>
    <m/>
    <s v="ESPECIAL"/>
    <n v="6484"/>
    <n v="0"/>
    <n v="0"/>
    <n v="0"/>
  </r>
  <r>
    <m/>
    <m/>
    <m/>
    <m/>
    <n v="0"/>
    <n v="0"/>
    <x v="35"/>
    <x v="0"/>
    <n v="11477"/>
    <m/>
    <s v="ESPECIAL"/>
    <n v="11476"/>
    <n v="0"/>
    <n v="0"/>
    <n v="0"/>
  </r>
  <r>
    <m/>
    <m/>
    <m/>
    <m/>
    <n v="0"/>
    <n v="0"/>
    <x v="35"/>
    <x v="2"/>
    <n v="661"/>
    <m/>
    <s v="ESPECIAL"/>
    <n v="660"/>
    <n v="0"/>
    <n v="0"/>
    <n v="0"/>
  </r>
  <r>
    <m/>
    <m/>
    <m/>
    <m/>
    <n v="0"/>
    <n v="0"/>
    <x v="35"/>
    <x v="3"/>
    <n v="56"/>
    <m/>
    <s v="ESPECIAL"/>
    <n v="5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C36" firstHeaderRow="0" firstDataRow="1" firstDataCol="1"/>
  <pivotFields count="14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MONTO" fld="2" baseField="0" baseItem="0"/>
    <dataField name="Suma de PERSONAS" fld="3" baseField="0" baseItem="2"/>
  </dataFields>
  <formats count="1">
    <format dxfId="224">
      <pivotArea collapsedLevelsAreSubtotals="1" fieldPosition="0">
        <references count="2">
          <reference field="4294967294" count="1" selected="0">
            <x v="0"/>
          </reference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7" cacheId="3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NTA LOCAL">
  <location ref="I21:K23" firstHeaderRow="0" firstDataRow="1" firstDataCol="1" rowPageCount="1" colPageCount="1"/>
  <pivotFields count="23">
    <pivotField axis="axisRow" showAll="0" defaultSubtotal="0">
      <items count="3">
        <item x="0"/>
        <item h="1" x="1"/>
        <item h="1" x="2"/>
      </items>
    </pivotField>
    <pivotField showAll="0"/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5"/>
        <item x="0"/>
        <item h="1" x="1"/>
        <item h="1" x="6"/>
        <item h="1" x="3"/>
        <item h="1" m="1" x="7"/>
        <item h="1" x="4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$" fld="3" baseField="7" baseItem="0" numFmtId="44"/>
    <dataField name="#" fld="4" baseField="7" baseItem="6"/>
  </dataFields>
  <formats count="39">
    <format dxfId="2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0" type="button" dataOnly="0" labelOnly="1" outline="0" axis="axisRow" fieldPosition="0"/>
    </format>
    <format dxfId="212">
      <pivotArea dataOnly="0" labelOnly="1" fieldPosition="0">
        <references count="1">
          <reference field="0" count="1">
            <x v="0"/>
          </reference>
        </references>
      </pivotArea>
    </format>
    <format dxfId="211">
      <pivotArea dataOnly="0" labelOnly="1" grandRow="1" outline="0" fieldPosition="0"/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0" type="button" dataOnly="0" labelOnly="1" outline="0" axis="axisRow" fieldPosition="0"/>
    </format>
    <format dxfId="206">
      <pivotArea dataOnly="0" labelOnly="1" fieldPosition="0">
        <references count="1">
          <reference field="0" count="1">
            <x v="0"/>
          </reference>
        </references>
      </pivotArea>
    </format>
    <format dxfId="205">
      <pivotArea dataOnly="0" labelOnly="1" grandRow="1" outline="0" fieldPosition="0"/>
    </format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3">
      <pivotArea type="all" dataOnly="0" outline="0" fieldPosition="0"/>
    </format>
    <format dxfId="202">
      <pivotArea outline="0" collapsedLevelsAreSubtotals="1" fieldPosition="0"/>
    </format>
    <format dxfId="201">
      <pivotArea field="0" type="button" dataOnly="0" labelOnly="1" outline="0" axis="axisRow" fieldPosition="0"/>
    </format>
    <format dxfId="200">
      <pivotArea dataOnly="0" labelOnly="1" fieldPosition="0">
        <references count="1">
          <reference field="0" count="1">
            <x v="0"/>
          </reference>
        </references>
      </pivotArea>
    </format>
    <format dxfId="199">
      <pivotArea dataOnly="0" labelOnly="1" grandRow="1" outline="0" fieldPosition="0"/>
    </format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6">
      <pivotArea dataOnly="0" labelOnly="1" outline="0" fieldPosition="0">
        <references count="1">
          <reference field="15" count="0"/>
        </references>
      </pivotArea>
    </format>
    <format dxfId="1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">
      <pivotArea dataOnly="0" labelOnly="1" outline="0" fieldPosition="0">
        <references count="1">
          <reference field="15" count="0"/>
        </references>
      </pivotArea>
    </format>
    <format dxfId="193">
      <pivotArea type="all" dataOnly="0" outline="0" fieldPosition="0"/>
    </format>
    <format dxfId="192">
      <pivotArea outline="0" collapsedLevelsAreSubtotals="1" fieldPosition="0"/>
    </format>
    <format dxfId="191">
      <pivotArea field="0" type="button" dataOnly="0" labelOnly="1" outline="0" axis="axisRow" fieldPosition="0"/>
    </format>
    <format dxfId="190">
      <pivotArea dataOnly="0" labelOnly="1" fieldPosition="0">
        <references count="1">
          <reference field="0" count="0"/>
        </references>
      </pivotArea>
    </format>
    <format dxfId="189">
      <pivotArea dataOnly="0" labelOnly="1" grandRow="1" outline="0" fieldPosition="0"/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0" type="button" dataOnly="0" labelOnly="1" outline="0" axis="axisRow" fieldPosition="0"/>
    </format>
    <format dxfId="184">
      <pivotArea dataOnly="0" labelOnly="1" fieldPosition="0">
        <references count="1">
          <reference field="0" count="0"/>
        </references>
      </pivotArea>
    </format>
    <format dxfId="183">
      <pivotArea dataOnly="0" labelOnly="1" grandRow="1" outline="0" fieldPosition="0"/>
    </format>
    <format dxfId="1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6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A63:C97" firstHeaderRow="0" firstDataRow="1" firstDataCol="1" rowPageCount="1" colPageCount="1"/>
  <pivotFields count="15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7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12"/>
        <item x="13"/>
        <item x="21"/>
        <item x="23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Page" multipleItemSelectionAllowed="1" showAll="0">
      <items count="7">
        <item h="1" x="2"/>
        <item h="1" x="5"/>
        <item h="1" x="0"/>
        <item x="1"/>
        <item h="1" x="3"/>
        <item h="1" x="4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3"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6" type="button" dataOnly="0" labelOnly="1" outline="0" axis="axisRow" fieldPosition="0"/>
    </format>
    <format dxfId="27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3">
            <x v="0"/>
            <x v="2"/>
            <x v="3"/>
          </reference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labelOnly="1" outline="0" fieldPosition="0">
        <references count="1">
          <reference field="7" count="0"/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6" type="button" dataOnly="0" labelOnly="1" outline="0" axis="axisRow" fieldPosition="0"/>
    </format>
    <format dxfId="8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4:X11" firstHeaderRow="0" firstDataRow="1" firstDataCol="1"/>
  <pivotFields count="15"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axis="axisRow" showAll="0" sortType="ascending">
      <items count="9">
        <item x="2"/>
        <item x="4"/>
        <item x="5"/>
        <item x="0"/>
        <item x="1"/>
        <item m="1" x="7"/>
        <item x="3"/>
        <item m="1" x="6"/>
        <item t="default"/>
      </items>
    </pivotField>
    <pivotField numFmtId="3"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 TERCEROS" fld="0" baseField="3" baseItem="0" numFmtId="168"/>
    <dataField name="P TERCEROS" fld="1" baseField="3" baseItem="0"/>
    <dataField name="M RECH." fld="2" baseField="7" baseItem="1"/>
    <dataField name="P RECH." fld="3" subtotal="count" baseField="0" baseItem="0"/>
    <dataField name="M FINAL " fld="4" baseField="0" baseItem="0" numFmtId="44"/>
    <dataField name="P FINAL " fld="5" baseField="0" baseItem="0"/>
  </dataFields>
  <formats count="4"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outline="0" collapsedLevelsAreSubtotals="1" fieldPosition="0"/>
    </format>
    <format dxfId="3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M21:O55" firstHeaderRow="0" firstDataRow="1" firstDataCol="1" rowPageCount="1" colPageCount="1"/>
  <pivotFields count="4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h="1" x="5"/>
        <item h="1" x="0"/>
        <item h="1" x="1"/>
        <item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 defaultSubtota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a de MONTO F" fld="8" baseField="0" baseItem="0" numFmtId="44"/>
    <dataField name="Suma de PERSONAS FINAL " fld="9" baseField="0" baseItem="0"/>
  </dataFields>
  <formats count="13"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fieldPosition="0">
        <references count="1">
          <reference field="0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I63:K95" firstHeaderRow="0" firstDataRow="1" firstDataCol="1" rowPageCount="1" colPageCount="1"/>
  <pivotFields count="15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5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12"/>
        <item x="13"/>
        <item x="21"/>
        <item x="23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Page" multipleItemSelectionAllowed="1" showAll="0">
      <items count="7">
        <item h="1" x="2"/>
        <item h="1" x="5"/>
        <item x="0"/>
        <item h="1" x="1"/>
        <item h="1" x="3"/>
        <item h="1" x="4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6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6">
    <format dxfId="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6" type="button" dataOnly="0" labelOnly="1" outline="0" axis="axisRow" fieldPosition="0"/>
    </format>
    <format dxfId="80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6" type="button" dataOnly="0" labelOnly="1" outline="0" axis="axisRow" fieldPosition="0"/>
    </format>
    <format dxfId="7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6" type="button" dataOnly="0" labelOnly="1" outline="0" axis="axisRow" fieldPosition="0"/>
    </format>
    <format dxfId="68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4">
      <pivotArea dataOnly="0" labelOnly="1" outline="0" fieldPosition="0">
        <references count="1">
          <reference field="7" count="0"/>
        </references>
      </pivotArea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2">
      <pivotArea dataOnly="0" labelOnly="1" outline="0" fieldPosition="0">
        <references count="1">
          <reference field="7" count="0"/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6" type="button" dataOnly="0" labelOnly="1" outline="0" axis="axisRow" fieldPosition="0"/>
    </format>
    <format dxfId="58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6" type="button" dataOnly="0" labelOnly="1" outline="0" axis="axisRow" fieldPosition="0"/>
    </format>
    <format dxfId="52">
      <pivotArea dataOnly="0" labelOnly="1" fieldPosition="0">
        <references count="1">
          <reference field="6" count="22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</reference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4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METODO DE PAGO">
  <location ref="I4:Q11" firstHeaderRow="0" firstDataRow="1" firstDataCol="1"/>
  <pivotFields count="23">
    <pivotField showAll="0" defaultSubtotal="0">
      <items count="3">
        <item x="0"/>
        <item x="1"/>
        <item m="1" x="2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axis="axisRow" multipleItemSelectionAllowed="1" showAll="0" sortType="ascending">
      <items count="8">
        <item x="2"/>
        <item x="4"/>
        <item x="5"/>
        <item x="0"/>
        <item x="1"/>
        <item m="1" x="6"/>
        <item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 GRAL " fld="3" baseField="15" baseItem="0" numFmtId="44"/>
    <dataField name="P GRAL " fld="4" baseField="15" baseItem="3"/>
    <dataField name="M BLOQ." fld="5" baseField="15" baseItem="0" numFmtId="168"/>
    <dataField name=" P BLOQ." fld="6" baseField="15" baseItem="0"/>
    <dataField name=" M RECH." fld="7" baseField="15" baseItem="0" numFmtId="168"/>
    <dataField name="P RECH." fld="8" baseField="15" baseItem="0"/>
    <dataField name="M FINAL" fld="9" baseField="0" baseItem="0" numFmtId="168"/>
    <dataField name="P FINAL " fld="10" baseField="0" baseItem="0"/>
  </dataFields>
  <formats count="37"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0" type="button" dataOnly="0" labelOnly="1" outline="0"/>
    </format>
    <format dxfId="119">
      <pivotArea dataOnly="0" labelOnly="1" grandRow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0" type="button" dataOnly="0" labelOnly="1" outline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/>
    </format>
    <format dxfId="111">
      <pivotArea dataOnly="0" labelOnly="1" grandRow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5" type="button" dataOnly="0" labelOnly="1" outline="0" axis="axisRow" fieldPosition="0"/>
    </format>
    <format dxfId="107">
      <pivotArea dataOnly="0" labelOnly="1" fieldPosition="0">
        <references count="1">
          <reference field="15" count="0"/>
        </references>
      </pivotArea>
    </format>
    <format dxfId="106">
      <pivotArea dataOnly="0" labelOnly="1" grandRow="1" outline="0" fieldPosition="0"/>
    </format>
    <format dxfId="105">
      <pivotArea dataOnly="0" labelOnly="1" outline="0" fieldPosition="0">
        <references count="1">
          <reference field="4294967294" count="7">
            <x v="0"/>
            <x v="1"/>
            <x v="2"/>
            <x v="4"/>
            <x v="5"/>
            <x v="6"/>
            <x v="7"/>
          </reference>
        </references>
      </pivotArea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5" type="button" dataOnly="0" labelOnly="1" outline="0" axis="axisRow" fieldPosition="0"/>
    </format>
    <format dxfId="101">
      <pivotArea dataOnly="0" labelOnly="1" fieldPosition="0">
        <references count="1">
          <reference field="15" count="0"/>
        </references>
      </pivotArea>
    </format>
    <format dxfId="100">
      <pivotArea dataOnly="0" labelOnly="1" grandRow="1" outline="0" fieldPosition="0"/>
    </format>
    <format dxfId="99">
      <pivotArea dataOnly="0" labelOnly="1" outline="0" fieldPosition="0">
        <references count="1">
          <reference field="4294967294" count="7">
            <x v="0"/>
            <x v="1"/>
            <x v="2"/>
            <x v="4"/>
            <x v="5"/>
            <x v="6"/>
            <x v="7"/>
          </reference>
        </references>
      </pivotArea>
    </format>
    <format dxfId="98">
      <pivotArea dataOnly="0" labelOnly="1" fieldPosition="0">
        <references count="1">
          <reference field="15" count="0"/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6"/>
          </reference>
          <reference field="15" count="0"/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15" count="0"/>
        </references>
      </pivotArea>
    </format>
    <format dxfId="88">
      <pivotArea collapsedLevelsAreSubtotals="1" fieldPosition="0">
        <references count="2">
          <reference field="4294967294" count="1" selected="0">
            <x v="0"/>
          </reference>
          <reference field="15" count="0"/>
        </references>
      </pivotArea>
    </format>
    <format dxfId="87">
      <pivotArea field="1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86">
      <pivotArea field="1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7" applyNumberFormats="0" applyBorderFormats="0" applyFontFormats="0" applyPatternFormats="0" applyAlignmentFormats="0" applyWidthHeightFormats="1" dataCaption="Valores" grandTotalCaption="Total" missingCaption="0" updatedVersion="6" minRefreshableVersion="3" useAutoFormatting="1" itemPrintTitles="1" createdVersion="6" indent="0" outline="1" outlineData="1" multipleFieldFilters="0" rowHeaderCaption="JUNTA LOCAL">
  <location ref="E63:G97" firstHeaderRow="0" firstDataRow="1" firstDataCol="1" rowPageCount="1" colPageCount="1"/>
  <pivotFields count="15"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axis="axisRow" showAll="0">
      <items count="38">
        <item x="5"/>
        <item x="14"/>
        <item x="10"/>
        <item x="24"/>
        <item x="0"/>
        <item x="1"/>
        <item x="2"/>
        <item x="3"/>
        <item x="4"/>
        <item x="6"/>
        <item x="7"/>
        <item x="8"/>
        <item x="9"/>
        <item x="11"/>
        <item x="15"/>
        <item x="16"/>
        <item x="17"/>
        <item x="18"/>
        <item x="19"/>
        <item x="20"/>
        <item x="22"/>
        <item x="23"/>
        <item m="1" x="36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21"/>
        <item t="default"/>
      </items>
    </pivotField>
    <pivotField axis="axisPage" multipleItemSelectionAllowed="1" showAll="0">
      <items count="9">
        <item x="2"/>
        <item h="1" x="5"/>
        <item h="1" x="0"/>
        <item h="1" x="1"/>
        <item h="1" x="3"/>
        <item h="1" m="1" x="7"/>
        <item h="1" m="1" x="6"/>
        <item h="1" x="4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#" fld="1" baseField="2" baseItem="0"/>
    <dataField name="$" fld="0" baseField="2" baseItem="17" numFmtId="44"/>
  </dataFields>
  <formats count="33">
    <format dxfId="1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6" type="button" dataOnly="0" labelOnly="1" outline="0" axis="axisRow" fieldPosition="0"/>
    </format>
    <format dxfId="150">
      <pivotArea dataOnly="0" labelOnly="1" fieldPosition="0">
        <references count="1">
          <reference field="6" count="1">
            <x v="0"/>
          </reference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6" type="button" dataOnly="0" labelOnly="1" outline="0" axis="axisRow" fieldPosition="0"/>
    </format>
    <format dxfId="144">
      <pivotArea dataOnly="0" labelOnly="1" fieldPosition="0">
        <references count="1">
          <reference field="6" count="1">
            <x v="0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6" type="button" dataOnly="0" labelOnly="1" outline="0" axis="axisRow" fieldPosition="0"/>
    </format>
    <format dxfId="138">
      <pivotArea dataOnly="0" labelOnly="1" fieldPosition="0">
        <references count="1">
          <reference field="6" count="1">
            <x v="0"/>
          </reference>
        </references>
      </pivotArea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5">
      <pivotArea dataOnly="0" labelOnly="1" outline="0" fieldPosition="0">
        <references count="1">
          <reference field="7" count="0"/>
        </references>
      </pivotArea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6" type="button" dataOnly="0" labelOnly="1" outline="0" axis="axisRow" fieldPosition="0"/>
    </format>
    <format dxfId="131">
      <pivotArea dataOnly="0" labelOnly="1" fieldPosition="0">
        <references count="1">
          <reference field="6" count="32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5"/>
            <x v="27"/>
            <x v="28"/>
            <x v="29"/>
            <x v="30"/>
            <x v="31"/>
            <x v="32"/>
            <x v="33"/>
            <x v="35"/>
            <x v="36"/>
          </reference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6" type="button" dataOnly="0" labelOnly="1" outline="0" axis="axisRow" fieldPosition="0"/>
    </format>
    <format dxfId="125">
      <pivotArea dataOnly="0" labelOnly="1" fieldPosition="0">
        <references count="1">
          <reference field="6" count="32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5"/>
            <x v="27"/>
            <x v="28"/>
            <x v="29"/>
            <x v="30"/>
            <x v="31"/>
            <x v="32"/>
            <x v="33"/>
            <x v="35"/>
            <x v="36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21:G55" firstHeaderRow="0" firstDataRow="1" firstDataCol="1" rowPageCount="1" colPageCount="1"/>
  <pivotFields count="4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x="2"/>
        <item h="1" x="4"/>
        <item h="1" x="5"/>
        <item h="1" x="0"/>
        <item h="1" x="1"/>
        <item h="1"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 defaultSubtota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Suma de MONTO F" fld="8" baseField="0" baseItem="0" numFmtId="44"/>
    <dataField name="Suma de PERSONAS FINAL " fld="9" baseField="0" baseItem="0"/>
  </dataFields>
  <formats count="13">
    <format dxfId="1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0" type="button" dataOnly="0" labelOnly="1" outline="0" axis="axisRow" fieldPosition="0"/>
    </format>
    <format dxfId="164">
      <pivotArea dataOnly="0" labelOnly="1" fieldPosition="0">
        <references count="1">
          <reference field="0" count="0"/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0" type="button" dataOnly="0" labelOnly="1" outline="0" axis="axisRow" fieldPosition="0"/>
    </format>
    <format dxfId="158">
      <pivotArea dataOnly="0" labelOnly="1" fieldPosition="0">
        <references count="1">
          <reference field="0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1:C23" firstHeaderRow="0" firstDataRow="1" firstDataCol="1" rowPageCount="1" colPageCount="1"/>
  <pivotFields count="42">
    <pivotField axis="axisRow" showAll="0" defaultSubtotal="0">
      <items count="2">
        <item x="0"/>
        <item h="1" x="1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showAll="0"/>
    <pivotField showAll="0"/>
    <pivotField showAll="0"/>
    <pivotField showAll="0"/>
    <pivotField axis="axisPage" multipleItemSelectionAllowed="1" showAll="0">
      <items count="7">
        <item h="1" x="2"/>
        <item h="1" x="4"/>
        <item h="1" x="5"/>
        <item h="1" x="0"/>
        <item x="1"/>
        <item h="1" x="3"/>
        <item t="default"/>
      </items>
    </pivotField>
    <pivotField showAll="0"/>
    <pivotField showAll="0" defaultSubtotal="0"/>
    <pivotField showAll="0"/>
    <pivotField numFmtId="3" showAll="0"/>
    <pivotField showAll="0"/>
    <pivotField showAll="0"/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3" showAll="0"/>
    <pivotField showAll="0" defaultSubtotal="0"/>
    <pivotField showAll="0"/>
    <pivotField numFmtId="3" showAll="0"/>
    <pivotField showAll="0"/>
    <pivotField showAll="0"/>
    <pivotField numFmtId="3" showAll="0"/>
    <pivotField numFmtId="3"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Suma de MONTO F" fld="9" baseField="0" baseItem="0" numFmtId="44"/>
    <dataField name="Suma de PERSONAS FINAL " fld="10" baseField="0" baseItem="0"/>
  </dataFields>
  <formats count="13">
    <format dxfId="1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0" type="button" dataOnly="0" labelOnly="1" outline="0" axis="axisRow" fieldPosition="0"/>
    </format>
    <format dxfId="177">
      <pivotArea dataOnly="0" labelOnly="1" fieldPosition="0">
        <references count="1">
          <reference field="0" count="0"/>
        </references>
      </pivotArea>
    </format>
    <format dxfId="176">
      <pivotArea dataOnly="0" labelOnly="1" grandRow="1" outline="0" fieldPosition="0"/>
    </format>
    <format dxfId="1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0" type="button" dataOnly="0" labelOnly="1" outline="0" axis="axisRow" fieldPosition="0"/>
    </format>
    <format dxfId="171">
      <pivotArea dataOnly="0" labelOnly="1" fieldPosition="0">
        <references count="1">
          <reference field="0" count="0"/>
        </references>
      </pivotArea>
    </format>
    <format dxfId="170">
      <pivotArea dataOnly="0" labelOnly="1" grandRow="1" outline="0" fieldPosition="0"/>
    </format>
    <format dxfId="1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V164"/>
  <sheetViews>
    <sheetView zoomScaleNormal="100" workbookViewId="0">
      <pane ySplit="4" topLeftCell="A81" activePane="bottomLeft" state="frozen"/>
      <selection pane="bottomLeft" activeCell="A142" sqref="A142"/>
    </sheetView>
  </sheetViews>
  <sheetFormatPr baseColWidth="10" defaultColWidth="11.42578125" defaultRowHeight="15" x14ac:dyDescent="0.25"/>
  <cols>
    <col min="1" max="1" width="11.42578125" style="45"/>
    <col min="2" max="2" width="5.140625" style="45" customWidth="1"/>
    <col min="3" max="3" width="6.140625" style="4" customWidth="1"/>
    <col min="4" max="4" width="29.28515625" style="4" customWidth="1"/>
    <col min="5" max="5" width="19.28515625" style="177" customWidth="1"/>
    <col min="6" max="6" width="13.28515625" style="118" customWidth="1"/>
    <col min="7" max="7" width="17.7109375" style="177" customWidth="1"/>
    <col min="8" max="8" width="13.28515625" style="118" customWidth="1"/>
    <col min="9" max="9" width="15.85546875" style="177" customWidth="1"/>
    <col min="10" max="10" width="13.28515625" style="118" customWidth="1"/>
    <col min="11" max="11" width="20.5703125" style="118" customWidth="1"/>
    <col min="12" max="12" width="15" style="118" customWidth="1"/>
    <col min="13" max="13" width="10.28515625" style="5" hidden="1" customWidth="1"/>
    <col min="14" max="14" width="12.85546875" style="5" hidden="1" customWidth="1"/>
    <col min="15" max="15" width="11" style="6" hidden="1" customWidth="1"/>
    <col min="16" max="16" width="23.5703125" style="5" customWidth="1"/>
    <col min="17" max="17" width="25.140625" style="26" customWidth="1"/>
    <col min="18" max="18" width="14.85546875" style="5" customWidth="1"/>
    <col min="19" max="19" width="14.85546875" style="26" customWidth="1"/>
    <col min="20" max="20" width="10.7109375" style="5" customWidth="1"/>
    <col min="21" max="21" width="11.85546875" style="6" customWidth="1"/>
    <col min="22" max="22" width="6.7109375" style="6" customWidth="1"/>
    <col min="23" max="23" width="16.140625" style="6" customWidth="1"/>
    <col min="24" max="24" width="16" style="6" customWidth="1"/>
    <col min="25" max="25" width="16.5703125" style="7" customWidth="1"/>
    <col min="26" max="26" width="15.140625" style="3" customWidth="1"/>
    <col min="27" max="27" width="18.5703125" style="4" customWidth="1"/>
    <col min="28" max="28" width="10.42578125" style="4" customWidth="1"/>
    <col min="29" max="29" width="15.85546875" style="45" customWidth="1"/>
    <col min="30" max="30" width="13.140625" style="45" customWidth="1"/>
    <col min="31" max="31" width="14" style="45" customWidth="1"/>
    <col min="32" max="32" width="10.42578125" style="45" customWidth="1"/>
    <col min="33" max="33" width="23.28515625" style="5" customWidth="1"/>
    <col min="34" max="34" width="23.28515625" style="26" customWidth="1"/>
    <col min="35" max="35" width="13.140625" style="5" customWidth="1"/>
    <col min="36" max="36" width="13.140625" style="26" customWidth="1"/>
    <col min="37" max="37" width="10.7109375" style="5" hidden="1" customWidth="1"/>
    <col min="38" max="38" width="11.85546875" style="6" customWidth="1"/>
    <col min="39" max="39" width="6.7109375" style="6" customWidth="1"/>
    <col min="40" max="40" width="16.140625" style="6" customWidth="1"/>
    <col min="41" max="41" width="14" style="6" customWidth="1"/>
    <col min="42" max="42" width="16.5703125" style="18" customWidth="1"/>
    <col min="43" max="43" width="6.7109375" style="19" customWidth="1"/>
    <col min="44" max="44" width="11.42578125" style="4"/>
    <col min="45" max="45" width="6.140625" style="4" customWidth="1"/>
    <col min="46" max="46" width="28.5703125" style="4" customWidth="1"/>
    <col min="47" max="47" width="13.140625" style="4" customWidth="1"/>
    <col min="48" max="48" width="11" style="4" customWidth="1"/>
    <col min="49" max="16384" width="11.42578125" style="4"/>
  </cols>
  <sheetData>
    <row r="1" spans="1:48" ht="15" customHeight="1" x14ac:dyDescent="0.25">
      <c r="B1" s="266" t="s">
        <v>255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7"/>
      <c r="AA1" s="260" t="s">
        <v>256</v>
      </c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4"/>
      <c r="AS1" s="260" t="s">
        <v>23</v>
      </c>
      <c r="AT1" s="261"/>
      <c r="AU1" s="261"/>
      <c r="AV1" s="261"/>
    </row>
    <row r="2" spans="1:48" ht="15" customHeight="1" x14ac:dyDescent="0.25"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7"/>
      <c r="AA2" s="262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5"/>
      <c r="AS2" s="262"/>
      <c r="AT2" s="263"/>
      <c r="AU2" s="263"/>
      <c r="AV2" s="263"/>
    </row>
    <row r="3" spans="1:48" ht="15.75" customHeight="1" thickBot="1" x14ac:dyDescent="0.3"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7"/>
      <c r="AA3" s="262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5"/>
      <c r="AS3" s="262"/>
      <c r="AT3" s="263"/>
      <c r="AU3" s="263"/>
      <c r="AV3" s="263"/>
    </row>
    <row r="4" spans="1:48" s="210" customFormat="1" ht="24.75" customHeight="1" x14ac:dyDescent="0.25">
      <c r="A4" s="210" t="s">
        <v>271</v>
      </c>
      <c r="B4" s="210" t="s">
        <v>93</v>
      </c>
      <c r="C4" s="195" t="s">
        <v>0</v>
      </c>
      <c r="D4" s="196" t="s">
        <v>1</v>
      </c>
      <c r="E4" s="197" t="s">
        <v>30</v>
      </c>
      <c r="F4" s="198" t="s">
        <v>20</v>
      </c>
      <c r="G4" s="197" t="s">
        <v>163</v>
      </c>
      <c r="H4" s="198" t="s">
        <v>164</v>
      </c>
      <c r="I4" s="197" t="s">
        <v>165</v>
      </c>
      <c r="J4" s="198" t="s">
        <v>166</v>
      </c>
      <c r="K4" s="198" t="s">
        <v>159</v>
      </c>
      <c r="L4" s="198" t="s">
        <v>160</v>
      </c>
      <c r="M4" s="196" t="s">
        <v>2</v>
      </c>
      <c r="N4" s="196" t="s">
        <v>3</v>
      </c>
      <c r="O4" s="199" t="s">
        <v>4</v>
      </c>
      <c r="P4" s="196" t="s">
        <v>5</v>
      </c>
      <c r="Q4" s="196" t="s">
        <v>27</v>
      </c>
      <c r="R4" s="200" t="s">
        <v>6</v>
      </c>
      <c r="S4" s="201" t="s">
        <v>203</v>
      </c>
      <c r="T4" s="196" t="s">
        <v>7</v>
      </c>
      <c r="U4" s="196" t="s">
        <v>8</v>
      </c>
      <c r="V4" s="196" t="s">
        <v>9</v>
      </c>
      <c r="W4" s="199" t="s">
        <v>10</v>
      </c>
      <c r="X4" s="202" t="s">
        <v>11</v>
      </c>
      <c r="Y4" s="211" t="s">
        <v>97</v>
      </c>
      <c r="Z4" s="212" t="s">
        <v>98</v>
      </c>
      <c r="AA4" s="203" t="s">
        <v>19</v>
      </c>
      <c r="AB4" s="204" t="s">
        <v>20</v>
      </c>
      <c r="AC4" s="197" t="s">
        <v>165</v>
      </c>
      <c r="AD4" s="198" t="s">
        <v>166</v>
      </c>
      <c r="AE4" s="203" t="s">
        <v>207</v>
      </c>
      <c r="AF4" s="204" t="s">
        <v>208</v>
      </c>
      <c r="AG4" s="205" t="s">
        <v>5</v>
      </c>
      <c r="AH4" s="205" t="s">
        <v>27</v>
      </c>
      <c r="AI4" s="205" t="s">
        <v>6</v>
      </c>
      <c r="AJ4" s="257" t="s">
        <v>270</v>
      </c>
      <c r="AK4" s="205" t="s">
        <v>7</v>
      </c>
      <c r="AL4" s="205" t="s">
        <v>8</v>
      </c>
      <c r="AM4" s="204" t="s">
        <v>9</v>
      </c>
      <c r="AN4" s="204" t="s">
        <v>10</v>
      </c>
      <c r="AO4" s="206" t="s">
        <v>11</v>
      </c>
      <c r="AP4" s="213" t="s">
        <v>18</v>
      </c>
      <c r="AQ4" s="214" t="s">
        <v>9</v>
      </c>
      <c r="AS4" s="207" t="s">
        <v>0</v>
      </c>
      <c r="AT4" s="205" t="s">
        <v>1</v>
      </c>
      <c r="AU4" s="208" t="s">
        <v>6</v>
      </c>
      <c r="AV4" s="209" t="s">
        <v>24</v>
      </c>
    </row>
    <row r="5" spans="1:48" s="45" customFormat="1" ht="21" hidden="1" customHeight="1" thickBot="1" x14ac:dyDescent="0.35">
      <c r="B5" s="45" t="s">
        <v>93</v>
      </c>
      <c r="C5" s="49" t="s">
        <v>104</v>
      </c>
      <c r="D5" s="46" t="s">
        <v>105</v>
      </c>
      <c r="E5" s="166"/>
      <c r="F5" s="166"/>
      <c r="G5" s="163"/>
      <c r="H5" s="125"/>
      <c r="I5" s="166"/>
      <c r="J5" s="165"/>
      <c r="K5" s="163">
        <f>E5+I5</f>
        <v>0</v>
      </c>
      <c r="L5" s="125">
        <f>F5+J5</f>
        <v>0</v>
      </c>
      <c r="M5" s="50"/>
      <c r="N5" s="50"/>
      <c r="O5" s="52"/>
      <c r="P5" s="102" t="str">
        <f>RIGHT(D5,14)</f>
        <v>AGUASCALIENTES</v>
      </c>
      <c r="Q5" s="46" t="s">
        <v>28</v>
      </c>
      <c r="R5" s="182"/>
      <c r="S5" s="182"/>
      <c r="T5" s="47" t="s">
        <v>12</v>
      </c>
      <c r="U5" s="68">
        <f t="shared" ref="U5:U33" si="0">+R5+L5-1</f>
        <v>-1</v>
      </c>
      <c r="V5" s="68">
        <f t="shared" ref="V5:V6" si="1">ROUNDUP(Z5,0)</f>
        <v>0</v>
      </c>
      <c r="W5" s="52">
        <f t="shared" ref="W5:W7" si="2">+V5*4</f>
        <v>0</v>
      </c>
      <c r="X5" s="65">
        <f t="shared" ref="X5:X36" si="3">+W5-F5</f>
        <v>0</v>
      </c>
      <c r="Y5" s="77">
        <f t="shared" ref="Y5:Y7" si="4">+U5-R5+1</f>
        <v>0</v>
      </c>
      <c r="Z5" s="76">
        <f t="shared" ref="Z5:Z36" si="5">ROUNDUP((F5/4),0)</f>
        <v>0</v>
      </c>
      <c r="AA5" s="215"/>
      <c r="AB5" s="216"/>
      <c r="AC5" s="224"/>
      <c r="AD5" s="224"/>
      <c r="AE5" s="223">
        <f>AC5+AA5</f>
        <v>0</v>
      </c>
      <c r="AF5" s="216">
        <f>AD5+AB5</f>
        <v>0</v>
      </c>
      <c r="AG5" s="46" t="str">
        <f t="shared" ref="AG5:AG36" si="6">P5</f>
        <v>AGUASCALIENTES</v>
      </c>
      <c r="AH5" s="46" t="str">
        <f t="shared" ref="AH5:AH36" si="7">Q5</f>
        <v>OPR BANAMEX</v>
      </c>
      <c r="AI5" s="183">
        <f t="shared" ref="AI5:AI36" si="8">1+U5</f>
        <v>0</v>
      </c>
      <c r="AJ5" s="183"/>
      <c r="AK5" s="47" t="s">
        <v>12</v>
      </c>
      <c r="AL5" s="67">
        <f t="shared" ref="AL5:AL36" si="9">+AB5+AI5-1</f>
        <v>-1</v>
      </c>
      <c r="AM5" s="73">
        <f t="shared" ref="AM5" si="10">ROUNDUP(AQ5,0)</f>
        <v>0</v>
      </c>
      <c r="AN5" s="52">
        <f t="shared" ref="AN5" si="11">+AM5*3</f>
        <v>0</v>
      </c>
      <c r="AO5" s="60">
        <f t="shared" ref="AO5:AO36" si="12">+AN5-AB5</f>
        <v>0</v>
      </c>
      <c r="AP5" s="54">
        <f t="shared" ref="AP5" si="13">+AL5-AI5+1</f>
        <v>0</v>
      </c>
      <c r="AQ5" s="53">
        <f t="shared" ref="AQ5:AQ36" si="14">ROUNDUP((AB5/3),0)</f>
        <v>0</v>
      </c>
      <c r="AS5" s="9"/>
      <c r="AT5" s="10"/>
      <c r="AU5" s="2"/>
      <c r="AV5" s="21"/>
    </row>
    <row r="6" spans="1:48" s="45" customFormat="1" ht="21" customHeight="1" thickBot="1" x14ac:dyDescent="0.35">
      <c r="A6" s="45" t="s">
        <v>272</v>
      </c>
      <c r="B6" s="45" t="s">
        <v>93</v>
      </c>
      <c r="C6" s="49" t="s">
        <v>104</v>
      </c>
      <c r="D6" s="46" t="s">
        <v>105</v>
      </c>
      <c r="E6" s="166">
        <v>32083.909999999996</v>
      </c>
      <c r="F6" s="248">
        <v>5</v>
      </c>
      <c r="G6" s="163"/>
      <c r="H6" s="125"/>
      <c r="I6" s="166">
        <f>I7+I8</f>
        <v>17918.82</v>
      </c>
      <c r="J6" s="165">
        <f>J7+J8</f>
        <v>3</v>
      </c>
      <c r="K6" s="163">
        <f>E6+I6</f>
        <v>50002.729999999996</v>
      </c>
      <c r="L6" s="125">
        <f>F6+J6</f>
        <v>8</v>
      </c>
      <c r="M6" s="50"/>
      <c r="N6" s="50"/>
      <c r="O6" s="52"/>
      <c r="P6" s="102" t="str">
        <f>RIGHT(D6,14)</f>
        <v>AGUASCALIENTES</v>
      </c>
      <c r="Q6" s="46" t="s">
        <v>40</v>
      </c>
      <c r="R6" s="251">
        <v>260</v>
      </c>
      <c r="S6" s="182">
        <v>266</v>
      </c>
      <c r="T6" s="47" t="s">
        <v>12</v>
      </c>
      <c r="U6" s="68">
        <f t="shared" si="0"/>
        <v>267</v>
      </c>
      <c r="V6" s="68">
        <f t="shared" si="1"/>
        <v>2</v>
      </c>
      <c r="W6" s="52">
        <f t="shared" si="2"/>
        <v>8</v>
      </c>
      <c r="X6" s="65">
        <f t="shared" si="3"/>
        <v>3</v>
      </c>
      <c r="Y6" s="77">
        <f t="shared" si="4"/>
        <v>8</v>
      </c>
      <c r="Z6" s="76">
        <f t="shared" si="5"/>
        <v>2</v>
      </c>
      <c r="AA6" s="246">
        <v>1184.04</v>
      </c>
      <c r="AB6" s="240">
        <v>1</v>
      </c>
      <c r="AC6" s="225"/>
      <c r="AD6" s="225"/>
      <c r="AE6" s="243">
        <f t="shared" ref="AE6:AF6" si="15">AC6+AA6</f>
        <v>1184.04</v>
      </c>
      <c r="AF6" s="216">
        <f t="shared" si="15"/>
        <v>1</v>
      </c>
      <c r="AG6" s="46" t="str">
        <f t="shared" si="6"/>
        <v>AGUASCALIENTES</v>
      </c>
      <c r="AH6" s="46" t="str">
        <f t="shared" si="7"/>
        <v>OPR BBVA</v>
      </c>
      <c r="AI6" s="185">
        <f t="shared" si="8"/>
        <v>268</v>
      </c>
      <c r="AJ6" s="185"/>
      <c r="AK6" s="47" t="s">
        <v>12</v>
      </c>
      <c r="AL6" s="67">
        <f t="shared" si="9"/>
        <v>268</v>
      </c>
      <c r="AM6" s="73">
        <f t="shared" ref="AM6:AM70" si="16">ROUNDUP(AQ6,0)</f>
        <v>1</v>
      </c>
      <c r="AN6" s="52">
        <f t="shared" ref="AN6:AN70" si="17">+AM6*3</f>
        <v>3</v>
      </c>
      <c r="AO6" s="60">
        <f t="shared" si="12"/>
        <v>2</v>
      </c>
      <c r="AP6" s="54">
        <f t="shared" ref="AP6:AP70" si="18">+AL6-AI6+1</f>
        <v>1</v>
      </c>
      <c r="AQ6" s="53">
        <f t="shared" si="14"/>
        <v>1</v>
      </c>
      <c r="AS6" s="9"/>
      <c r="AT6" s="10"/>
      <c r="AU6" s="2"/>
      <c r="AV6" s="21"/>
    </row>
    <row r="7" spans="1:48" s="45" customFormat="1" ht="21" hidden="1" customHeight="1" thickBot="1" x14ac:dyDescent="0.35">
      <c r="B7" s="45" t="s">
        <v>93</v>
      </c>
      <c r="C7" s="49" t="s">
        <v>104</v>
      </c>
      <c r="D7" s="46" t="s">
        <v>105</v>
      </c>
      <c r="E7" s="164">
        <v>2997849.3599999817</v>
      </c>
      <c r="F7" s="249">
        <v>482</v>
      </c>
      <c r="G7" s="164">
        <v>5972.94</v>
      </c>
      <c r="H7" s="132">
        <v>1</v>
      </c>
      <c r="I7" s="164">
        <v>5972.94</v>
      </c>
      <c r="J7" s="132">
        <v>1</v>
      </c>
      <c r="K7" s="164">
        <f>E7-G7-I7</f>
        <v>2985903.4799999818</v>
      </c>
      <c r="L7" s="132">
        <f>F7-H7-J7</f>
        <v>480</v>
      </c>
      <c r="M7" s="50"/>
      <c r="N7" s="50"/>
      <c r="O7" s="52"/>
      <c r="P7" s="102" t="str">
        <f>RIGHT(D7,14)</f>
        <v>AGUASCALIENTES</v>
      </c>
      <c r="Q7" s="46" t="s">
        <v>41</v>
      </c>
      <c r="R7" s="249">
        <v>1</v>
      </c>
      <c r="S7" s="132"/>
      <c r="T7" s="47" t="s">
        <v>12</v>
      </c>
      <c r="U7" s="68">
        <f t="shared" si="0"/>
        <v>480</v>
      </c>
      <c r="V7" s="68">
        <f t="shared" ref="V7:V20" si="19">ROUNDUP(Z7,0)</f>
        <v>121</v>
      </c>
      <c r="W7" s="52">
        <f t="shared" si="2"/>
        <v>484</v>
      </c>
      <c r="X7" s="65">
        <f t="shared" si="3"/>
        <v>2</v>
      </c>
      <c r="Y7" s="77">
        <f t="shared" si="4"/>
        <v>480</v>
      </c>
      <c r="Z7" s="76">
        <f t="shared" si="5"/>
        <v>121</v>
      </c>
      <c r="AA7" s="235"/>
      <c r="AB7" s="235"/>
      <c r="AC7" s="231"/>
      <c r="AD7" s="231"/>
      <c r="AE7" s="231">
        <f>AA7-AC7</f>
        <v>0</v>
      </c>
      <c r="AF7" s="231">
        <f>AB7-AD7</f>
        <v>0</v>
      </c>
      <c r="AG7" s="46" t="str">
        <f t="shared" si="6"/>
        <v>AGUASCALIENTES</v>
      </c>
      <c r="AH7" s="46" t="str">
        <f t="shared" si="7"/>
        <v>BBVA DISPERSION</v>
      </c>
      <c r="AI7" s="181">
        <f t="shared" si="8"/>
        <v>481</v>
      </c>
      <c r="AJ7" s="181"/>
      <c r="AK7" s="47" t="s">
        <v>12</v>
      </c>
      <c r="AL7" s="67">
        <f t="shared" si="9"/>
        <v>480</v>
      </c>
      <c r="AM7" s="73">
        <f t="shared" si="16"/>
        <v>0</v>
      </c>
      <c r="AN7" s="52">
        <f t="shared" si="17"/>
        <v>0</v>
      </c>
      <c r="AO7" s="60">
        <f t="shared" si="12"/>
        <v>0</v>
      </c>
      <c r="AP7" s="54">
        <f t="shared" si="18"/>
        <v>0</v>
      </c>
      <c r="AQ7" s="53">
        <f t="shared" si="14"/>
        <v>0</v>
      </c>
      <c r="AS7" s="9"/>
      <c r="AT7" s="10"/>
      <c r="AU7" s="2"/>
      <c r="AV7" s="21"/>
    </row>
    <row r="8" spans="1:48" s="45" customFormat="1" ht="21" hidden="1" customHeight="1" thickBot="1" x14ac:dyDescent="0.35">
      <c r="B8" s="45" t="s">
        <v>93</v>
      </c>
      <c r="C8" s="49" t="s">
        <v>104</v>
      </c>
      <c r="D8" s="46" t="s">
        <v>105</v>
      </c>
      <c r="E8" s="164">
        <v>499080.41</v>
      </c>
      <c r="F8" s="249">
        <v>80</v>
      </c>
      <c r="G8" s="164">
        <v>5972.94</v>
      </c>
      <c r="H8" s="132">
        <v>1</v>
      </c>
      <c r="I8" s="164">
        <v>11945.88</v>
      </c>
      <c r="J8" s="132">
        <v>2</v>
      </c>
      <c r="K8" s="164">
        <f t="shared" ref="K8:L8" si="20">E8-G8-I8</f>
        <v>481161.58999999997</v>
      </c>
      <c r="L8" s="132">
        <f t="shared" si="20"/>
        <v>77</v>
      </c>
      <c r="M8" s="50"/>
      <c r="N8" s="50"/>
      <c r="O8" s="52"/>
      <c r="P8" s="102" t="str">
        <f>RIGHT(D8,14)</f>
        <v>AGUASCALIENTES</v>
      </c>
      <c r="Q8" s="46" t="s">
        <v>142</v>
      </c>
      <c r="R8" s="249">
        <v>1</v>
      </c>
      <c r="S8" s="132"/>
      <c r="T8" s="47" t="s">
        <v>12</v>
      </c>
      <c r="U8" s="68">
        <f t="shared" si="0"/>
        <v>77</v>
      </c>
      <c r="V8" s="68">
        <f t="shared" si="19"/>
        <v>20</v>
      </c>
      <c r="W8" s="52">
        <f t="shared" ref="W8:W11" si="21">+V8*4</f>
        <v>80</v>
      </c>
      <c r="X8" s="65">
        <f t="shared" si="3"/>
        <v>0</v>
      </c>
      <c r="Y8" s="77">
        <f t="shared" ref="Y8:Y11" si="22">+U8-R8+1</f>
        <v>77</v>
      </c>
      <c r="Z8" s="76">
        <f t="shared" si="5"/>
        <v>20</v>
      </c>
      <c r="AA8" s="230"/>
      <c r="AB8" s="231"/>
      <c r="AC8" s="231"/>
      <c r="AD8" s="231"/>
      <c r="AE8" s="231">
        <f t="shared" ref="AE8:AF8" si="23">AA8-AC8</f>
        <v>0</v>
      </c>
      <c r="AF8" s="231">
        <f t="shared" si="23"/>
        <v>0</v>
      </c>
      <c r="AG8" s="46" t="str">
        <f t="shared" si="6"/>
        <v>AGUASCALIENTES</v>
      </c>
      <c r="AH8" s="46" t="str">
        <f t="shared" si="7"/>
        <v xml:space="preserve">OTROS BANCOS </v>
      </c>
      <c r="AI8" s="181">
        <f t="shared" si="8"/>
        <v>78</v>
      </c>
      <c r="AJ8" s="181"/>
      <c r="AK8" s="47" t="s">
        <v>12</v>
      </c>
      <c r="AL8" s="67">
        <f t="shared" si="9"/>
        <v>77</v>
      </c>
      <c r="AM8" s="73">
        <f t="shared" si="16"/>
        <v>0</v>
      </c>
      <c r="AN8" s="52">
        <f t="shared" si="17"/>
        <v>0</v>
      </c>
      <c r="AO8" s="60">
        <f t="shared" si="12"/>
        <v>0</v>
      </c>
      <c r="AP8" s="54">
        <f t="shared" si="18"/>
        <v>0</v>
      </c>
      <c r="AQ8" s="53">
        <f t="shared" si="14"/>
        <v>0</v>
      </c>
      <c r="AS8" s="9"/>
      <c r="AT8" s="10"/>
      <c r="AU8" s="2"/>
      <c r="AV8" s="21"/>
    </row>
    <row r="9" spans="1:48" s="45" customFormat="1" ht="21" hidden="1" customHeight="1" thickBot="1" x14ac:dyDescent="0.35">
      <c r="B9" s="45" t="s">
        <v>93</v>
      </c>
      <c r="C9" s="49" t="s">
        <v>42</v>
      </c>
      <c r="D9" s="46" t="s">
        <v>64</v>
      </c>
      <c r="E9" s="166">
        <v>77254.36</v>
      </c>
      <c r="F9" s="248">
        <v>13</v>
      </c>
      <c r="G9" s="163"/>
      <c r="H9" s="125"/>
      <c r="I9" s="166"/>
      <c r="J9" s="165"/>
      <c r="K9" s="163">
        <f t="shared" ref="K9:K10" si="24">E9+I9</f>
        <v>77254.36</v>
      </c>
      <c r="L9" s="125">
        <f t="shared" ref="L9:L10" si="25">F9+J9</f>
        <v>13</v>
      </c>
      <c r="M9" s="50"/>
      <c r="N9" s="50"/>
      <c r="O9" s="52"/>
      <c r="P9" s="102" t="str">
        <f>RIGHT(D9,21)</f>
        <v>BAJA CALIFORNIA NORTE</v>
      </c>
      <c r="Q9" s="46" t="s">
        <v>28</v>
      </c>
      <c r="R9" s="251">
        <v>921</v>
      </c>
      <c r="S9" s="182"/>
      <c r="T9" s="47" t="s">
        <v>12</v>
      </c>
      <c r="U9" s="68">
        <f t="shared" si="0"/>
        <v>933</v>
      </c>
      <c r="V9" s="68">
        <f t="shared" si="19"/>
        <v>4</v>
      </c>
      <c r="W9" s="52">
        <f t="shared" si="21"/>
        <v>16</v>
      </c>
      <c r="X9" s="65">
        <f t="shared" si="3"/>
        <v>3</v>
      </c>
      <c r="Y9" s="77">
        <f t="shared" si="22"/>
        <v>13</v>
      </c>
      <c r="Z9" s="76">
        <f t="shared" si="5"/>
        <v>4</v>
      </c>
      <c r="AA9" s="215"/>
      <c r="AB9" s="217"/>
      <c r="AC9" s="226"/>
      <c r="AD9" s="226"/>
      <c r="AE9" s="223">
        <f t="shared" ref="AE9:AE10" si="26">AC9+AA9</f>
        <v>0</v>
      </c>
      <c r="AF9" s="216">
        <f t="shared" ref="AF9:AF10" si="27">AD9+AB9</f>
        <v>0</v>
      </c>
      <c r="AG9" s="46" t="str">
        <f t="shared" si="6"/>
        <v>BAJA CALIFORNIA NORTE</v>
      </c>
      <c r="AH9" s="46" t="str">
        <f t="shared" si="7"/>
        <v>OPR BANAMEX</v>
      </c>
      <c r="AI9" s="183">
        <f t="shared" si="8"/>
        <v>934</v>
      </c>
      <c r="AJ9" s="183"/>
      <c r="AK9" s="47" t="s">
        <v>12</v>
      </c>
      <c r="AL9" s="67">
        <f t="shared" si="9"/>
        <v>933</v>
      </c>
      <c r="AM9" s="73">
        <f t="shared" si="16"/>
        <v>0</v>
      </c>
      <c r="AN9" s="52">
        <f t="shared" si="17"/>
        <v>0</v>
      </c>
      <c r="AO9" s="60">
        <f t="shared" si="12"/>
        <v>0</v>
      </c>
      <c r="AP9" s="54">
        <f t="shared" si="18"/>
        <v>0</v>
      </c>
      <c r="AQ9" s="53">
        <f t="shared" si="14"/>
        <v>0</v>
      </c>
      <c r="AS9" s="9"/>
      <c r="AT9" s="10"/>
      <c r="AU9" s="2"/>
      <c r="AV9" s="21"/>
    </row>
    <row r="10" spans="1:48" s="45" customFormat="1" ht="21" customHeight="1" thickBot="1" x14ac:dyDescent="0.35">
      <c r="A10" s="45" t="s">
        <v>272</v>
      </c>
      <c r="B10" s="45" t="s">
        <v>93</v>
      </c>
      <c r="C10" s="49" t="s">
        <v>42</v>
      </c>
      <c r="D10" s="46" t="s">
        <v>64</v>
      </c>
      <c r="E10" s="166">
        <v>91131.550000000017</v>
      </c>
      <c r="F10" s="248">
        <v>13</v>
      </c>
      <c r="G10" s="163"/>
      <c r="H10" s="125"/>
      <c r="I10" s="166">
        <f>I11+I12</f>
        <v>31726.42</v>
      </c>
      <c r="J10" s="165">
        <f>J11+J12</f>
        <v>5</v>
      </c>
      <c r="K10" s="163">
        <f t="shared" si="24"/>
        <v>122857.97000000002</v>
      </c>
      <c r="L10" s="125">
        <f t="shared" si="25"/>
        <v>18</v>
      </c>
      <c r="M10" s="50"/>
      <c r="N10" s="50"/>
      <c r="O10" s="52"/>
      <c r="P10" s="102" t="str">
        <f>RIGHT(D10,21)</f>
        <v>BAJA CALIFORNIA NORTE</v>
      </c>
      <c r="Q10" s="46" t="s">
        <v>40</v>
      </c>
      <c r="R10" s="251">
        <v>97</v>
      </c>
      <c r="S10" s="182">
        <v>110</v>
      </c>
      <c r="T10" s="47" t="s">
        <v>12</v>
      </c>
      <c r="U10" s="68">
        <f t="shared" si="0"/>
        <v>114</v>
      </c>
      <c r="V10" s="68">
        <f t="shared" si="19"/>
        <v>4</v>
      </c>
      <c r="W10" s="52">
        <f t="shared" si="21"/>
        <v>16</v>
      </c>
      <c r="X10" s="65">
        <f t="shared" si="3"/>
        <v>3</v>
      </c>
      <c r="Y10" s="77">
        <f t="shared" si="22"/>
        <v>18</v>
      </c>
      <c r="Z10" s="76">
        <f t="shared" si="5"/>
        <v>4</v>
      </c>
      <c r="AA10" s="215"/>
      <c r="AB10" s="215"/>
      <c r="AC10" s="227"/>
      <c r="AD10" s="227"/>
      <c r="AE10" s="223">
        <f t="shared" si="26"/>
        <v>0</v>
      </c>
      <c r="AF10" s="216">
        <f t="shared" si="27"/>
        <v>0</v>
      </c>
      <c r="AG10" s="46" t="str">
        <f t="shared" si="6"/>
        <v>BAJA CALIFORNIA NORTE</v>
      </c>
      <c r="AH10" s="46" t="str">
        <f t="shared" si="7"/>
        <v>OPR BBVA</v>
      </c>
      <c r="AI10" s="183">
        <f t="shared" si="8"/>
        <v>115</v>
      </c>
      <c r="AJ10" s="183"/>
      <c r="AK10" s="47" t="s">
        <v>12</v>
      </c>
      <c r="AL10" s="67">
        <f t="shared" si="9"/>
        <v>114</v>
      </c>
      <c r="AM10" s="73">
        <f t="shared" si="16"/>
        <v>0</v>
      </c>
      <c r="AN10" s="52">
        <f t="shared" si="17"/>
        <v>0</v>
      </c>
      <c r="AO10" s="60">
        <f t="shared" si="12"/>
        <v>0</v>
      </c>
      <c r="AP10" s="54">
        <f t="shared" si="18"/>
        <v>0</v>
      </c>
      <c r="AQ10" s="53">
        <f t="shared" si="14"/>
        <v>0</v>
      </c>
      <c r="AS10" s="9"/>
      <c r="AT10" s="10"/>
      <c r="AU10" s="2"/>
      <c r="AV10" s="21"/>
    </row>
    <row r="11" spans="1:48" s="45" customFormat="1" ht="21" hidden="1" customHeight="1" thickBot="1" x14ac:dyDescent="0.35">
      <c r="B11" s="45" t="s">
        <v>93</v>
      </c>
      <c r="C11" s="49" t="s">
        <v>42</v>
      </c>
      <c r="D11" s="46" t="s">
        <v>64</v>
      </c>
      <c r="E11" s="164">
        <v>6490331.0800001184</v>
      </c>
      <c r="F11" s="249">
        <v>1044</v>
      </c>
      <c r="G11" s="164">
        <v>82061.280000000013</v>
      </c>
      <c r="H11" s="132">
        <v>13</v>
      </c>
      <c r="I11" s="164">
        <v>11945.88</v>
      </c>
      <c r="J11" s="132">
        <v>2</v>
      </c>
      <c r="K11" s="164">
        <f t="shared" ref="K11:K12" si="28">E11-G11-I11</f>
        <v>6396323.9200001182</v>
      </c>
      <c r="L11" s="132">
        <f t="shared" ref="L11:L12" si="29">F11-H11-J11</f>
        <v>1029</v>
      </c>
      <c r="M11" s="50"/>
      <c r="N11" s="50"/>
      <c r="O11" s="52"/>
      <c r="P11" s="102" t="str">
        <f>RIGHT(D11,21)</f>
        <v>BAJA CALIFORNIA NORTE</v>
      </c>
      <c r="Q11" s="46" t="s">
        <v>41</v>
      </c>
      <c r="R11" s="249">
        <v>1</v>
      </c>
      <c r="S11" s="132"/>
      <c r="T11" s="47" t="s">
        <v>12</v>
      </c>
      <c r="U11" s="68">
        <f t="shared" si="0"/>
        <v>1029</v>
      </c>
      <c r="V11" s="68">
        <f t="shared" si="19"/>
        <v>261</v>
      </c>
      <c r="W11" s="52">
        <f t="shared" si="21"/>
        <v>1044</v>
      </c>
      <c r="X11" s="65">
        <f t="shared" si="3"/>
        <v>0</v>
      </c>
      <c r="Y11" s="77">
        <f t="shared" si="22"/>
        <v>1029</v>
      </c>
      <c r="Z11" s="76">
        <f t="shared" si="5"/>
        <v>261</v>
      </c>
      <c r="AA11" s="235"/>
      <c r="AB11" s="235"/>
      <c r="AC11" s="231"/>
      <c r="AD11" s="231"/>
      <c r="AE11" s="231">
        <f t="shared" ref="AE11:AE12" si="30">AA11-AC11</f>
        <v>0</v>
      </c>
      <c r="AF11" s="231">
        <f t="shared" ref="AF11:AF12" si="31">AB11-AD11</f>
        <v>0</v>
      </c>
      <c r="AG11" s="46" t="str">
        <f t="shared" si="6"/>
        <v>BAJA CALIFORNIA NORTE</v>
      </c>
      <c r="AH11" s="46" t="str">
        <f t="shared" si="7"/>
        <v>BBVA DISPERSION</v>
      </c>
      <c r="AI11" s="181">
        <f t="shared" si="8"/>
        <v>1030</v>
      </c>
      <c r="AJ11" s="181"/>
      <c r="AK11" s="47" t="s">
        <v>12</v>
      </c>
      <c r="AL11" s="67">
        <f t="shared" si="9"/>
        <v>1029</v>
      </c>
      <c r="AM11" s="73">
        <f t="shared" si="16"/>
        <v>0</v>
      </c>
      <c r="AN11" s="52">
        <f t="shared" si="17"/>
        <v>0</v>
      </c>
      <c r="AO11" s="60">
        <f t="shared" si="12"/>
        <v>0</v>
      </c>
      <c r="AP11" s="54">
        <f t="shared" si="18"/>
        <v>0</v>
      </c>
      <c r="AQ11" s="53">
        <f t="shared" si="14"/>
        <v>0</v>
      </c>
      <c r="AS11" s="9"/>
      <c r="AT11" s="10"/>
      <c r="AU11" s="2"/>
      <c r="AV11" s="21"/>
    </row>
    <row r="12" spans="1:48" s="45" customFormat="1" ht="21" hidden="1" customHeight="1" thickBot="1" x14ac:dyDescent="0.35">
      <c r="B12" s="45" t="s">
        <v>93</v>
      </c>
      <c r="C12" s="49" t="s">
        <v>42</v>
      </c>
      <c r="D12" s="46" t="s">
        <v>64</v>
      </c>
      <c r="E12" s="164">
        <v>3489981.759999977</v>
      </c>
      <c r="F12" s="249">
        <v>556</v>
      </c>
      <c r="G12" s="164">
        <v>11376.27</v>
      </c>
      <c r="H12" s="132">
        <v>2</v>
      </c>
      <c r="I12" s="164">
        <v>19780.54</v>
      </c>
      <c r="J12" s="132">
        <v>3</v>
      </c>
      <c r="K12" s="164">
        <f t="shared" si="28"/>
        <v>3458824.9499999769</v>
      </c>
      <c r="L12" s="132">
        <f t="shared" si="29"/>
        <v>551</v>
      </c>
      <c r="M12" s="50"/>
      <c r="N12" s="50"/>
      <c r="O12" s="52"/>
      <c r="P12" s="102" t="str">
        <f>RIGHT(D12,21)</f>
        <v>BAJA CALIFORNIA NORTE</v>
      </c>
      <c r="Q12" s="46" t="s">
        <v>142</v>
      </c>
      <c r="R12" s="249">
        <v>1</v>
      </c>
      <c r="S12" s="132"/>
      <c r="T12" s="47" t="s">
        <v>12</v>
      </c>
      <c r="U12" s="68">
        <f t="shared" si="0"/>
        <v>551</v>
      </c>
      <c r="V12" s="68">
        <f t="shared" si="19"/>
        <v>139</v>
      </c>
      <c r="W12" s="52">
        <f t="shared" ref="W12:W23" si="32">+V12*4</f>
        <v>556</v>
      </c>
      <c r="X12" s="65">
        <f t="shared" si="3"/>
        <v>0</v>
      </c>
      <c r="Y12" s="77">
        <f t="shared" ref="Y12:Y23" si="33">+U12-R12+1</f>
        <v>551</v>
      </c>
      <c r="Z12" s="76">
        <f t="shared" si="5"/>
        <v>139</v>
      </c>
      <c r="AA12" s="230"/>
      <c r="AB12" s="231"/>
      <c r="AC12" s="231"/>
      <c r="AD12" s="231"/>
      <c r="AE12" s="231">
        <f t="shared" si="30"/>
        <v>0</v>
      </c>
      <c r="AF12" s="231">
        <f t="shared" si="31"/>
        <v>0</v>
      </c>
      <c r="AG12" s="46" t="str">
        <f t="shared" si="6"/>
        <v>BAJA CALIFORNIA NORTE</v>
      </c>
      <c r="AH12" s="46" t="str">
        <f t="shared" si="7"/>
        <v xml:space="preserve">OTROS BANCOS </v>
      </c>
      <c r="AI12" s="181">
        <f t="shared" si="8"/>
        <v>552</v>
      </c>
      <c r="AJ12" s="181"/>
      <c r="AK12" s="47" t="s">
        <v>12</v>
      </c>
      <c r="AL12" s="67">
        <f t="shared" si="9"/>
        <v>551</v>
      </c>
      <c r="AM12" s="73">
        <f t="shared" si="16"/>
        <v>0</v>
      </c>
      <c r="AN12" s="52">
        <f t="shared" si="17"/>
        <v>0</v>
      </c>
      <c r="AO12" s="60">
        <f t="shared" si="12"/>
        <v>0</v>
      </c>
      <c r="AP12" s="54">
        <f t="shared" si="18"/>
        <v>0</v>
      </c>
      <c r="AQ12" s="53">
        <f t="shared" si="14"/>
        <v>0</v>
      </c>
      <c r="AS12" s="9"/>
      <c r="AT12" s="10"/>
      <c r="AU12" s="2"/>
      <c r="AV12" s="21"/>
    </row>
    <row r="13" spans="1:48" s="45" customFormat="1" ht="21" hidden="1" customHeight="1" thickBot="1" x14ac:dyDescent="0.35">
      <c r="B13" s="45" t="s">
        <v>93</v>
      </c>
      <c r="C13" s="49" t="s">
        <v>43</v>
      </c>
      <c r="D13" s="46" t="s">
        <v>65</v>
      </c>
      <c r="E13" s="166">
        <v>24701.37</v>
      </c>
      <c r="F13" s="248">
        <v>4</v>
      </c>
      <c r="G13" s="163"/>
      <c r="H13" s="125"/>
      <c r="I13" s="166"/>
      <c r="J13" s="165"/>
      <c r="K13" s="163">
        <f t="shared" ref="K13:K14" si="34">E13+I13</f>
        <v>24701.37</v>
      </c>
      <c r="L13" s="125">
        <f t="shared" ref="L13:L14" si="35">F13+J13</f>
        <v>4</v>
      </c>
      <c r="M13" s="50"/>
      <c r="N13" s="50"/>
      <c r="O13" s="52"/>
      <c r="P13" s="102" t="str">
        <f>RIGHT(D13,20)</f>
        <v xml:space="preserve"> BAJA CALIFORNIA SUR</v>
      </c>
      <c r="Q13" s="46" t="s">
        <v>28</v>
      </c>
      <c r="R13" s="251">
        <v>218</v>
      </c>
      <c r="S13" s="182"/>
      <c r="T13" s="47" t="s">
        <v>12</v>
      </c>
      <c r="U13" s="68">
        <f t="shared" si="0"/>
        <v>221</v>
      </c>
      <c r="V13" s="68">
        <f t="shared" si="19"/>
        <v>1</v>
      </c>
      <c r="W13" s="52">
        <f t="shared" si="32"/>
        <v>4</v>
      </c>
      <c r="X13" s="65">
        <f t="shared" si="3"/>
        <v>0</v>
      </c>
      <c r="Y13" s="77">
        <f t="shared" si="33"/>
        <v>4</v>
      </c>
      <c r="Z13" s="76">
        <f t="shared" si="5"/>
        <v>1</v>
      </c>
      <c r="AA13" s="215"/>
      <c r="AB13" s="217"/>
      <c r="AC13" s="226"/>
      <c r="AD13" s="226"/>
      <c r="AE13" s="223">
        <f t="shared" ref="AE13:AE14" si="36">AC13+AA13</f>
        <v>0</v>
      </c>
      <c r="AF13" s="216">
        <f t="shared" ref="AF13:AF14" si="37">AD13+AB13</f>
        <v>0</v>
      </c>
      <c r="AG13" s="46" t="str">
        <f t="shared" si="6"/>
        <v xml:space="preserve"> BAJA CALIFORNIA SUR</v>
      </c>
      <c r="AH13" s="46" t="str">
        <f t="shared" si="7"/>
        <v>OPR BANAMEX</v>
      </c>
      <c r="AI13" s="183">
        <f t="shared" si="8"/>
        <v>222</v>
      </c>
      <c r="AJ13" s="183"/>
      <c r="AK13" s="47" t="s">
        <v>12</v>
      </c>
      <c r="AL13" s="67">
        <f t="shared" si="9"/>
        <v>221</v>
      </c>
      <c r="AM13" s="73">
        <f t="shared" si="16"/>
        <v>0</v>
      </c>
      <c r="AN13" s="52">
        <f t="shared" si="17"/>
        <v>0</v>
      </c>
      <c r="AO13" s="60">
        <f t="shared" si="12"/>
        <v>0</v>
      </c>
      <c r="AP13" s="54">
        <f t="shared" si="18"/>
        <v>0</v>
      </c>
      <c r="AQ13" s="53">
        <f t="shared" si="14"/>
        <v>0</v>
      </c>
      <c r="AS13" s="9"/>
      <c r="AT13" s="10"/>
      <c r="AU13" s="2"/>
      <c r="AV13" s="21"/>
    </row>
    <row r="14" spans="1:48" s="45" customFormat="1" ht="21" hidden="1" customHeight="1" thickBot="1" x14ac:dyDescent="0.35">
      <c r="B14" s="45" t="s">
        <v>93</v>
      </c>
      <c r="C14" s="49" t="s">
        <v>43</v>
      </c>
      <c r="D14" s="46" t="s">
        <v>65</v>
      </c>
      <c r="E14" s="166">
        <v>964235.58999999834</v>
      </c>
      <c r="F14" s="248">
        <v>149</v>
      </c>
      <c r="G14" s="163"/>
      <c r="H14" s="125"/>
      <c r="I14" s="166"/>
      <c r="J14" s="165"/>
      <c r="K14" s="163">
        <f t="shared" si="34"/>
        <v>964235.58999999834</v>
      </c>
      <c r="L14" s="125">
        <f t="shared" si="35"/>
        <v>149</v>
      </c>
      <c r="M14" s="50"/>
      <c r="N14" s="50"/>
      <c r="O14" s="52"/>
      <c r="P14" s="102" t="str">
        <f>RIGHT(D14,20)</f>
        <v xml:space="preserve"> BAJA CALIFORNIA SUR</v>
      </c>
      <c r="Q14" s="46" t="s">
        <v>40</v>
      </c>
      <c r="R14" s="251">
        <v>732</v>
      </c>
      <c r="S14" s="182"/>
      <c r="T14" s="47" t="s">
        <v>12</v>
      </c>
      <c r="U14" s="68">
        <f t="shared" si="0"/>
        <v>880</v>
      </c>
      <c r="V14" s="68">
        <f t="shared" si="19"/>
        <v>38</v>
      </c>
      <c r="W14" s="52">
        <f t="shared" ref="W14:W15" si="38">+V14*4</f>
        <v>152</v>
      </c>
      <c r="X14" s="65">
        <f t="shared" si="3"/>
        <v>3</v>
      </c>
      <c r="Y14" s="77">
        <f t="shared" ref="Y14:Y15" si="39">+U14-R14+1</f>
        <v>149</v>
      </c>
      <c r="Z14" s="76">
        <f t="shared" si="5"/>
        <v>38</v>
      </c>
      <c r="AA14" s="215"/>
      <c r="AB14" s="215"/>
      <c r="AC14" s="227"/>
      <c r="AD14" s="227"/>
      <c r="AE14" s="223">
        <f t="shared" si="36"/>
        <v>0</v>
      </c>
      <c r="AF14" s="216">
        <f t="shared" si="37"/>
        <v>0</v>
      </c>
      <c r="AG14" s="46" t="str">
        <f t="shared" si="6"/>
        <v xml:space="preserve"> BAJA CALIFORNIA SUR</v>
      </c>
      <c r="AH14" s="46" t="str">
        <f t="shared" si="7"/>
        <v>OPR BBVA</v>
      </c>
      <c r="AI14" s="183">
        <f t="shared" si="8"/>
        <v>881</v>
      </c>
      <c r="AJ14" s="183"/>
      <c r="AK14" s="47" t="s">
        <v>12</v>
      </c>
      <c r="AL14" s="67">
        <f t="shared" si="9"/>
        <v>880</v>
      </c>
      <c r="AM14" s="73">
        <f t="shared" si="16"/>
        <v>0</v>
      </c>
      <c r="AN14" s="52">
        <f t="shared" si="17"/>
        <v>0</v>
      </c>
      <c r="AO14" s="60">
        <f t="shared" si="12"/>
        <v>0</v>
      </c>
      <c r="AP14" s="54">
        <f t="shared" si="18"/>
        <v>0</v>
      </c>
      <c r="AQ14" s="53">
        <f t="shared" si="14"/>
        <v>0</v>
      </c>
      <c r="AS14" s="9"/>
      <c r="AT14" s="10"/>
      <c r="AU14" s="2"/>
      <c r="AV14" s="21"/>
    </row>
    <row r="15" spans="1:48" s="45" customFormat="1" ht="21" hidden="1" customHeight="1" thickBot="1" x14ac:dyDescent="0.35">
      <c r="B15" s="45" t="s">
        <v>93</v>
      </c>
      <c r="C15" s="49" t="s">
        <v>43</v>
      </c>
      <c r="D15" s="46" t="s">
        <v>65</v>
      </c>
      <c r="E15" s="164">
        <v>1235513.2999999968</v>
      </c>
      <c r="F15" s="249">
        <v>190</v>
      </c>
      <c r="G15" s="164">
        <v>16724.43</v>
      </c>
      <c r="H15" s="132">
        <v>2</v>
      </c>
      <c r="I15" s="164"/>
      <c r="J15" s="164"/>
      <c r="K15" s="164">
        <f t="shared" ref="K15:K16" si="40">E15-G15-I15</f>
        <v>1218788.8699999969</v>
      </c>
      <c r="L15" s="132">
        <f t="shared" ref="L15:L16" si="41">F15-H15-J15</f>
        <v>188</v>
      </c>
      <c r="M15" s="50"/>
      <c r="N15" s="50"/>
      <c r="O15" s="52"/>
      <c r="P15" s="102" t="str">
        <f>RIGHT(D15,20)</f>
        <v xml:space="preserve"> BAJA CALIFORNIA SUR</v>
      </c>
      <c r="Q15" s="46" t="s">
        <v>41</v>
      </c>
      <c r="R15" s="249">
        <v>1</v>
      </c>
      <c r="S15" s="132"/>
      <c r="T15" s="47" t="s">
        <v>12</v>
      </c>
      <c r="U15" s="68">
        <f t="shared" si="0"/>
        <v>188</v>
      </c>
      <c r="V15" s="68">
        <f t="shared" si="19"/>
        <v>48</v>
      </c>
      <c r="W15" s="52">
        <f t="shared" si="38"/>
        <v>192</v>
      </c>
      <c r="X15" s="65">
        <f t="shared" si="3"/>
        <v>2</v>
      </c>
      <c r="Y15" s="77">
        <f t="shared" si="39"/>
        <v>188</v>
      </c>
      <c r="Z15" s="76">
        <f t="shared" si="5"/>
        <v>48</v>
      </c>
      <c r="AA15" s="235"/>
      <c r="AB15" s="235"/>
      <c r="AC15" s="231"/>
      <c r="AD15" s="231"/>
      <c r="AE15" s="231">
        <f t="shared" ref="AE15:AE16" si="42">AA15-AC15</f>
        <v>0</v>
      </c>
      <c r="AF15" s="231">
        <f t="shared" ref="AF15:AF16" si="43">AB15-AD15</f>
        <v>0</v>
      </c>
      <c r="AG15" s="46" t="str">
        <f t="shared" si="6"/>
        <v xml:space="preserve"> BAJA CALIFORNIA SUR</v>
      </c>
      <c r="AH15" s="46" t="str">
        <f t="shared" si="7"/>
        <v>BBVA DISPERSION</v>
      </c>
      <c r="AI15" s="181">
        <f t="shared" si="8"/>
        <v>189</v>
      </c>
      <c r="AJ15" s="181"/>
      <c r="AK15" s="47" t="s">
        <v>12</v>
      </c>
      <c r="AL15" s="67">
        <f t="shared" si="9"/>
        <v>188</v>
      </c>
      <c r="AM15" s="73">
        <f t="shared" si="16"/>
        <v>0</v>
      </c>
      <c r="AN15" s="52">
        <f t="shared" si="17"/>
        <v>0</v>
      </c>
      <c r="AO15" s="60">
        <f t="shared" si="12"/>
        <v>0</v>
      </c>
      <c r="AP15" s="54">
        <f t="shared" si="18"/>
        <v>0</v>
      </c>
      <c r="AQ15" s="53">
        <f t="shared" si="14"/>
        <v>0</v>
      </c>
      <c r="AS15" s="9"/>
      <c r="AT15" s="10"/>
      <c r="AU15" s="2"/>
      <c r="AV15" s="21"/>
    </row>
    <row r="16" spans="1:48" s="45" customFormat="1" ht="21" hidden="1" customHeight="1" thickBot="1" x14ac:dyDescent="0.35">
      <c r="B16" s="45" t="s">
        <v>93</v>
      </c>
      <c r="C16" s="49" t="s">
        <v>43</v>
      </c>
      <c r="D16" s="46" t="s">
        <v>65</v>
      </c>
      <c r="E16" s="164">
        <v>174344.55000000002</v>
      </c>
      <c r="F16" s="249">
        <v>28</v>
      </c>
      <c r="G16" s="164"/>
      <c r="H16" s="132"/>
      <c r="I16" s="164"/>
      <c r="J16" s="164"/>
      <c r="K16" s="164">
        <f t="shared" si="40"/>
        <v>174344.55000000002</v>
      </c>
      <c r="L16" s="132">
        <f t="shared" si="41"/>
        <v>28</v>
      </c>
      <c r="M16" s="50"/>
      <c r="N16" s="50"/>
      <c r="O16" s="52"/>
      <c r="P16" s="102" t="str">
        <f>RIGHT(D16,20)</f>
        <v xml:space="preserve"> BAJA CALIFORNIA SUR</v>
      </c>
      <c r="Q16" s="46" t="s">
        <v>142</v>
      </c>
      <c r="R16" s="249">
        <v>1</v>
      </c>
      <c r="S16" s="132"/>
      <c r="T16" s="47" t="s">
        <v>12</v>
      </c>
      <c r="U16" s="68">
        <f t="shared" si="0"/>
        <v>28</v>
      </c>
      <c r="V16" s="68">
        <f t="shared" si="19"/>
        <v>7</v>
      </c>
      <c r="W16" s="52">
        <f t="shared" si="32"/>
        <v>28</v>
      </c>
      <c r="X16" s="65">
        <f t="shared" si="3"/>
        <v>0</v>
      </c>
      <c r="Y16" s="77">
        <f t="shared" si="33"/>
        <v>28</v>
      </c>
      <c r="Z16" s="76">
        <f t="shared" si="5"/>
        <v>7</v>
      </c>
      <c r="AA16" s="230"/>
      <c r="AB16" s="231"/>
      <c r="AC16" s="231"/>
      <c r="AD16" s="231"/>
      <c r="AE16" s="231">
        <f t="shared" si="42"/>
        <v>0</v>
      </c>
      <c r="AF16" s="231">
        <f t="shared" si="43"/>
        <v>0</v>
      </c>
      <c r="AG16" s="46" t="str">
        <f t="shared" si="6"/>
        <v xml:space="preserve"> BAJA CALIFORNIA SUR</v>
      </c>
      <c r="AH16" s="46" t="str">
        <f t="shared" si="7"/>
        <v xml:space="preserve">OTROS BANCOS </v>
      </c>
      <c r="AI16" s="181">
        <f t="shared" si="8"/>
        <v>29</v>
      </c>
      <c r="AJ16" s="181"/>
      <c r="AK16" s="47" t="s">
        <v>12</v>
      </c>
      <c r="AL16" s="67">
        <f t="shared" si="9"/>
        <v>28</v>
      </c>
      <c r="AM16" s="73">
        <f t="shared" si="16"/>
        <v>0</v>
      </c>
      <c r="AN16" s="52">
        <f t="shared" si="17"/>
        <v>0</v>
      </c>
      <c r="AO16" s="60">
        <f t="shared" si="12"/>
        <v>0</v>
      </c>
      <c r="AP16" s="54">
        <f t="shared" si="18"/>
        <v>0</v>
      </c>
      <c r="AQ16" s="53">
        <f t="shared" si="14"/>
        <v>0</v>
      </c>
      <c r="AS16" s="9"/>
      <c r="AT16" s="10"/>
      <c r="AU16" s="2"/>
      <c r="AV16" s="21"/>
    </row>
    <row r="17" spans="1:48" s="45" customFormat="1" ht="21" hidden="1" customHeight="1" thickBot="1" x14ac:dyDescent="0.35">
      <c r="B17" s="45" t="s">
        <v>93</v>
      </c>
      <c r="C17" s="49" t="s">
        <v>44</v>
      </c>
      <c r="D17" s="46" t="s">
        <v>66</v>
      </c>
      <c r="E17" s="166">
        <v>6208.85</v>
      </c>
      <c r="F17" s="248">
        <v>1</v>
      </c>
      <c r="G17" s="163"/>
      <c r="H17" s="125"/>
      <c r="I17" s="166"/>
      <c r="J17" s="165"/>
      <c r="K17" s="163">
        <f t="shared" ref="K17:K18" si="44">E17+I17</f>
        <v>6208.85</v>
      </c>
      <c r="L17" s="125">
        <f t="shared" ref="L17:L18" si="45">F17+J17</f>
        <v>1</v>
      </c>
      <c r="M17" s="50"/>
      <c r="N17" s="50"/>
      <c r="O17" s="52"/>
      <c r="P17" s="102" t="str">
        <f t="shared" ref="P17:P24" si="46">RIGHT(D17,10)</f>
        <v xml:space="preserve">  CAMPECHE</v>
      </c>
      <c r="Q17" s="46" t="s">
        <v>28</v>
      </c>
      <c r="R17" s="251">
        <v>276</v>
      </c>
      <c r="S17" s="182"/>
      <c r="T17" s="47" t="s">
        <v>12</v>
      </c>
      <c r="U17" s="68">
        <f t="shared" si="0"/>
        <v>276</v>
      </c>
      <c r="V17" s="68">
        <f t="shared" si="19"/>
        <v>1</v>
      </c>
      <c r="W17" s="52">
        <f t="shared" si="32"/>
        <v>4</v>
      </c>
      <c r="X17" s="65">
        <f t="shared" si="3"/>
        <v>3</v>
      </c>
      <c r="Y17" s="77">
        <f t="shared" si="33"/>
        <v>1</v>
      </c>
      <c r="Z17" s="76">
        <f t="shared" si="5"/>
        <v>1</v>
      </c>
      <c r="AA17" s="215"/>
      <c r="AB17" s="217"/>
      <c r="AC17" s="226"/>
      <c r="AD17" s="226"/>
      <c r="AE17" s="223">
        <f t="shared" ref="AE17:AE18" si="47">AC17+AA17</f>
        <v>0</v>
      </c>
      <c r="AF17" s="216">
        <f t="shared" ref="AF17:AF18" si="48">AD17+AB17</f>
        <v>0</v>
      </c>
      <c r="AG17" s="46" t="str">
        <f t="shared" si="6"/>
        <v xml:space="preserve">  CAMPECHE</v>
      </c>
      <c r="AH17" s="46" t="str">
        <f t="shared" si="7"/>
        <v>OPR BANAMEX</v>
      </c>
      <c r="AI17" s="183">
        <f t="shared" si="8"/>
        <v>277</v>
      </c>
      <c r="AJ17" s="183"/>
      <c r="AK17" s="47" t="s">
        <v>12</v>
      </c>
      <c r="AL17" s="67">
        <f t="shared" si="9"/>
        <v>276</v>
      </c>
      <c r="AM17" s="73">
        <f t="shared" si="16"/>
        <v>0</v>
      </c>
      <c r="AN17" s="52">
        <f t="shared" si="17"/>
        <v>0</v>
      </c>
      <c r="AO17" s="60">
        <f t="shared" si="12"/>
        <v>0</v>
      </c>
      <c r="AP17" s="54">
        <f t="shared" si="18"/>
        <v>0</v>
      </c>
      <c r="AQ17" s="53">
        <f t="shared" si="14"/>
        <v>0</v>
      </c>
      <c r="AS17" s="9"/>
      <c r="AT17" s="10"/>
      <c r="AU17" s="2"/>
      <c r="AV17" s="21"/>
    </row>
    <row r="18" spans="1:48" s="45" customFormat="1" ht="21" customHeight="1" thickBot="1" x14ac:dyDescent="0.35">
      <c r="A18" s="45" t="s">
        <v>272</v>
      </c>
      <c r="B18" s="45" t="s">
        <v>93</v>
      </c>
      <c r="C18" s="49" t="s">
        <v>44</v>
      </c>
      <c r="D18" s="46" t="s">
        <v>66</v>
      </c>
      <c r="E18" s="166">
        <v>25938.730000000003</v>
      </c>
      <c r="F18" s="248">
        <v>4</v>
      </c>
      <c r="G18" s="163"/>
      <c r="H18" s="125"/>
      <c r="I18" s="166">
        <f>I19+I20</f>
        <v>9659.1200000000008</v>
      </c>
      <c r="J18" s="165">
        <f>J20</f>
        <v>2</v>
      </c>
      <c r="K18" s="163">
        <f t="shared" si="44"/>
        <v>35597.850000000006</v>
      </c>
      <c r="L18" s="125">
        <f t="shared" si="45"/>
        <v>6</v>
      </c>
      <c r="M18" s="50"/>
      <c r="N18" s="50"/>
      <c r="O18" s="52"/>
      <c r="P18" s="102" t="str">
        <f t="shared" si="46"/>
        <v xml:space="preserve">  CAMPECHE</v>
      </c>
      <c r="Q18" s="46" t="s">
        <v>40</v>
      </c>
      <c r="R18" s="251">
        <v>75</v>
      </c>
      <c r="S18" s="182">
        <v>79</v>
      </c>
      <c r="T18" s="47" t="s">
        <v>12</v>
      </c>
      <c r="U18" s="68">
        <f t="shared" si="0"/>
        <v>80</v>
      </c>
      <c r="V18" s="68">
        <f t="shared" si="19"/>
        <v>1</v>
      </c>
      <c r="W18" s="52">
        <f t="shared" ref="W18:W19" si="49">+V18*4</f>
        <v>4</v>
      </c>
      <c r="X18" s="65">
        <f t="shared" si="3"/>
        <v>0</v>
      </c>
      <c r="Y18" s="77">
        <f t="shared" ref="Y18:Y19" si="50">+U18-R18+1</f>
        <v>6</v>
      </c>
      <c r="Z18" s="76">
        <f t="shared" si="5"/>
        <v>1</v>
      </c>
      <c r="AA18" s="215"/>
      <c r="AB18" s="215"/>
      <c r="AC18" s="227"/>
      <c r="AD18" s="227"/>
      <c r="AE18" s="223">
        <f t="shared" si="47"/>
        <v>0</v>
      </c>
      <c r="AF18" s="216">
        <f t="shared" si="48"/>
        <v>0</v>
      </c>
      <c r="AG18" s="46" t="str">
        <f t="shared" si="6"/>
        <v xml:space="preserve">  CAMPECHE</v>
      </c>
      <c r="AH18" s="46" t="str">
        <f t="shared" si="7"/>
        <v>OPR BBVA</v>
      </c>
      <c r="AI18" s="183">
        <f t="shared" si="8"/>
        <v>81</v>
      </c>
      <c r="AJ18" s="183"/>
      <c r="AK18" s="47" t="s">
        <v>12</v>
      </c>
      <c r="AL18" s="67">
        <f t="shared" si="9"/>
        <v>80</v>
      </c>
      <c r="AM18" s="73">
        <f t="shared" si="16"/>
        <v>0</v>
      </c>
      <c r="AN18" s="52">
        <f t="shared" si="17"/>
        <v>0</v>
      </c>
      <c r="AO18" s="60">
        <f t="shared" si="12"/>
        <v>0</v>
      </c>
      <c r="AP18" s="54">
        <f t="shared" si="18"/>
        <v>0</v>
      </c>
      <c r="AQ18" s="53">
        <f t="shared" si="14"/>
        <v>0</v>
      </c>
      <c r="AS18" s="9"/>
      <c r="AT18" s="10"/>
      <c r="AU18" s="2"/>
      <c r="AV18" s="21"/>
    </row>
    <row r="19" spans="1:48" s="45" customFormat="1" ht="21" hidden="1" customHeight="1" thickBot="1" x14ac:dyDescent="0.35">
      <c r="B19" s="45" t="s">
        <v>93</v>
      </c>
      <c r="C19" s="49" t="s">
        <v>44</v>
      </c>
      <c r="D19" s="46" t="s">
        <v>66</v>
      </c>
      <c r="E19" s="164">
        <v>927943.39000000234</v>
      </c>
      <c r="F19" s="249">
        <v>176</v>
      </c>
      <c r="G19" s="164">
        <v>4829.5600000000004</v>
      </c>
      <c r="H19" s="132">
        <v>1</v>
      </c>
      <c r="I19" s="164"/>
      <c r="J19" s="164"/>
      <c r="K19" s="164">
        <f t="shared" ref="K19:K20" si="51">E19-G19-I19</f>
        <v>923113.83000000229</v>
      </c>
      <c r="L19" s="132">
        <f t="shared" ref="L19:L20" si="52">F19-H19-J19</f>
        <v>175</v>
      </c>
      <c r="M19" s="50"/>
      <c r="N19" s="50"/>
      <c r="O19" s="52"/>
      <c r="P19" s="102" t="str">
        <f t="shared" si="46"/>
        <v xml:space="preserve">  CAMPECHE</v>
      </c>
      <c r="Q19" s="46" t="s">
        <v>41</v>
      </c>
      <c r="R19" s="249">
        <v>1</v>
      </c>
      <c r="S19" s="132"/>
      <c r="T19" s="47" t="s">
        <v>12</v>
      </c>
      <c r="U19" s="68">
        <f t="shared" si="0"/>
        <v>175</v>
      </c>
      <c r="V19" s="68">
        <f t="shared" si="19"/>
        <v>44</v>
      </c>
      <c r="W19" s="52">
        <f t="shared" si="49"/>
        <v>176</v>
      </c>
      <c r="X19" s="65">
        <f t="shared" si="3"/>
        <v>0</v>
      </c>
      <c r="Y19" s="77">
        <f t="shared" si="50"/>
        <v>175</v>
      </c>
      <c r="Z19" s="76">
        <f t="shared" si="5"/>
        <v>44</v>
      </c>
      <c r="AA19" s="235"/>
      <c r="AB19" s="235"/>
      <c r="AC19" s="231"/>
      <c r="AD19" s="231"/>
      <c r="AE19" s="231">
        <f t="shared" ref="AE19:AE20" si="53">AA19-AC19</f>
        <v>0</v>
      </c>
      <c r="AF19" s="231">
        <f t="shared" ref="AF19:AF20" si="54">AB19-AD19</f>
        <v>0</v>
      </c>
      <c r="AG19" s="46" t="str">
        <f t="shared" si="6"/>
        <v xml:space="preserve">  CAMPECHE</v>
      </c>
      <c r="AH19" s="46" t="str">
        <f t="shared" si="7"/>
        <v>BBVA DISPERSION</v>
      </c>
      <c r="AI19" s="181">
        <f t="shared" si="8"/>
        <v>176</v>
      </c>
      <c r="AJ19" s="181"/>
      <c r="AK19" s="47" t="s">
        <v>12</v>
      </c>
      <c r="AL19" s="67">
        <f t="shared" si="9"/>
        <v>175</v>
      </c>
      <c r="AM19" s="73">
        <f t="shared" si="16"/>
        <v>0</v>
      </c>
      <c r="AN19" s="52">
        <f t="shared" si="17"/>
        <v>0</v>
      </c>
      <c r="AO19" s="60">
        <f t="shared" si="12"/>
        <v>0</v>
      </c>
      <c r="AP19" s="54">
        <f t="shared" si="18"/>
        <v>0</v>
      </c>
      <c r="AQ19" s="53">
        <f t="shared" si="14"/>
        <v>0</v>
      </c>
      <c r="AS19" s="9"/>
      <c r="AT19" s="10"/>
      <c r="AU19" s="2"/>
      <c r="AV19" s="21"/>
    </row>
    <row r="20" spans="1:48" s="45" customFormat="1" ht="21" hidden="1" customHeight="1" thickBot="1" x14ac:dyDescent="0.35">
      <c r="B20" s="45" t="s">
        <v>93</v>
      </c>
      <c r="C20" s="49" t="s">
        <v>44</v>
      </c>
      <c r="D20" s="46" t="s">
        <v>66</v>
      </c>
      <c r="E20" s="164">
        <v>1182259.7400000037</v>
      </c>
      <c r="F20" s="249">
        <v>225</v>
      </c>
      <c r="G20" s="164"/>
      <c r="H20" s="132"/>
      <c r="I20" s="164">
        <v>9659.1200000000008</v>
      </c>
      <c r="J20" s="132">
        <v>2</v>
      </c>
      <c r="K20" s="164">
        <f t="shared" si="51"/>
        <v>1172600.6200000036</v>
      </c>
      <c r="L20" s="132">
        <f t="shared" si="52"/>
        <v>223</v>
      </c>
      <c r="M20" s="50"/>
      <c r="N20" s="50"/>
      <c r="O20" s="52"/>
      <c r="P20" s="102" t="str">
        <f t="shared" si="46"/>
        <v xml:space="preserve">  CAMPECHE</v>
      </c>
      <c r="Q20" s="46" t="s">
        <v>142</v>
      </c>
      <c r="R20" s="249">
        <v>1</v>
      </c>
      <c r="S20" s="132"/>
      <c r="T20" s="47" t="s">
        <v>12</v>
      </c>
      <c r="U20" s="68">
        <f t="shared" si="0"/>
        <v>223</v>
      </c>
      <c r="V20" s="68">
        <f t="shared" si="19"/>
        <v>57</v>
      </c>
      <c r="W20" s="52">
        <f t="shared" si="32"/>
        <v>228</v>
      </c>
      <c r="X20" s="65">
        <f t="shared" si="3"/>
        <v>3</v>
      </c>
      <c r="Y20" s="77">
        <f t="shared" si="33"/>
        <v>223</v>
      </c>
      <c r="Z20" s="76">
        <f t="shared" si="5"/>
        <v>57</v>
      </c>
      <c r="AA20" s="230"/>
      <c r="AB20" s="231"/>
      <c r="AC20" s="231"/>
      <c r="AD20" s="231"/>
      <c r="AE20" s="231">
        <f t="shared" si="53"/>
        <v>0</v>
      </c>
      <c r="AF20" s="231">
        <f t="shared" si="54"/>
        <v>0</v>
      </c>
      <c r="AG20" s="46" t="str">
        <f t="shared" si="6"/>
        <v xml:space="preserve">  CAMPECHE</v>
      </c>
      <c r="AH20" s="46" t="str">
        <f t="shared" si="7"/>
        <v xml:space="preserve">OTROS BANCOS </v>
      </c>
      <c r="AI20" s="181">
        <f t="shared" si="8"/>
        <v>224</v>
      </c>
      <c r="AJ20" s="181"/>
      <c r="AK20" s="47" t="s">
        <v>12</v>
      </c>
      <c r="AL20" s="67">
        <f t="shared" si="9"/>
        <v>223</v>
      </c>
      <c r="AM20" s="73">
        <f t="shared" si="16"/>
        <v>0</v>
      </c>
      <c r="AN20" s="52">
        <f t="shared" si="17"/>
        <v>0</v>
      </c>
      <c r="AO20" s="60">
        <f t="shared" si="12"/>
        <v>0</v>
      </c>
      <c r="AP20" s="54">
        <f t="shared" si="18"/>
        <v>0</v>
      </c>
      <c r="AQ20" s="53">
        <f t="shared" si="14"/>
        <v>0</v>
      </c>
      <c r="AS20" s="9"/>
      <c r="AT20" s="10"/>
      <c r="AU20" s="2"/>
      <c r="AV20" s="21"/>
    </row>
    <row r="21" spans="1:48" s="45" customFormat="1" ht="17.25" hidden="1" x14ac:dyDescent="0.3">
      <c r="B21" s="45" t="s">
        <v>93</v>
      </c>
      <c r="C21" s="49" t="s">
        <v>45</v>
      </c>
      <c r="D21" s="99" t="s">
        <v>67</v>
      </c>
      <c r="E21" s="166">
        <v>5125.08</v>
      </c>
      <c r="F21" s="248">
        <v>1</v>
      </c>
      <c r="G21" s="163"/>
      <c r="H21" s="125"/>
      <c r="I21" s="166"/>
      <c r="J21" s="165"/>
      <c r="K21" s="163">
        <f t="shared" ref="K21:K22" si="55">E21+I21</f>
        <v>5125.08</v>
      </c>
      <c r="L21" s="125">
        <f t="shared" ref="L21:L22" si="56">F21+J21</f>
        <v>1</v>
      </c>
      <c r="M21" s="50">
        <v>7682</v>
      </c>
      <c r="N21" s="52"/>
      <c r="O21" s="52">
        <f t="shared" ref="O21:O26" si="57">+E21*100</f>
        <v>512508</v>
      </c>
      <c r="P21" s="102" t="str">
        <f t="shared" si="46"/>
        <v xml:space="preserve"> CHIHUAHUA</v>
      </c>
      <c r="Q21" s="46" t="s">
        <v>28</v>
      </c>
      <c r="R21" s="251">
        <v>15873</v>
      </c>
      <c r="S21" s="182"/>
      <c r="T21" s="47" t="s">
        <v>12</v>
      </c>
      <c r="U21" s="68">
        <f t="shared" si="0"/>
        <v>15873</v>
      </c>
      <c r="V21" s="73">
        <f>ROUNDUP(Z21,0)</f>
        <v>1</v>
      </c>
      <c r="W21" s="52">
        <f t="shared" si="32"/>
        <v>4</v>
      </c>
      <c r="X21" s="65">
        <f t="shared" si="3"/>
        <v>3</v>
      </c>
      <c r="Y21" s="77">
        <f t="shared" si="33"/>
        <v>1</v>
      </c>
      <c r="Z21" s="76">
        <f t="shared" si="5"/>
        <v>1</v>
      </c>
      <c r="AA21" s="218"/>
      <c r="AB21" s="219"/>
      <c r="AC21" s="228"/>
      <c r="AD21" s="228"/>
      <c r="AE21" s="223">
        <f t="shared" ref="AE21:AE22" si="58">AC21+AA21</f>
        <v>0</v>
      </c>
      <c r="AF21" s="216">
        <f t="shared" ref="AF21:AF22" si="59">AD21+AB21</f>
        <v>0</v>
      </c>
      <c r="AG21" s="46" t="str">
        <f t="shared" si="6"/>
        <v xml:space="preserve"> CHIHUAHUA</v>
      </c>
      <c r="AH21" s="46" t="str">
        <f t="shared" si="7"/>
        <v>OPR BANAMEX</v>
      </c>
      <c r="AI21" s="183">
        <f t="shared" si="8"/>
        <v>15874</v>
      </c>
      <c r="AJ21" s="183"/>
      <c r="AK21" s="47" t="s">
        <v>12</v>
      </c>
      <c r="AL21" s="67">
        <f t="shared" si="9"/>
        <v>15873</v>
      </c>
      <c r="AM21" s="73">
        <f t="shared" si="16"/>
        <v>0</v>
      </c>
      <c r="AN21" s="52">
        <f t="shared" si="17"/>
        <v>0</v>
      </c>
      <c r="AO21" s="60">
        <f t="shared" si="12"/>
        <v>0</v>
      </c>
      <c r="AP21" s="54">
        <f t="shared" si="18"/>
        <v>0</v>
      </c>
      <c r="AQ21" s="53">
        <f t="shared" si="14"/>
        <v>0</v>
      </c>
      <c r="AS21" s="51" t="s">
        <v>13</v>
      </c>
      <c r="AT21" s="48" t="s">
        <v>14</v>
      </c>
      <c r="AU21" s="21">
        <f t="shared" ref="AU21:AU26" si="60">+U21+X21+1+AB21+AO21</f>
        <v>15877</v>
      </c>
      <c r="AV21" s="21"/>
    </row>
    <row r="22" spans="1:48" s="45" customFormat="1" ht="21" customHeight="1" x14ac:dyDescent="0.3">
      <c r="A22" s="45" t="s">
        <v>272</v>
      </c>
      <c r="B22" s="45" t="s">
        <v>93</v>
      </c>
      <c r="C22" s="49" t="s">
        <v>45</v>
      </c>
      <c r="D22" s="99" t="s">
        <v>67</v>
      </c>
      <c r="E22" s="166">
        <v>353429.65999999992</v>
      </c>
      <c r="F22" s="248">
        <v>61</v>
      </c>
      <c r="G22" s="163"/>
      <c r="H22" s="125"/>
      <c r="I22" s="166">
        <f>I24+I23</f>
        <v>40386.9</v>
      </c>
      <c r="J22" s="165">
        <f>J23+J24</f>
        <v>8</v>
      </c>
      <c r="K22" s="163">
        <f t="shared" si="55"/>
        <v>393816.55999999994</v>
      </c>
      <c r="L22" s="125">
        <f t="shared" si="56"/>
        <v>69</v>
      </c>
      <c r="M22" s="50">
        <v>7682</v>
      </c>
      <c r="N22" s="52"/>
      <c r="O22" s="52">
        <f t="shared" si="57"/>
        <v>35342965.999999993</v>
      </c>
      <c r="P22" s="102" t="str">
        <f t="shared" si="46"/>
        <v xml:space="preserve"> CHIHUAHUA</v>
      </c>
      <c r="Q22" s="46" t="s">
        <v>40</v>
      </c>
      <c r="R22" s="251">
        <v>653</v>
      </c>
      <c r="S22" s="182">
        <v>714</v>
      </c>
      <c r="T22" s="47" t="s">
        <v>12</v>
      </c>
      <c r="U22" s="68">
        <f t="shared" si="0"/>
        <v>721</v>
      </c>
      <c r="V22" s="73">
        <f>ROUNDUP(Z22,0)</f>
        <v>16</v>
      </c>
      <c r="W22" s="52">
        <f t="shared" si="32"/>
        <v>64</v>
      </c>
      <c r="X22" s="65">
        <f t="shared" si="3"/>
        <v>3</v>
      </c>
      <c r="Y22" s="77">
        <f t="shared" si="33"/>
        <v>69</v>
      </c>
      <c r="Z22" s="76">
        <f t="shared" si="5"/>
        <v>16</v>
      </c>
      <c r="AA22" s="215"/>
      <c r="AB22" s="215"/>
      <c r="AC22" s="227"/>
      <c r="AD22" s="227"/>
      <c r="AE22" s="223">
        <f t="shared" si="58"/>
        <v>0</v>
      </c>
      <c r="AF22" s="216">
        <f t="shared" si="59"/>
        <v>0</v>
      </c>
      <c r="AG22" s="46" t="str">
        <f t="shared" si="6"/>
        <v xml:space="preserve"> CHIHUAHUA</v>
      </c>
      <c r="AH22" s="46" t="str">
        <f t="shared" si="7"/>
        <v>OPR BBVA</v>
      </c>
      <c r="AI22" s="183">
        <f t="shared" si="8"/>
        <v>722</v>
      </c>
      <c r="AJ22" s="183"/>
      <c r="AK22" s="47" t="s">
        <v>12</v>
      </c>
      <c r="AL22" s="67">
        <f t="shared" si="9"/>
        <v>721</v>
      </c>
      <c r="AM22" s="73">
        <f t="shared" si="16"/>
        <v>0</v>
      </c>
      <c r="AN22" s="52">
        <f t="shared" si="17"/>
        <v>0</v>
      </c>
      <c r="AO22" s="60">
        <f t="shared" si="12"/>
        <v>0</v>
      </c>
      <c r="AP22" s="54">
        <f t="shared" si="18"/>
        <v>0</v>
      </c>
      <c r="AQ22" s="53">
        <f t="shared" si="14"/>
        <v>0</v>
      </c>
      <c r="AS22" s="51" t="s">
        <v>13</v>
      </c>
      <c r="AT22" s="48" t="s">
        <v>14</v>
      </c>
      <c r="AU22" s="21">
        <f t="shared" si="60"/>
        <v>725</v>
      </c>
      <c r="AV22" s="21"/>
    </row>
    <row r="23" spans="1:48" s="45" customFormat="1" ht="17.25" hidden="1" x14ac:dyDescent="0.3">
      <c r="B23" s="45" t="s">
        <v>93</v>
      </c>
      <c r="C23" s="49" t="s">
        <v>45</v>
      </c>
      <c r="D23" s="99" t="s">
        <v>67</v>
      </c>
      <c r="E23" s="164">
        <v>3633961.0700000031</v>
      </c>
      <c r="F23" s="249">
        <v>639</v>
      </c>
      <c r="G23" s="164">
        <v>34973.43</v>
      </c>
      <c r="H23" s="132">
        <v>6</v>
      </c>
      <c r="I23" s="164">
        <v>4829.5600000000004</v>
      </c>
      <c r="J23" s="132">
        <v>1</v>
      </c>
      <c r="K23" s="164">
        <f t="shared" ref="K23:K24" si="61">E23-G23-I23</f>
        <v>3594158.0800000029</v>
      </c>
      <c r="L23" s="132">
        <f t="shared" ref="L23:L24" si="62">F23-H23-J23</f>
        <v>632</v>
      </c>
      <c r="M23" s="50">
        <v>7682</v>
      </c>
      <c r="N23" s="52"/>
      <c r="O23" s="52">
        <f t="shared" si="57"/>
        <v>363396107.0000003</v>
      </c>
      <c r="P23" s="102" t="str">
        <f t="shared" si="46"/>
        <v xml:space="preserve"> CHIHUAHUA</v>
      </c>
      <c r="Q23" s="46" t="s">
        <v>41</v>
      </c>
      <c r="R23" s="249">
        <v>1</v>
      </c>
      <c r="S23" s="132"/>
      <c r="T23" s="47" t="s">
        <v>12</v>
      </c>
      <c r="U23" s="68">
        <f t="shared" si="0"/>
        <v>632</v>
      </c>
      <c r="V23" s="68">
        <f t="shared" ref="V23:V24" si="63">ROUNDUP(Z23,0)</f>
        <v>160</v>
      </c>
      <c r="W23" s="52">
        <f t="shared" si="32"/>
        <v>640</v>
      </c>
      <c r="X23" s="65">
        <f t="shared" si="3"/>
        <v>1</v>
      </c>
      <c r="Y23" s="77">
        <f t="shared" si="33"/>
        <v>632</v>
      </c>
      <c r="Z23" s="76">
        <f t="shared" si="5"/>
        <v>160</v>
      </c>
      <c r="AA23" s="247">
        <v>2446.6799999999998</v>
      </c>
      <c r="AB23" s="241">
        <v>1</v>
      </c>
      <c r="AC23" s="233"/>
      <c r="AD23" s="233"/>
      <c r="AE23" s="244">
        <f t="shared" ref="AE23:AE24" si="64">AA23-AC23</f>
        <v>2446.6799999999998</v>
      </c>
      <c r="AF23" s="231">
        <f t="shared" ref="AF23:AF24" si="65">AB23-AD23</f>
        <v>1</v>
      </c>
      <c r="AG23" s="46" t="str">
        <f t="shared" si="6"/>
        <v xml:space="preserve"> CHIHUAHUA</v>
      </c>
      <c r="AH23" s="46" t="str">
        <f t="shared" si="7"/>
        <v>BBVA DISPERSION</v>
      </c>
      <c r="AI23" s="181">
        <f t="shared" si="8"/>
        <v>633</v>
      </c>
      <c r="AJ23" s="181"/>
      <c r="AK23" s="47" t="s">
        <v>12</v>
      </c>
      <c r="AL23" s="67">
        <f t="shared" si="9"/>
        <v>633</v>
      </c>
      <c r="AM23" s="73">
        <f t="shared" si="16"/>
        <v>1</v>
      </c>
      <c r="AN23" s="52">
        <f t="shared" si="17"/>
        <v>3</v>
      </c>
      <c r="AO23" s="60">
        <f t="shared" si="12"/>
        <v>2</v>
      </c>
      <c r="AP23" s="54">
        <f t="shared" si="18"/>
        <v>1</v>
      </c>
      <c r="AQ23" s="53">
        <f t="shared" si="14"/>
        <v>1</v>
      </c>
      <c r="AS23" s="51" t="s">
        <v>13</v>
      </c>
      <c r="AT23" s="48" t="s">
        <v>14</v>
      </c>
      <c r="AU23" s="21">
        <f t="shared" si="60"/>
        <v>637</v>
      </c>
      <c r="AV23" s="21"/>
    </row>
    <row r="24" spans="1:48" s="45" customFormat="1" ht="17.25" hidden="1" x14ac:dyDescent="0.3">
      <c r="B24" s="45" t="s">
        <v>93</v>
      </c>
      <c r="C24" s="49" t="s">
        <v>45</v>
      </c>
      <c r="D24" s="99" t="s">
        <v>67</v>
      </c>
      <c r="E24" s="164">
        <v>6385972.0300000869</v>
      </c>
      <c r="F24" s="249">
        <v>1111</v>
      </c>
      <c r="G24" s="164">
        <v>26434.560000000001</v>
      </c>
      <c r="H24" s="132">
        <v>5</v>
      </c>
      <c r="I24" s="164">
        <v>35557.340000000004</v>
      </c>
      <c r="J24" s="132">
        <v>7</v>
      </c>
      <c r="K24" s="164">
        <f t="shared" si="61"/>
        <v>6323980.1300000874</v>
      </c>
      <c r="L24" s="132">
        <f t="shared" si="62"/>
        <v>1099</v>
      </c>
      <c r="M24" s="50">
        <v>7682</v>
      </c>
      <c r="N24" s="52"/>
      <c r="O24" s="52">
        <f t="shared" si="57"/>
        <v>638597203.0000087</v>
      </c>
      <c r="P24" s="102" t="str">
        <f t="shared" si="46"/>
        <v xml:space="preserve"> CHIHUAHUA</v>
      </c>
      <c r="Q24" s="46" t="s">
        <v>142</v>
      </c>
      <c r="R24" s="249">
        <v>1</v>
      </c>
      <c r="S24" s="132"/>
      <c r="T24" s="47" t="s">
        <v>12</v>
      </c>
      <c r="U24" s="68">
        <f t="shared" si="0"/>
        <v>1099</v>
      </c>
      <c r="V24" s="68">
        <f t="shared" si="63"/>
        <v>278</v>
      </c>
      <c r="W24" s="52">
        <f t="shared" ref="W24:W72" si="66">+V24*4</f>
        <v>1112</v>
      </c>
      <c r="X24" s="65">
        <f t="shared" si="3"/>
        <v>1</v>
      </c>
      <c r="Y24" s="77">
        <f t="shared" ref="Y24:Y72" si="67">+U24-R24+1</f>
        <v>1099</v>
      </c>
      <c r="Z24" s="76">
        <f t="shared" si="5"/>
        <v>278</v>
      </c>
      <c r="AA24" s="232"/>
      <c r="AB24" s="233"/>
      <c r="AC24" s="233"/>
      <c r="AD24" s="233"/>
      <c r="AE24" s="231">
        <f t="shared" si="64"/>
        <v>0</v>
      </c>
      <c r="AF24" s="231">
        <f t="shared" si="65"/>
        <v>0</v>
      </c>
      <c r="AG24" s="46" t="str">
        <f t="shared" si="6"/>
        <v xml:space="preserve"> CHIHUAHUA</v>
      </c>
      <c r="AH24" s="46" t="str">
        <f t="shared" si="7"/>
        <v xml:space="preserve">OTROS BANCOS </v>
      </c>
      <c r="AI24" s="181">
        <f t="shared" si="8"/>
        <v>1100</v>
      </c>
      <c r="AJ24" s="181"/>
      <c r="AK24" s="47" t="s">
        <v>12</v>
      </c>
      <c r="AL24" s="67">
        <f t="shared" si="9"/>
        <v>1099</v>
      </c>
      <c r="AM24" s="73">
        <f t="shared" si="16"/>
        <v>0</v>
      </c>
      <c r="AN24" s="52">
        <f t="shared" si="17"/>
        <v>0</v>
      </c>
      <c r="AO24" s="60">
        <f t="shared" si="12"/>
        <v>0</v>
      </c>
      <c r="AP24" s="54">
        <f t="shared" si="18"/>
        <v>0</v>
      </c>
      <c r="AQ24" s="53">
        <f t="shared" si="14"/>
        <v>0</v>
      </c>
      <c r="AS24" s="51" t="s">
        <v>13</v>
      </c>
      <c r="AT24" s="48" t="s">
        <v>14</v>
      </c>
      <c r="AU24" s="21">
        <f t="shared" si="60"/>
        <v>1101</v>
      </c>
      <c r="AV24" s="21"/>
    </row>
    <row r="25" spans="1:48" s="45" customFormat="1" ht="17.25" hidden="1" x14ac:dyDescent="0.3">
      <c r="B25" s="45" t="s">
        <v>93</v>
      </c>
      <c r="C25" s="49" t="s">
        <v>26</v>
      </c>
      <c r="D25" s="99" t="s">
        <v>87</v>
      </c>
      <c r="E25" s="166">
        <v>6742.28</v>
      </c>
      <c r="F25" s="248">
        <v>1</v>
      </c>
      <c r="G25" s="163"/>
      <c r="H25" s="125"/>
      <c r="I25" s="166"/>
      <c r="J25" s="165"/>
      <c r="K25" s="163">
        <f t="shared" ref="K25:K26" si="68">E25+I25</f>
        <v>6742.28</v>
      </c>
      <c r="L25" s="125">
        <f t="shared" ref="L25:L26" si="69">F25+J25</f>
        <v>1</v>
      </c>
      <c r="M25" s="50">
        <v>7682</v>
      </c>
      <c r="N25" s="52"/>
      <c r="O25" s="52">
        <f t="shared" si="57"/>
        <v>674228</v>
      </c>
      <c r="P25" s="46" t="s">
        <v>90</v>
      </c>
      <c r="Q25" s="46" t="s">
        <v>28</v>
      </c>
      <c r="R25" s="251">
        <v>60622</v>
      </c>
      <c r="S25" s="182"/>
      <c r="T25" s="47" t="s">
        <v>12</v>
      </c>
      <c r="U25" s="68">
        <f t="shared" si="0"/>
        <v>60622</v>
      </c>
      <c r="V25" s="73">
        <f t="shared" ref="V25:V61" si="70">ROUNDUP(Z25,0)</f>
        <v>1</v>
      </c>
      <c r="W25" s="52">
        <f t="shared" ref="W25:W41" si="71">+V25*4</f>
        <v>4</v>
      </c>
      <c r="X25" s="65">
        <f t="shared" si="3"/>
        <v>3</v>
      </c>
      <c r="Y25" s="77">
        <f t="shared" ref="Y25:Y41" si="72">+U25-R25+1</f>
        <v>1</v>
      </c>
      <c r="Z25" s="76">
        <f t="shared" si="5"/>
        <v>1</v>
      </c>
      <c r="AA25" s="218"/>
      <c r="AB25" s="220"/>
      <c r="AC25" s="229"/>
      <c r="AD25" s="229"/>
      <c r="AE25" s="223">
        <f t="shared" ref="AE25:AE26" si="73">AC25+AA25</f>
        <v>0</v>
      </c>
      <c r="AF25" s="216">
        <f t="shared" ref="AF25:AF26" si="74">AD25+AB25</f>
        <v>0</v>
      </c>
      <c r="AG25" s="46" t="str">
        <f t="shared" si="6"/>
        <v xml:space="preserve">COAHUILA  </v>
      </c>
      <c r="AH25" s="46" t="str">
        <f t="shared" si="7"/>
        <v>OPR BANAMEX</v>
      </c>
      <c r="AI25" s="183">
        <f t="shared" si="8"/>
        <v>60623</v>
      </c>
      <c r="AJ25" s="183"/>
      <c r="AK25" s="47" t="s">
        <v>12</v>
      </c>
      <c r="AL25" s="67">
        <f t="shared" si="9"/>
        <v>60622</v>
      </c>
      <c r="AM25" s="73">
        <f t="shared" si="16"/>
        <v>0</v>
      </c>
      <c r="AN25" s="52">
        <f t="shared" si="17"/>
        <v>0</v>
      </c>
      <c r="AO25" s="60">
        <f t="shared" si="12"/>
        <v>0</v>
      </c>
      <c r="AP25" s="54">
        <f t="shared" si="18"/>
        <v>0</v>
      </c>
      <c r="AQ25" s="53">
        <f t="shared" si="14"/>
        <v>0</v>
      </c>
      <c r="AS25" s="51" t="s">
        <v>13</v>
      </c>
      <c r="AT25" s="48" t="s">
        <v>14</v>
      </c>
      <c r="AU25" s="21">
        <f t="shared" si="60"/>
        <v>60626</v>
      </c>
      <c r="AV25" s="21"/>
    </row>
    <row r="26" spans="1:48" s="45" customFormat="1" ht="21" customHeight="1" thickBot="1" x14ac:dyDescent="0.35">
      <c r="A26" s="45" t="s">
        <v>272</v>
      </c>
      <c r="B26" s="45" t="s">
        <v>93</v>
      </c>
      <c r="C26" s="49" t="s">
        <v>26</v>
      </c>
      <c r="D26" s="48" t="s">
        <v>87</v>
      </c>
      <c r="E26" s="166">
        <v>385922.64999999967</v>
      </c>
      <c r="F26" s="248">
        <v>69</v>
      </c>
      <c r="G26" s="163"/>
      <c r="H26" s="125"/>
      <c r="I26" s="166">
        <f>I27+I28</f>
        <v>5972.94</v>
      </c>
      <c r="J26" s="165">
        <f>J28</f>
        <v>1</v>
      </c>
      <c r="K26" s="163">
        <f t="shared" si="68"/>
        <v>391895.58999999968</v>
      </c>
      <c r="L26" s="125">
        <f t="shared" si="69"/>
        <v>70</v>
      </c>
      <c r="M26" s="50">
        <v>7682</v>
      </c>
      <c r="N26" s="50"/>
      <c r="O26" s="52">
        <f t="shared" si="57"/>
        <v>38592264.99999997</v>
      </c>
      <c r="P26" s="102" t="str">
        <f t="shared" ref="P26:P40" si="75">RIGHT(D26,10)</f>
        <v xml:space="preserve">COAHUILA  </v>
      </c>
      <c r="Q26" s="46" t="s">
        <v>40</v>
      </c>
      <c r="R26" s="251">
        <v>1634</v>
      </c>
      <c r="S26" s="182">
        <v>1703</v>
      </c>
      <c r="T26" s="47" t="s">
        <v>12</v>
      </c>
      <c r="U26" s="68">
        <f t="shared" si="0"/>
        <v>1703</v>
      </c>
      <c r="V26" s="73">
        <f t="shared" si="70"/>
        <v>18</v>
      </c>
      <c r="W26" s="52">
        <f t="shared" si="71"/>
        <v>72</v>
      </c>
      <c r="X26" s="65">
        <f t="shared" si="3"/>
        <v>3</v>
      </c>
      <c r="Y26" s="77">
        <f t="shared" si="72"/>
        <v>70</v>
      </c>
      <c r="Z26" s="76">
        <f t="shared" si="5"/>
        <v>18</v>
      </c>
      <c r="AA26" s="215"/>
      <c r="AB26" s="215"/>
      <c r="AC26" s="227"/>
      <c r="AD26" s="227"/>
      <c r="AE26" s="223">
        <f t="shared" si="73"/>
        <v>0</v>
      </c>
      <c r="AF26" s="216">
        <f t="shared" si="74"/>
        <v>0</v>
      </c>
      <c r="AG26" s="46" t="str">
        <f t="shared" si="6"/>
        <v xml:space="preserve">COAHUILA  </v>
      </c>
      <c r="AH26" s="46" t="str">
        <f t="shared" si="7"/>
        <v>OPR BBVA</v>
      </c>
      <c r="AI26" s="183">
        <f t="shared" si="8"/>
        <v>1704</v>
      </c>
      <c r="AJ26" s="183"/>
      <c r="AK26" s="47" t="s">
        <v>12</v>
      </c>
      <c r="AL26" s="67">
        <f t="shared" si="9"/>
        <v>1703</v>
      </c>
      <c r="AM26" s="73">
        <f t="shared" si="16"/>
        <v>0</v>
      </c>
      <c r="AN26" s="52">
        <f t="shared" si="17"/>
        <v>0</v>
      </c>
      <c r="AO26" s="60">
        <f t="shared" si="12"/>
        <v>0</v>
      </c>
      <c r="AP26" s="54">
        <f t="shared" si="18"/>
        <v>0</v>
      </c>
      <c r="AQ26" s="53">
        <f t="shared" si="14"/>
        <v>0</v>
      </c>
      <c r="AS26" s="9" t="s">
        <v>13</v>
      </c>
      <c r="AT26" s="10" t="s">
        <v>14</v>
      </c>
      <c r="AU26" s="2">
        <f t="shared" si="60"/>
        <v>1707</v>
      </c>
      <c r="AV26" s="21"/>
    </row>
    <row r="27" spans="1:48" s="45" customFormat="1" ht="21" hidden="1" customHeight="1" thickBot="1" x14ac:dyDescent="0.35">
      <c r="B27" s="45" t="s">
        <v>93</v>
      </c>
      <c r="C27" s="49" t="s">
        <v>26</v>
      </c>
      <c r="D27" s="46" t="s">
        <v>87</v>
      </c>
      <c r="E27" s="164">
        <v>6820304.5500000706</v>
      </c>
      <c r="F27" s="249">
        <v>1134</v>
      </c>
      <c r="G27" s="164">
        <v>24579.859999999997</v>
      </c>
      <c r="H27" s="132">
        <v>4</v>
      </c>
      <c r="I27" s="164"/>
      <c r="J27" s="164"/>
      <c r="K27" s="164">
        <f t="shared" ref="K27:K28" si="76">E27-G27-I27</f>
        <v>6795724.6900000703</v>
      </c>
      <c r="L27" s="132">
        <f t="shared" ref="L27:L28" si="77">F27-H27-J27</f>
        <v>1130</v>
      </c>
      <c r="M27" s="50"/>
      <c r="N27" s="50"/>
      <c r="O27" s="52"/>
      <c r="P27" s="102" t="str">
        <f t="shared" si="75"/>
        <v xml:space="preserve">COAHUILA  </v>
      </c>
      <c r="Q27" s="46" t="s">
        <v>41</v>
      </c>
      <c r="R27" s="249">
        <v>1</v>
      </c>
      <c r="S27" s="132"/>
      <c r="T27" s="47" t="s">
        <v>12</v>
      </c>
      <c r="U27" s="68">
        <f t="shared" si="0"/>
        <v>1130</v>
      </c>
      <c r="V27" s="68">
        <f t="shared" si="70"/>
        <v>284</v>
      </c>
      <c r="W27" s="52">
        <f t="shared" ref="W27" si="78">+V27*4</f>
        <v>1136</v>
      </c>
      <c r="X27" s="65">
        <f t="shared" si="3"/>
        <v>2</v>
      </c>
      <c r="Y27" s="77">
        <f t="shared" ref="Y27" si="79">+U27-R27+1</f>
        <v>1130</v>
      </c>
      <c r="Z27" s="76">
        <f t="shared" si="5"/>
        <v>284</v>
      </c>
      <c r="AA27" s="235"/>
      <c r="AB27" s="235"/>
      <c r="AC27" s="231"/>
      <c r="AD27" s="231"/>
      <c r="AE27" s="231">
        <f t="shared" ref="AE27:AE28" si="80">AA27-AC27</f>
        <v>0</v>
      </c>
      <c r="AF27" s="231">
        <f t="shared" ref="AF27:AF28" si="81">AB27-AD27</f>
        <v>0</v>
      </c>
      <c r="AG27" s="46" t="str">
        <f t="shared" si="6"/>
        <v xml:space="preserve">COAHUILA  </v>
      </c>
      <c r="AH27" s="46" t="str">
        <f t="shared" si="7"/>
        <v>BBVA DISPERSION</v>
      </c>
      <c r="AI27" s="181">
        <f t="shared" si="8"/>
        <v>1131</v>
      </c>
      <c r="AJ27" s="181"/>
      <c r="AK27" s="47" t="s">
        <v>12</v>
      </c>
      <c r="AL27" s="67">
        <f t="shared" si="9"/>
        <v>1130</v>
      </c>
      <c r="AM27" s="73">
        <f t="shared" si="16"/>
        <v>0</v>
      </c>
      <c r="AN27" s="52">
        <f t="shared" si="17"/>
        <v>0</v>
      </c>
      <c r="AO27" s="60">
        <f t="shared" si="12"/>
        <v>0</v>
      </c>
      <c r="AP27" s="54">
        <f t="shared" si="18"/>
        <v>0</v>
      </c>
      <c r="AQ27" s="53">
        <f t="shared" si="14"/>
        <v>0</v>
      </c>
      <c r="AS27" s="9"/>
      <c r="AT27" s="10"/>
      <c r="AU27" s="2"/>
      <c r="AV27" s="21"/>
    </row>
    <row r="28" spans="1:48" s="45" customFormat="1" ht="21" hidden="1" customHeight="1" thickBot="1" x14ac:dyDescent="0.35">
      <c r="B28" s="45" t="s">
        <v>93</v>
      </c>
      <c r="C28" s="49" t="s">
        <v>26</v>
      </c>
      <c r="D28" s="46" t="s">
        <v>87</v>
      </c>
      <c r="E28" s="164">
        <v>697935.1199999993</v>
      </c>
      <c r="F28" s="249">
        <v>116</v>
      </c>
      <c r="G28" s="164">
        <v>17918.82</v>
      </c>
      <c r="H28" s="132">
        <v>3</v>
      </c>
      <c r="I28" s="164">
        <v>5972.94</v>
      </c>
      <c r="J28" s="132">
        <v>1</v>
      </c>
      <c r="K28" s="164">
        <f t="shared" si="76"/>
        <v>674043.3599999994</v>
      </c>
      <c r="L28" s="132">
        <f t="shared" si="77"/>
        <v>112</v>
      </c>
      <c r="M28" s="50"/>
      <c r="N28" s="50"/>
      <c r="O28" s="52"/>
      <c r="P28" s="102" t="str">
        <f t="shared" si="75"/>
        <v xml:space="preserve">COAHUILA  </v>
      </c>
      <c r="Q28" s="46" t="s">
        <v>142</v>
      </c>
      <c r="R28" s="249">
        <v>1</v>
      </c>
      <c r="S28" s="132"/>
      <c r="T28" s="47" t="s">
        <v>12</v>
      </c>
      <c r="U28" s="68">
        <f t="shared" si="0"/>
        <v>112</v>
      </c>
      <c r="V28" s="68">
        <f t="shared" si="70"/>
        <v>29</v>
      </c>
      <c r="W28" s="52">
        <f t="shared" si="71"/>
        <v>116</v>
      </c>
      <c r="X28" s="65">
        <f t="shared" si="3"/>
        <v>0</v>
      </c>
      <c r="Y28" s="77">
        <f t="shared" si="72"/>
        <v>112</v>
      </c>
      <c r="Z28" s="76">
        <f t="shared" si="5"/>
        <v>29</v>
      </c>
      <c r="AA28" s="230"/>
      <c r="AB28" s="231"/>
      <c r="AC28" s="231"/>
      <c r="AD28" s="231"/>
      <c r="AE28" s="231">
        <f t="shared" si="80"/>
        <v>0</v>
      </c>
      <c r="AF28" s="231">
        <f t="shared" si="81"/>
        <v>0</v>
      </c>
      <c r="AG28" s="46" t="str">
        <f t="shared" si="6"/>
        <v xml:space="preserve">COAHUILA  </v>
      </c>
      <c r="AH28" s="46" t="str">
        <f t="shared" si="7"/>
        <v xml:space="preserve">OTROS BANCOS </v>
      </c>
      <c r="AI28" s="181">
        <f t="shared" si="8"/>
        <v>113</v>
      </c>
      <c r="AJ28" s="181"/>
      <c r="AK28" s="47" t="s">
        <v>12</v>
      </c>
      <c r="AL28" s="67">
        <f t="shared" si="9"/>
        <v>112</v>
      </c>
      <c r="AM28" s="73">
        <f t="shared" si="16"/>
        <v>0</v>
      </c>
      <c r="AN28" s="52">
        <f t="shared" si="17"/>
        <v>0</v>
      </c>
      <c r="AO28" s="60">
        <f t="shared" si="12"/>
        <v>0</v>
      </c>
      <c r="AP28" s="54">
        <f t="shared" si="18"/>
        <v>0</v>
      </c>
      <c r="AQ28" s="53">
        <f t="shared" si="14"/>
        <v>0</v>
      </c>
      <c r="AS28" s="9"/>
      <c r="AT28" s="10"/>
      <c r="AU28" s="2"/>
      <c r="AV28" s="21"/>
    </row>
    <row r="29" spans="1:48" s="45" customFormat="1" ht="21" hidden="1" customHeight="1" thickBot="1" x14ac:dyDescent="0.35">
      <c r="B29" s="45" t="s">
        <v>93</v>
      </c>
      <c r="C29" s="49" t="s">
        <v>46</v>
      </c>
      <c r="D29" s="46" t="s">
        <v>68</v>
      </c>
      <c r="E29" s="166"/>
      <c r="F29" s="166"/>
      <c r="G29" s="163"/>
      <c r="H29" s="125"/>
      <c r="I29" s="166"/>
      <c r="J29" s="165"/>
      <c r="K29" s="163">
        <f t="shared" ref="K29:K30" si="82">E29+I29</f>
        <v>0</v>
      </c>
      <c r="L29" s="125">
        <f t="shared" ref="L29:L30" si="83">F29+J29</f>
        <v>0</v>
      </c>
      <c r="M29" s="50"/>
      <c r="N29" s="50"/>
      <c r="O29" s="52"/>
      <c r="P29" s="102" t="str">
        <f t="shared" si="75"/>
        <v xml:space="preserve">    COLIMA</v>
      </c>
      <c r="Q29" s="46" t="s">
        <v>28</v>
      </c>
      <c r="R29" s="182"/>
      <c r="S29" s="182"/>
      <c r="T29" s="47" t="s">
        <v>12</v>
      </c>
      <c r="U29" s="68">
        <f t="shared" si="0"/>
        <v>-1</v>
      </c>
      <c r="V29" s="73">
        <f t="shared" si="70"/>
        <v>0</v>
      </c>
      <c r="W29" s="52">
        <f t="shared" si="71"/>
        <v>0</v>
      </c>
      <c r="X29" s="65">
        <f t="shared" si="3"/>
        <v>0</v>
      </c>
      <c r="Y29" s="77">
        <f t="shared" si="72"/>
        <v>0</v>
      </c>
      <c r="Z29" s="76">
        <f t="shared" si="5"/>
        <v>0</v>
      </c>
      <c r="AA29" s="215"/>
      <c r="AB29" s="216"/>
      <c r="AC29" s="224"/>
      <c r="AD29" s="224"/>
      <c r="AE29" s="223">
        <f t="shared" ref="AE29:AE30" si="84">AC29+AA29</f>
        <v>0</v>
      </c>
      <c r="AF29" s="216">
        <f t="shared" ref="AF29:AF30" si="85">AD29+AB29</f>
        <v>0</v>
      </c>
      <c r="AG29" s="46" t="str">
        <f t="shared" si="6"/>
        <v xml:space="preserve">    COLIMA</v>
      </c>
      <c r="AH29" s="46" t="str">
        <f t="shared" si="7"/>
        <v>OPR BANAMEX</v>
      </c>
      <c r="AI29" s="183">
        <f t="shared" si="8"/>
        <v>0</v>
      </c>
      <c r="AJ29" s="183"/>
      <c r="AK29" s="47" t="s">
        <v>12</v>
      </c>
      <c r="AL29" s="67">
        <f t="shared" si="9"/>
        <v>-1</v>
      </c>
      <c r="AM29" s="73">
        <f t="shared" si="16"/>
        <v>0</v>
      </c>
      <c r="AN29" s="52">
        <f t="shared" si="17"/>
        <v>0</v>
      </c>
      <c r="AO29" s="60">
        <f t="shared" si="12"/>
        <v>0</v>
      </c>
      <c r="AP29" s="54">
        <f t="shared" si="18"/>
        <v>0</v>
      </c>
      <c r="AQ29" s="53">
        <f t="shared" si="14"/>
        <v>0</v>
      </c>
      <c r="AS29" s="9"/>
      <c r="AT29" s="10"/>
      <c r="AU29" s="2"/>
      <c r="AV29" s="21"/>
    </row>
    <row r="30" spans="1:48" s="45" customFormat="1" ht="21" hidden="1" customHeight="1" thickBot="1" x14ac:dyDescent="0.35">
      <c r="B30" s="45" t="s">
        <v>93</v>
      </c>
      <c r="C30" s="49" t="s">
        <v>46</v>
      </c>
      <c r="D30" s="46" t="s">
        <v>68</v>
      </c>
      <c r="E30" s="166">
        <v>162096.21999999997</v>
      </c>
      <c r="F30" s="248">
        <v>27</v>
      </c>
      <c r="G30" s="163"/>
      <c r="H30" s="125"/>
      <c r="I30" s="166"/>
      <c r="J30" s="165"/>
      <c r="K30" s="163">
        <f t="shared" si="82"/>
        <v>162096.21999999997</v>
      </c>
      <c r="L30" s="125">
        <f t="shared" si="83"/>
        <v>27</v>
      </c>
      <c r="M30" s="50"/>
      <c r="N30" s="50"/>
      <c r="O30" s="52"/>
      <c r="P30" s="102" t="str">
        <f t="shared" si="75"/>
        <v xml:space="preserve">    COLIMA</v>
      </c>
      <c r="Q30" s="46" t="s">
        <v>40</v>
      </c>
      <c r="R30" s="251">
        <v>1630</v>
      </c>
      <c r="S30" s="182"/>
      <c r="T30" s="47" t="s">
        <v>12</v>
      </c>
      <c r="U30" s="68">
        <f t="shared" si="0"/>
        <v>1656</v>
      </c>
      <c r="V30" s="73">
        <f t="shared" ref="V30:V32" si="86">ROUNDUP(Z30,0)</f>
        <v>7</v>
      </c>
      <c r="W30" s="52">
        <f t="shared" ref="W30:W31" si="87">+V30*4</f>
        <v>28</v>
      </c>
      <c r="X30" s="65">
        <f t="shared" si="3"/>
        <v>1</v>
      </c>
      <c r="Y30" s="77">
        <f t="shared" ref="Y30:Y31" si="88">+U30-R30+1</f>
        <v>27</v>
      </c>
      <c r="Z30" s="76">
        <f t="shared" si="5"/>
        <v>7</v>
      </c>
      <c r="AA30" s="215"/>
      <c r="AB30" s="215"/>
      <c r="AC30" s="227"/>
      <c r="AD30" s="227"/>
      <c r="AE30" s="223">
        <f t="shared" si="84"/>
        <v>0</v>
      </c>
      <c r="AF30" s="216">
        <f t="shared" si="85"/>
        <v>0</v>
      </c>
      <c r="AG30" s="46" t="str">
        <f t="shared" si="6"/>
        <v xml:space="preserve">    COLIMA</v>
      </c>
      <c r="AH30" s="46" t="str">
        <f t="shared" si="7"/>
        <v>OPR BBVA</v>
      </c>
      <c r="AI30" s="183">
        <f t="shared" si="8"/>
        <v>1657</v>
      </c>
      <c r="AJ30" s="183"/>
      <c r="AK30" s="47" t="s">
        <v>12</v>
      </c>
      <c r="AL30" s="67">
        <f t="shared" si="9"/>
        <v>1656</v>
      </c>
      <c r="AM30" s="73">
        <f t="shared" si="16"/>
        <v>0</v>
      </c>
      <c r="AN30" s="52">
        <f t="shared" si="17"/>
        <v>0</v>
      </c>
      <c r="AO30" s="60">
        <f t="shared" si="12"/>
        <v>0</v>
      </c>
      <c r="AP30" s="54">
        <f t="shared" si="18"/>
        <v>0</v>
      </c>
      <c r="AQ30" s="53">
        <f t="shared" si="14"/>
        <v>0</v>
      </c>
      <c r="AS30" s="9"/>
      <c r="AT30" s="10"/>
      <c r="AU30" s="2"/>
      <c r="AV30" s="21"/>
    </row>
    <row r="31" spans="1:48" s="45" customFormat="1" ht="21" hidden="1" customHeight="1" thickBot="1" x14ac:dyDescent="0.35">
      <c r="B31" s="45" t="s">
        <v>93</v>
      </c>
      <c r="C31" s="49" t="s">
        <v>46</v>
      </c>
      <c r="D31" s="46" t="s">
        <v>68</v>
      </c>
      <c r="E31" s="164">
        <v>1498122.5700000026</v>
      </c>
      <c r="F31" s="249">
        <v>269</v>
      </c>
      <c r="G31" s="164">
        <v>10802.5</v>
      </c>
      <c r="H31" s="132">
        <v>2</v>
      </c>
      <c r="I31" s="164"/>
      <c r="J31" s="164"/>
      <c r="K31" s="164">
        <f t="shared" ref="K31:K32" si="89">E31-G31-I31</f>
        <v>1487320.0700000026</v>
      </c>
      <c r="L31" s="132">
        <f t="shared" ref="L31:L32" si="90">F31-H31-J31</f>
        <v>267</v>
      </c>
      <c r="M31" s="50"/>
      <c r="N31" s="50"/>
      <c r="O31" s="52"/>
      <c r="P31" s="102" t="str">
        <f t="shared" si="75"/>
        <v xml:space="preserve">    COLIMA</v>
      </c>
      <c r="Q31" s="46" t="s">
        <v>41</v>
      </c>
      <c r="R31" s="249">
        <v>1</v>
      </c>
      <c r="S31" s="132"/>
      <c r="T31" s="47" t="s">
        <v>12</v>
      </c>
      <c r="U31" s="68">
        <f t="shared" si="0"/>
        <v>267</v>
      </c>
      <c r="V31" s="68">
        <f t="shared" si="86"/>
        <v>68</v>
      </c>
      <c r="W31" s="52">
        <f t="shared" si="87"/>
        <v>272</v>
      </c>
      <c r="X31" s="65">
        <f t="shared" si="3"/>
        <v>3</v>
      </c>
      <c r="Y31" s="77">
        <f t="shared" si="88"/>
        <v>267</v>
      </c>
      <c r="Z31" s="76">
        <f t="shared" si="5"/>
        <v>68</v>
      </c>
      <c r="AA31" s="235"/>
      <c r="AB31" s="235"/>
      <c r="AC31" s="231"/>
      <c r="AD31" s="231"/>
      <c r="AE31" s="231">
        <f t="shared" ref="AE31:AE32" si="91">AA31-AC31</f>
        <v>0</v>
      </c>
      <c r="AF31" s="231">
        <f t="shared" ref="AF31:AF32" si="92">AB31-AD31</f>
        <v>0</v>
      </c>
      <c r="AG31" s="46" t="str">
        <f t="shared" si="6"/>
        <v xml:space="preserve">    COLIMA</v>
      </c>
      <c r="AH31" s="46" t="str">
        <f t="shared" si="7"/>
        <v>BBVA DISPERSION</v>
      </c>
      <c r="AI31" s="181">
        <f t="shared" si="8"/>
        <v>268</v>
      </c>
      <c r="AJ31" s="181"/>
      <c r="AK31" s="47" t="s">
        <v>12</v>
      </c>
      <c r="AL31" s="67">
        <f t="shared" si="9"/>
        <v>267</v>
      </c>
      <c r="AM31" s="73">
        <f t="shared" si="16"/>
        <v>0</v>
      </c>
      <c r="AN31" s="52">
        <f t="shared" si="17"/>
        <v>0</v>
      </c>
      <c r="AO31" s="60">
        <f t="shared" si="12"/>
        <v>0</v>
      </c>
      <c r="AP31" s="54">
        <f t="shared" si="18"/>
        <v>0</v>
      </c>
      <c r="AQ31" s="53">
        <f t="shared" si="14"/>
        <v>0</v>
      </c>
      <c r="AS31" s="9"/>
      <c r="AT31" s="10"/>
      <c r="AU31" s="2"/>
      <c r="AV31" s="21"/>
    </row>
    <row r="32" spans="1:48" s="45" customFormat="1" ht="21" hidden="1" customHeight="1" thickBot="1" x14ac:dyDescent="0.35">
      <c r="B32" s="45" t="s">
        <v>93</v>
      </c>
      <c r="C32" s="49" t="s">
        <v>46</v>
      </c>
      <c r="D32" s="46" t="s">
        <v>68</v>
      </c>
      <c r="E32" s="164">
        <v>296050.30999999994</v>
      </c>
      <c r="F32" s="249">
        <v>46</v>
      </c>
      <c r="G32" s="164">
        <v>5972.94</v>
      </c>
      <c r="H32" s="132">
        <v>1</v>
      </c>
      <c r="I32" s="164"/>
      <c r="J32" s="164"/>
      <c r="K32" s="164">
        <f t="shared" si="89"/>
        <v>290077.36999999994</v>
      </c>
      <c r="L32" s="132">
        <f t="shared" si="90"/>
        <v>45</v>
      </c>
      <c r="M32" s="50"/>
      <c r="N32" s="50"/>
      <c r="O32" s="52"/>
      <c r="P32" s="102" t="str">
        <f t="shared" si="75"/>
        <v xml:space="preserve">    COLIMA</v>
      </c>
      <c r="Q32" s="46" t="s">
        <v>142</v>
      </c>
      <c r="R32" s="249">
        <v>1</v>
      </c>
      <c r="S32" s="132"/>
      <c r="T32" s="47" t="s">
        <v>12</v>
      </c>
      <c r="U32" s="68">
        <f t="shared" si="0"/>
        <v>45</v>
      </c>
      <c r="V32" s="68">
        <f t="shared" si="86"/>
        <v>12</v>
      </c>
      <c r="W32" s="52">
        <f t="shared" si="71"/>
        <v>48</v>
      </c>
      <c r="X32" s="65">
        <f t="shared" si="3"/>
        <v>2</v>
      </c>
      <c r="Y32" s="77">
        <f t="shared" si="72"/>
        <v>45</v>
      </c>
      <c r="Z32" s="76">
        <f t="shared" si="5"/>
        <v>12</v>
      </c>
      <c r="AA32" s="230"/>
      <c r="AB32" s="231"/>
      <c r="AC32" s="231"/>
      <c r="AD32" s="231"/>
      <c r="AE32" s="231">
        <f t="shared" si="91"/>
        <v>0</v>
      </c>
      <c r="AF32" s="231">
        <f t="shared" si="92"/>
        <v>0</v>
      </c>
      <c r="AG32" s="46" t="str">
        <f t="shared" si="6"/>
        <v xml:space="preserve">    COLIMA</v>
      </c>
      <c r="AH32" s="46" t="str">
        <f t="shared" si="7"/>
        <v xml:space="preserve">OTROS BANCOS </v>
      </c>
      <c r="AI32" s="181">
        <f t="shared" si="8"/>
        <v>46</v>
      </c>
      <c r="AJ32" s="181"/>
      <c r="AK32" s="47" t="s">
        <v>12</v>
      </c>
      <c r="AL32" s="67">
        <f t="shared" si="9"/>
        <v>45</v>
      </c>
      <c r="AM32" s="73">
        <f t="shared" si="16"/>
        <v>0</v>
      </c>
      <c r="AN32" s="52">
        <f t="shared" si="17"/>
        <v>0</v>
      </c>
      <c r="AO32" s="60">
        <f t="shared" si="12"/>
        <v>0</v>
      </c>
      <c r="AP32" s="54">
        <f t="shared" si="18"/>
        <v>0</v>
      </c>
      <c r="AQ32" s="53">
        <f t="shared" si="14"/>
        <v>0</v>
      </c>
      <c r="AS32" s="9"/>
      <c r="AT32" s="10"/>
      <c r="AU32" s="2"/>
      <c r="AV32" s="21"/>
    </row>
    <row r="33" spans="1:48" s="45" customFormat="1" ht="21" hidden="1" customHeight="1" thickBot="1" x14ac:dyDescent="0.35">
      <c r="B33" s="45" t="s">
        <v>93</v>
      </c>
      <c r="C33" s="49" t="s">
        <v>47</v>
      </c>
      <c r="D33" s="46" t="s">
        <v>69</v>
      </c>
      <c r="E33" s="166"/>
      <c r="F33" s="166"/>
      <c r="G33" s="163"/>
      <c r="H33" s="125"/>
      <c r="I33" s="166"/>
      <c r="J33" s="165"/>
      <c r="K33" s="163">
        <f t="shared" ref="K33:K34" si="93">E33+I33</f>
        <v>0</v>
      </c>
      <c r="L33" s="125">
        <f t="shared" ref="L33:L34" si="94">F33+J33</f>
        <v>0</v>
      </c>
      <c r="M33" s="50"/>
      <c r="N33" s="50"/>
      <c r="O33" s="52"/>
      <c r="P33" s="102" t="str">
        <f t="shared" si="75"/>
        <v xml:space="preserve">   CHIAPAS</v>
      </c>
      <c r="Q33" s="46" t="s">
        <v>28</v>
      </c>
      <c r="R33" s="182"/>
      <c r="S33" s="182"/>
      <c r="T33" s="47" t="s">
        <v>12</v>
      </c>
      <c r="U33" s="68">
        <f t="shared" si="0"/>
        <v>-1</v>
      </c>
      <c r="V33" s="68">
        <f t="shared" si="70"/>
        <v>0</v>
      </c>
      <c r="W33" s="52">
        <f t="shared" ref="W33:W35" si="95">+V33*4</f>
        <v>0</v>
      </c>
      <c r="X33" s="65">
        <f t="shared" si="3"/>
        <v>0</v>
      </c>
      <c r="Y33" s="77">
        <f t="shared" ref="Y33:Y35" si="96">+U33-R33+1</f>
        <v>0</v>
      </c>
      <c r="Z33" s="76">
        <f t="shared" si="5"/>
        <v>0</v>
      </c>
      <c r="AA33" s="215"/>
      <c r="AB33" s="217"/>
      <c r="AC33" s="226"/>
      <c r="AD33" s="226"/>
      <c r="AE33" s="223">
        <f t="shared" ref="AE33:AE34" si="97">AC33+AA33</f>
        <v>0</v>
      </c>
      <c r="AF33" s="216">
        <f t="shared" ref="AF33:AF34" si="98">AD33+AB33</f>
        <v>0</v>
      </c>
      <c r="AG33" s="46" t="str">
        <f t="shared" si="6"/>
        <v xml:space="preserve">   CHIAPAS</v>
      </c>
      <c r="AH33" s="46" t="str">
        <f t="shared" si="7"/>
        <v>OPR BANAMEX</v>
      </c>
      <c r="AI33" s="183">
        <f t="shared" si="8"/>
        <v>0</v>
      </c>
      <c r="AJ33" s="183"/>
      <c r="AK33" s="47" t="s">
        <v>12</v>
      </c>
      <c r="AL33" s="67">
        <f t="shared" si="9"/>
        <v>-1</v>
      </c>
      <c r="AM33" s="73">
        <f t="shared" si="16"/>
        <v>0</v>
      </c>
      <c r="AN33" s="52">
        <f t="shared" si="17"/>
        <v>0</v>
      </c>
      <c r="AO33" s="60">
        <f t="shared" si="12"/>
        <v>0</v>
      </c>
      <c r="AP33" s="54">
        <f t="shared" si="18"/>
        <v>0</v>
      </c>
      <c r="AQ33" s="53">
        <f t="shared" si="14"/>
        <v>0</v>
      </c>
      <c r="AS33" s="9"/>
      <c r="AT33" s="10"/>
      <c r="AU33" s="2"/>
      <c r="AV33" s="21"/>
    </row>
    <row r="34" spans="1:48" s="45" customFormat="1" ht="21" customHeight="1" thickBot="1" x14ac:dyDescent="0.35">
      <c r="A34" s="45" t="s">
        <v>266</v>
      </c>
      <c r="B34" s="45" t="s">
        <v>93</v>
      </c>
      <c r="C34" s="49" t="s">
        <v>47</v>
      </c>
      <c r="D34" s="46" t="s">
        <v>69</v>
      </c>
      <c r="E34" s="166">
        <v>0</v>
      </c>
      <c r="F34" s="248">
        <v>0</v>
      </c>
      <c r="G34" s="163"/>
      <c r="H34" s="125"/>
      <c r="I34" s="166">
        <f>I36+I35</f>
        <v>777.7</v>
      </c>
      <c r="J34" s="165">
        <f>J36</f>
        <v>1</v>
      </c>
      <c r="K34" s="163">
        <f t="shared" si="93"/>
        <v>777.7</v>
      </c>
      <c r="L34" s="125">
        <f t="shared" si="94"/>
        <v>1</v>
      </c>
      <c r="M34" s="50"/>
      <c r="N34" s="50"/>
      <c r="O34" s="52"/>
      <c r="P34" s="102" t="str">
        <f t="shared" si="75"/>
        <v xml:space="preserve">   CHIAPAS</v>
      </c>
      <c r="Q34" s="46" t="s">
        <v>40</v>
      </c>
      <c r="R34" s="182">
        <v>0</v>
      </c>
      <c r="S34" s="182">
        <f>224+1</f>
        <v>225</v>
      </c>
      <c r="T34" s="47" t="s">
        <v>12</v>
      </c>
      <c r="U34" s="68">
        <f>+S34+L34-1</f>
        <v>225</v>
      </c>
      <c r="V34" s="68">
        <f t="shared" si="70"/>
        <v>0</v>
      </c>
      <c r="W34" s="52">
        <f t="shared" si="95"/>
        <v>0</v>
      </c>
      <c r="X34" s="65">
        <f t="shared" si="3"/>
        <v>0</v>
      </c>
      <c r="Y34" s="77">
        <f t="shared" si="96"/>
        <v>226</v>
      </c>
      <c r="Z34" s="76">
        <f t="shared" si="5"/>
        <v>0</v>
      </c>
      <c r="AA34" s="215"/>
      <c r="AB34" s="215"/>
      <c r="AC34" s="227"/>
      <c r="AD34" s="227"/>
      <c r="AE34" s="223">
        <f t="shared" si="97"/>
        <v>0</v>
      </c>
      <c r="AF34" s="216">
        <f t="shared" si="98"/>
        <v>0</v>
      </c>
      <c r="AG34" s="46" t="str">
        <f t="shared" si="6"/>
        <v xml:space="preserve">   CHIAPAS</v>
      </c>
      <c r="AH34" s="46" t="str">
        <f t="shared" si="7"/>
        <v>OPR BBVA</v>
      </c>
      <c r="AI34" s="183">
        <f t="shared" si="8"/>
        <v>226</v>
      </c>
      <c r="AJ34" s="183"/>
      <c r="AK34" s="47" t="s">
        <v>12</v>
      </c>
      <c r="AL34" s="67">
        <f t="shared" si="9"/>
        <v>225</v>
      </c>
      <c r="AM34" s="73">
        <f t="shared" si="16"/>
        <v>0</v>
      </c>
      <c r="AN34" s="52">
        <f t="shared" si="17"/>
        <v>0</v>
      </c>
      <c r="AO34" s="60">
        <f t="shared" si="12"/>
        <v>0</v>
      </c>
      <c r="AP34" s="54">
        <f t="shared" si="18"/>
        <v>0</v>
      </c>
      <c r="AQ34" s="53">
        <f t="shared" si="14"/>
        <v>0</v>
      </c>
      <c r="AS34" s="9"/>
      <c r="AT34" s="10"/>
      <c r="AU34" s="2"/>
      <c r="AV34" s="21"/>
    </row>
    <row r="35" spans="1:48" s="45" customFormat="1" ht="21" hidden="1" customHeight="1" thickBot="1" x14ac:dyDescent="0.35">
      <c r="B35" s="45" t="s">
        <v>93</v>
      </c>
      <c r="C35" s="49" t="s">
        <v>47</v>
      </c>
      <c r="D35" s="46" t="s">
        <v>69</v>
      </c>
      <c r="E35" s="164">
        <v>8355783.7099998854</v>
      </c>
      <c r="F35" s="249">
        <v>1538</v>
      </c>
      <c r="G35" s="164">
        <v>31262.420000000002</v>
      </c>
      <c r="H35" s="132">
        <v>6</v>
      </c>
      <c r="I35" s="164"/>
      <c r="J35" s="164"/>
      <c r="K35" s="164">
        <f t="shared" ref="K35:K36" si="99">E35-G35-I35</f>
        <v>8324521.2899998855</v>
      </c>
      <c r="L35" s="132">
        <f t="shared" ref="L35:L36" si="100">F35-H35-J35</f>
        <v>1532</v>
      </c>
      <c r="M35" s="50"/>
      <c r="N35" s="50"/>
      <c r="O35" s="52"/>
      <c r="P35" s="102" t="str">
        <f t="shared" si="75"/>
        <v xml:space="preserve">   CHIAPAS</v>
      </c>
      <c r="Q35" s="46" t="s">
        <v>41</v>
      </c>
      <c r="R35" s="249">
        <v>1</v>
      </c>
      <c r="S35" s="132"/>
      <c r="T35" s="47" t="s">
        <v>12</v>
      </c>
      <c r="U35" s="68">
        <f t="shared" ref="U35:U66" si="101">+R35+L35-1</f>
        <v>1532</v>
      </c>
      <c r="V35" s="68">
        <f t="shared" si="70"/>
        <v>385</v>
      </c>
      <c r="W35" s="52">
        <f t="shared" si="95"/>
        <v>1540</v>
      </c>
      <c r="X35" s="65">
        <f t="shared" si="3"/>
        <v>2</v>
      </c>
      <c r="Y35" s="77">
        <f t="shared" si="96"/>
        <v>1532</v>
      </c>
      <c r="Z35" s="76">
        <f t="shared" si="5"/>
        <v>385</v>
      </c>
      <c r="AA35" s="235"/>
      <c r="AB35" s="235"/>
      <c r="AC35" s="231"/>
      <c r="AD35" s="231"/>
      <c r="AE35" s="231">
        <f t="shared" ref="AE35:AE36" si="102">AA35-AC35</f>
        <v>0</v>
      </c>
      <c r="AF35" s="231">
        <f t="shared" ref="AF35:AF36" si="103">AB35-AD35</f>
        <v>0</v>
      </c>
      <c r="AG35" s="46" t="str">
        <f t="shared" si="6"/>
        <v xml:space="preserve">   CHIAPAS</v>
      </c>
      <c r="AH35" s="46" t="str">
        <f t="shared" si="7"/>
        <v>BBVA DISPERSION</v>
      </c>
      <c r="AI35" s="181">
        <f t="shared" si="8"/>
        <v>1533</v>
      </c>
      <c r="AJ35" s="181"/>
      <c r="AK35" s="47" t="s">
        <v>12</v>
      </c>
      <c r="AL35" s="67">
        <f t="shared" si="9"/>
        <v>1532</v>
      </c>
      <c r="AM35" s="73">
        <f t="shared" si="16"/>
        <v>0</v>
      </c>
      <c r="AN35" s="52">
        <f t="shared" si="17"/>
        <v>0</v>
      </c>
      <c r="AO35" s="60">
        <f t="shared" si="12"/>
        <v>0</v>
      </c>
      <c r="AP35" s="54">
        <f t="shared" si="18"/>
        <v>0</v>
      </c>
      <c r="AQ35" s="53">
        <f t="shared" si="14"/>
        <v>0</v>
      </c>
      <c r="AS35" s="9"/>
      <c r="AT35" s="10"/>
      <c r="AU35" s="2"/>
      <c r="AV35" s="21"/>
    </row>
    <row r="36" spans="1:48" s="45" customFormat="1" ht="21" hidden="1" customHeight="1" thickBot="1" x14ac:dyDescent="0.35">
      <c r="B36" s="45" t="s">
        <v>93</v>
      </c>
      <c r="C36" s="49" t="s">
        <v>47</v>
      </c>
      <c r="D36" s="46" t="s">
        <v>69</v>
      </c>
      <c r="E36" s="164">
        <v>3886705.2100000158</v>
      </c>
      <c r="F36" s="249">
        <v>716</v>
      </c>
      <c r="G36" s="164">
        <v>5902.78</v>
      </c>
      <c r="H36" s="132">
        <v>2</v>
      </c>
      <c r="I36" s="164">
        <v>777.7</v>
      </c>
      <c r="J36" s="132">
        <v>1</v>
      </c>
      <c r="K36" s="164">
        <f t="shared" si="99"/>
        <v>3880024.7300000158</v>
      </c>
      <c r="L36" s="132">
        <f t="shared" si="100"/>
        <v>713</v>
      </c>
      <c r="M36" s="50"/>
      <c r="N36" s="50"/>
      <c r="O36" s="52"/>
      <c r="P36" s="102" t="str">
        <f t="shared" si="75"/>
        <v xml:space="preserve">   CHIAPAS</v>
      </c>
      <c r="Q36" s="46" t="s">
        <v>142</v>
      </c>
      <c r="R36" s="249">
        <v>1</v>
      </c>
      <c r="S36" s="132"/>
      <c r="T36" s="47" t="s">
        <v>12</v>
      </c>
      <c r="U36" s="68">
        <f t="shared" si="101"/>
        <v>713</v>
      </c>
      <c r="V36" s="68">
        <f t="shared" si="70"/>
        <v>179</v>
      </c>
      <c r="W36" s="52">
        <f t="shared" si="71"/>
        <v>716</v>
      </c>
      <c r="X36" s="65">
        <f t="shared" si="3"/>
        <v>0</v>
      </c>
      <c r="Y36" s="77">
        <f t="shared" si="72"/>
        <v>713</v>
      </c>
      <c r="Z36" s="76">
        <f t="shared" si="5"/>
        <v>179</v>
      </c>
      <c r="AA36" s="230"/>
      <c r="AB36" s="231"/>
      <c r="AC36" s="231"/>
      <c r="AD36" s="231"/>
      <c r="AE36" s="231">
        <f t="shared" si="102"/>
        <v>0</v>
      </c>
      <c r="AF36" s="231">
        <f t="shared" si="103"/>
        <v>0</v>
      </c>
      <c r="AG36" s="46" t="str">
        <f t="shared" si="6"/>
        <v xml:space="preserve">   CHIAPAS</v>
      </c>
      <c r="AH36" s="46" t="str">
        <f t="shared" si="7"/>
        <v xml:space="preserve">OTROS BANCOS </v>
      </c>
      <c r="AI36" s="181">
        <f t="shared" si="8"/>
        <v>714</v>
      </c>
      <c r="AJ36" s="181"/>
      <c r="AK36" s="47" t="s">
        <v>12</v>
      </c>
      <c r="AL36" s="67">
        <f t="shared" si="9"/>
        <v>713</v>
      </c>
      <c r="AM36" s="73">
        <f t="shared" si="16"/>
        <v>0</v>
      </c>
      <c r="AN36" s="52">
        <f t="shared" si="17"/>
        <v>0</v>
      </c>
      <c r="AO36" s="60">
        <f t="shared" si="12"/>
        <v>0</v>
      </c>
      <c r="AP36" s="54">
        <f t="shared" si="18"/>
        <v>0</v>
      </c>
      <c r="AQ36" s="53">
        <f t="shared" si="14"/>
        <v>0</v>
      </c>
      <c r="AS36" s="9"/>
      <c r="AT36" s="10"/>
      <c r="AU36" s="2"/>
      <c r="AV36" s="21"/>
    </row>
    <row r="37" spans="1:48" s="45" customFormat="1" ht="21" hidden="1" customHeight="1" thickBot="1" x14ac:dyDescent="0.35">
      <c r="B37" s="45" t="s">
        <v>93</v>
      </c>
      <c r="C37" s="45" t="s">
        <v>48</v>
      </c>
      <c r="D37" s="46" t="s">
        <v>70</v>
      </c>
      <c r="E37" s="166"/>
      <c r="F37" s="166"/>
      <c r="G37" s="163"/>
      <c r="H37" s="125"/>
      <c r="I37" s="166"/>
      <c r="J37" s="165"/>
      <c r="K37" s="163">
        <f t="shared" ref="K37:K38" si="104">E37+I37</f>
        <v>0</v>
      </c>
      <c r="L37" s="125">
        <f t="shared" ref="L37:L38" si="105">F37+J37</f>
        <v>0</v>
      </c>
      <c r="M37" s="50"/>
      <c r="N37" s="50"/>
      <c r="O37" s="52"/>
      <c r="P37" s="102" t="str">
        <f t="shared" si="75"/>
        <v xml:space="preserve">   DURANGO</v>
      </c>
      <c r="Q37" s="46" t="s">
        <v>28</v>
      </c>
      <c r="R37" s="182"/>
      <c r="S37" s="182"/>
      <c r="T37" s="47" t="s">
        <v>12</v>
      </c>
      <c r="U37" s="68">
        <f t="shared" si="101"/>
        <v>-1</v>
      </c>
      <c r="V37" s="68">
        <f t="shared" si="70"/>
        <v>0</v>
      </c>
      <c r="W37" s="52">
        <f t="shared" si="71"/>
        <v>0</v>
      </c>
      <c r="X37" s="65">
        <f t="shared" ref="X37:X68" si="106">+W37-F37</f>
        <v>0</v>
      </c>
      <c r="Y37" s="77">
        <f t="shared" si="72"/>
        <v>0</v>
      </c>
      <c r="Z37" s="76">
        <f t="shared" ref="Z37:Z68" si="107">ROUNDUP((F37/4),0)</f>
        <v>0</v>
      </c>
      <c r="AA37" s="215"/>
      <c r="AB37" s="217"/>
      <c r="AC37" s="226"/>
      <c r="AD37" s="226"/>
      <c r="AE37" s="223">
        <f t="shared" ref="AE37:AE38" si="108">AC37+AA37</f>
        <v>0</v>
      </c>
      <c r="AF37" s="216">
        <f t="shared" ref="AF37:AF38" si="109">AD37+AB37</f>
        <v>0</v>
      </c>
      <c r="AG37" s="46" t="str">
        <f t="shared" ref="AG37:AG68" si="110">P37</f>
        <v xml:space="preserve">   DURANGO</v>
      </c>
      <c r="AH37" s="46" t="str">
        <f t="shared" ref="AH37:AH68" si="111">Q37</f>
        <v>OPR BANAMEX</v>
      </c>
      <c r="AI37" s="183">
        <f t="shared" ref="AI37:AI68" si="112">1+U37</f>
        <v>0</v>
      </c>
      <c r="AJ37" s="183"/>
      <c r="AK37" s="47" t="s">
        <v>12</v>
      </c>
      <c r="AL37" s="67">
        <f t="shared" ref="AL37:AL68" si="113">+AB37+AI37-1</f>
        <v>-1</v>
      </c>
      <c r="AM37" s="73">
        <f t="shared" si="16"/>
        <v>0</v>
      </c>
      <c r="AN37" s="52">
        <f t="shared" si="17"/>
        <v>0</v>
      </c>
      <c r="AO37" s="60">
        <f t="shared" ref="AO37:AO68" si="114">+AN37-AB37</f>
        <v>0</v>
      </c>
      <c r="AP37" s="54">
        <f t="shared" si="18"/>
        <v>0</v>
      </c>
      <c r="AQ37" s="53">
        <f t="shared" ref="AQ37:AQ68" si="115">ROUNDUP((AB37/3),0)</f>
        <v>0</v>
      </c>
      <c r="AS37" s="9"/>
      <c r="AT37" s="10"/>
      <c r="AU37" s="2"/>
      <c r="AV37" s="21"/>
    </row>
    <row r="38" spans="1:48" s="45" customFormat="1" ht="21" customHeight="1" thickBot="1" x14ac:dyDescent="0.35">
      <c r="A38" s="45" t="s">
        <v>266</v>
      </c>
      <c r="B38" s="45" t="s">
        <v>93</v>
      </c>
      <c r="C38" s="45" t="s">
        <v>48</v>
      </c>
      <c r="D38" s="46" t="s">
        <v>70</v>
      </c>
      <c r="E38" s="166">
        <v>32501.08</v>
      </c>
      <c r="F38" s="248">
        <v>6</v>
      </c>
      <c r="G38" s="163"/>
      <c r="H38" s="125"/>
      <c r="I38" s="166">
        <f>I40+I39</f>
        <v>4829.5600000000004</v>
      </c>
      <c r="J38" s="165">
        <f>J40</f>
        <v>1</v>
      </c>
      <c r="K38" s="163">
        <f t="shared" si="104"/>
        <v>37330.639999999999</v>
      </c>
      <c r="L38" s="125">
        <f t="shared" si="105"/>
        <v>7</v>
      </c>
      <c r="M38" s="50"/>
      <c r="N38" s="50"/>
      <c r="O38" s="52"/>
      <c r="P38" s="102" t="str">
        <f t="shared" si="75"/>
        <v xml:space="preserve">   DURANGO</v>
      </c>
      <c r="Q38" s="46" t="s">
        <v>40</v>
      </c>
      <c r="R38" s="251">
        <v>508</v>
      </c>
      <c r="S38" s="182">
        <v>515</v>
      </c>
      <c r="T38" s="47" t="s">
        <v>12</v>
      </c>
      <c r="U38" s="68">
        <f t="shared" si="101"/>
        <v>514</v>
      </c>
      <c r="V38" s="68">
        <f t="shared" si="70"/>
        <v>2</v>
      </c>
      <c r="W38" s="52">
        <f t="shared" ref="W38:W39" si="116">+V38*4</f>
        <v>8</v>
      </c>
      <c r="X38" s="65">
        <f t="shared" si="106"/>
        <v>2</v>
      </c>
      <c r="Y38" s="77">
        <f t="shared" ref="Y38:Y39" si="117">+U38-R38+1</f>
        <v>7</v>
      </c>
      <c r="Z38" s="76">
        <f t="shared" si="107"/>
        <v>2</v>
      </c>
      <c r="AA38" s="246">
        <v>917.96</v>
      </c>
      <c r="AB38" s="240">
        <v>1</v>
      </c>
      <c r="AC38" s="227"/>
      <c r="AD38" s="227"/>
      <c r="AE38" s="243">
        <f t="shared" si="108"/>
        <v>917.96</v>
      </c>
      <c r="AF38" s="216">
        <f t="shared" si="109"/>
        <v>1</v>
      </c>
      <c r="AG38" s="46" t="str">
        <f t="shared" si="110"/>
        <v xml:space="preserve">   DURANGO</v>
      </c>
      <c r="AH38" s="46" t="str">
        <f t="shared" si="111"/>
        <v>OPR BBVA</v>
      </c>
      <c r="AI38" s="185">
        <f t="shared" si="112"/>
        <v>515</v>
      </c>
      <c r="AJ38" s="185"/>
      <c r="AK38" s="47" t="s">
        <v>12</v>
      </c>
      <c r="AL38" s="67">
        <f t="shared" si="113"/>
        <v>515</v>
      </c>
      <c r="AM38" s="73">
        <f t="shared" si="16"/>
        <v>1</v>
      </c>
      <c r="AN38" s="52">
        <f t="shared" si="17"/>
        <v>3</v>
      </c>
      <c r="AO38" s="60">
        <f t="shared" si="114"/>
        <v>2</v>
      </c>
      <c r="AP38" s="54">
        <f t="shared" si="18"/>
        <v>1</v>
      </c>
      <c r="AQ38" s="53">
        <f t="shared" si="115"/>
        <v>1</v>
      </c>
      <c r="AS38" s="9"/>
      <c r="AT38" s="10"/>
      <c r="AU38" s="2"/>
      <c r="AV38" s="21"/>
    </row>
    <row r="39" spans="1:48" s="45" customFormat="1" ht="21" hidden="1" customHeight="1" thickBot="1" x14ac:dyDescent="0.35">
      <c r="B39" s="45" t="s">
        <v>93</v>
      </c>
      <c r="C39" s="45" t="s">
        <v>48</v>
      </c>
      <c r="D39" s="46" t="s">
        <v>70</v>
      </c>
      <c r="E39" s="164">
        <v>4119915.4400000297</v>
      </c>
      <c r="F39" s="249">
        <v>754</v>
      </c>
      <c r="G39" s="164">
        <v>65634.789999999994</v>
      </c>
      <c r="H39" s="132">
        <v>12</v>
      </c>
      <c r="I39" s="164"/>
      <c r="J39" s="164"/>
      <c r="K39" s="164">
        <f t="shared" ref="K39:K40" si="118">E39-G39-I39</f>
        <v>4054280.6500000297</v>
      </c>
      <c r="L39" s="132">
        <f t="shared" ref="L39:L40" si="119">F39-H39-J39</f>
        <v>742</v>
      </c>
      <c r="M39" s="50"/>
      <c r="N39" s="50"/>
      <c r="O39" s="52"/>
      <c r="P39" s="102" t="str">
        <f t="shared" si="75"/>
        <v xml:space="preserve">   DURANGO</v>
      </c>
      <c r="Q39" s="46" t="s">
        <v>41</v>
      </c>
      <c r="R39" s="249">
        <v>1</v>
      </c>
      <c r="S39" s="132"/>
      <c r="T39" s="47" t="s">
        <v>12</v>
      </c>
      <c r="U39" s="68">
        <f t="shared" si="101"/>
        <v>742</v>
      </c>
      <c r="V39" s="68">
        <f t="shared" si="70"/>
        <v>189</v>
      </c>
      <c r="W39" s="52">
        <f t="shared" si="116"/>
        <v>756</v>
      </c>
      <c r="X39" s="65">
        <f t="shared" si="106"/>
        <v>2</v>
      </c>
      <c r="Y39" s="77">
        <f t="shared" si="117"/>
        <v>742</v>
      </c>
      <c r="Z39" s="76">
        <f t="shared" si="107"/>
        <v>189</v>
      </c>
      <c r="AA39" s="235"/>
      <c r="AB39" s="235"/>
      <c r="AC39" s="231"/>
      <c r="AD39" s="231"/>
      <c r="AE39" s="231">
        <f t="shared" ref="AE39:AE40" si="120">AA39-AC39</f>
        <v>0</v>
      </c>
      <c r="AF39" s="231">
        <f t="shared" ref="AF39:AF40" si="121">AB39-AD39</f>
        <v>0</v>
      </c>
      <c r="AG39" s="46" t="str">
        <f t="shared" si="110"/>
        <v xml:space="preserve">   DURANGO</v>
      </c>
      <c r="AH39" s="46" t="str">
        <f t="shared" si="111"/>
        <v>BBVA DISPERSION</v>
      </c>
      <c r="AI39" s="181">
        <f t="shared" si="112"/>
        <v>743</v>
      </c>
      <c r="AJ39" s="181"/>
      <c r="AK39" s="47" t="s">
        <v>12</v>
      </c>
      <c r="AL39" s="67">
        <f t="shared" si="113"/>
        <v>742</v>
      </c>
      <c r="AM39" s="73">
        <f t="shared" si="16"/>
        <v>0</v>
      </c>
      <c r="AN39" s="52">
        <f t="shared" si="17"/>
        <v>0</v>
      </c>
      <c r="AO39" s="60">
        <f t="shared" si="114"/>
        <v>0</v>
      </c>
      <c r="AP39" s="54">
        <f t="shared" si="18"/>
        <v>0</v>
      </c>
      <c r="AQ39" s="53">
        <f t="shared" si="115"/>
        <v>0</v>
      </c>
      <c r="AS39" s="9"/>
      <c r="AT39" s="10"/>
      <c r="AU39" s="2"/>
      <c r="AV39" s="21"/>
    </row>
    <row r="40" spans="1:48" s="45" customFormat="1" ht="21" hidden="1" customHeight="1" thickBot="1" x14ac:dyDescent="0.35">
      <c r="B40" s="45" t="s">
        <v>93</v>
      </c>
      <c r="C40" s="45" t="s">
        <v>48</v>
      </c>
      <c r="D40" s="46" t="s">
        <v>70</v>
      </c>
      <c r="E40" s="164">
        <v>439423.35999999993</v>
      </c>
      <c r="F40" s="249">
        <v>83</v>
      </c>
      <c r="G40" s="164">
        <v>5125.08</v>
      </c>
      <c r="H40" s="132">
        <v>1</v>
      </c>
      <c r="I40" s="164">
        <v>4829.5600000000004</v>
      </c>
      <c r="J40" s="132">
        <v>1</v>
      </c>
      <c r="K40" s="164">
        <f t="shared" si="118"/>
        <v>429468.71999999991</v>
      </c>
      <c r="L40" s="132">
        <f t="shared" si="119"/>
        <v>81</v>
      </c>
      <c r="M40" s="50"/>
      <c r="N40" s="50"/>
      <c r="O40" s="52"/>
      <c r="P40" s="102" t="str">
        <f t="shared" si="75"/>
        <v xml:space="preserve">   DURANGO</v>
      </c>
      <c r="Q40" s="46" t="s">
        <v>142</v>
      </c>
      <c r="R40" s="249">
        <v>1</v>
      </c>
      <c r="S40" s="132"/>
      <c r="T40" s="47" t="s">
        <v>12</v>
      </c>
      <c r="U40" s="68">
        <f t="shared" si="101"/>
        <v>81</v>
      </c>
      <c r="V40" s="68">
        <f t="shared" si="70"/>
        <v>21</v>
      </c>
      <c r="W40" s="52">
        <f t="shared" si="71"/>
        <v>84</v>
      </c>
      <c r="X40" s="65">
        <f t="shared" si="106"/>
        <v>1</v>
      </c>
      <c r="Y40" s="77">
        <f t="shared" si="72"/>
        <v>81</v>
      </c>
      <c r="Z40" s="76">
        <f t="shared" si="107"/>
        <v>21</v>
      </c>
      <c r="AA40" s="230"/>
      <c r="AB40" s="231"/>
      <c r="AC40" s="231"/>
      <c r="AD40" s="231"/>
      <c r="AE40" s="231">
        <f t="shared" si="120"/>
        <v>0</v>
      </c>
      <c r="AF40" s="231">
        <f t="shared" si="121"/>
        <v>0</v>
      </c>
      <c r="AG40" s="46" t="str">
        <f t="shared" si="110"/>
        <v xml:space="preserve">   DURANGO</v>
      </c>
      <c r="AH40" s="46" t="str">
        <f t="shared" si="111"/>
        <v xml:space="preserve">OTROS BANCOS </v>
      </c>
      <c r="AI40" s="181">
        <f t="shared" si="112"/>
        <v>82</v>
      </c>
      <c r="AJ40" s="181"/>
      <c r="AK40" s="47" t="s">
        <v>12</v>
      </c>
      <c r="AL40" s="67">
        <f t="shared" si="113"/>
        <v>81</v>
      </c>
      <c r="AM40" s="73">
        <f t="shared" si="16"/>
        <v>0</v>
      </c>
      <c r="AN40" s="52">
        <f t="shared" si="17"/>
        <v>0</v>
      </c>
      <c r="AO40" s="60">
        <f t="shared" si="114"/>
        <v>0</v>
      </c>
      <c r="AP40" s="54">
        <f t="shared" si="18"/>
        <v>0</v>
      </c>
      <c r="AQ40" s="53">
        <f t="shared" si="115"/>
        <v>0</v>
      </c>
      <c r="AS40" s="9"/>
      <c r="AT40" s="10"/>
      <c r="AU40" s="2"/>
      <c r="AV40" s="21"/>
    </row>
    <row r="41" spans="1:48" s="45" customFormat="1" ht="20.25" hidden="1" customHeight="1" x14ac:dyDescent="0.3">
      <c r="B41" s="45" t="s">
        <v>93</v>
      </c>
      <c r="C41" s="49" t="s">
        <v>107</v>
      </c>
      <c r="D41" s="100" t="s">
        <v>108</v>
      </c>
      <c r="E41" s="166">
        <v>4362.51</v>
      </c>
      <c r="F41" s="248">
        <v>1</v>
      </c>
      <c r="G41" s="163"/>
      <c r="H41" s="125"/>
      <c r="I41" s="166"/>
      <c r="J41" s="165"/>
      <c r="K41" s="163">
        <f t="shared" ref="K41:K42" si="122">E41+I41</f>
        <v>4362.51</v>
      </c>
      <c r="L41" s="125">
        <f t="shared" ref="L41:L42" si="123">F41+J41</f>
        <v>1</v>
      </c>
      <c r="M41" s="50">
        <v>7682</v>
      </c>
      <c r="N41" s="52"/>
      <c r="O41" s="52">
        <f>+E41*100</f>
        <v>436251</v>
      </c>
      <c r="P41" s="102" t="str">
        <f>RIGHT(D41,9)</f>
        <v xml:space="preserve"> GUERRERO</v>
      </c>
      <c r="Q41" s="46" t="s">
        <v>28</v>
      </c>
      <c r="R41" s="251">
        <v>24399</v>
      </c>
      <c r="S41" s="182"/>
      <c r="T41" s="47" t="s">
        <v>12</v>
      </c>
      <c r="U41" s="68">
        <f t="shared" si="101"/>
        <v>24399</v>
      </c>
      <c r="V41" s="73">
        <f t="shared" si="70"/>
        <v>1</v>
      </c>
      <c r="W41" s="52">
        <f t="shared" si="71"/>
        <v>4</v>
      </c>
      <c r="X41" s="65">
        <f t="shared" si="106"/>
        <v>3</v>
      </c>
      <c r="Y41" s="77">
        <f t="shared" si="72"/>
        <v>1</v>
      </c>
      <c r="Z41" s="76">
        <f t="shared" si="107"/>
        <v>1</v>
      </c>
      <c r="AA41" s="222"/>
      <c r="AB41" s="217"/>
      <c r="AC41" s="226"/>
      <c r="AD41" s="226"/>
      <c r="AE41" s="223">
        <f t="shared" ref="AE41:AE42" si="124">AC41+AA41</f>
        <v>0</v>
      </c>
      <c r="AF41" s="216">
        <f t="shared" ref="AF41:AF42" si="125">AD41+AB41</f>
        <v>0</v>
      </c>
      <c r="AG41" s="46" t="str">
        <f t="shared" si="110"/>
        <v xml:space="preserve"> GUERRERO</v>
      </c>
      <c r="AH41" s="46" t="str">
        <f t="shared" si="111"/>
        <v>OPR BANAMEX</v>
      </c>
      <c r="AI41" s="183">
        <f t="shared" si="112"/>
        <v>24400</v>
      </c>
      <c r="AJ41" s="183"/>
      <c r="AK41" s="47" t="s">
        <v>12</v>
      </c>
      <c r="AL41" s="67">
        <f t="shared" si="113"/>
        <v>24399</v>
      </c>
      <c r="AM41" s="73">
        <f t="shared" si="16"/>
        <v>0</v>
      </c>
      <c r="AN41" s="52">
        <f t="shared" si="17"/>
        <v>0</v>
      </c>
      <c r="AO41" s="60">
        <f t="shared" si="114"/>
        <v>0</v>
      </c>
      <c r="AP41" s="54">
        <f t="shared" si="18"/>
        <v>0</v>
      </c>
      <c r="AQ41" s="53">
        <f t="shared" si="115"/>
        <v>0</v>
      </c>
      <c r="AS41" s="51" t="s">
        <v>38</v>
      </c>
      <c r="AT41" s="48" t="s">
        <v>39</v>
      </c>
      <c r="AU41" s="2">
        <f>+U41+X41+1+AB41+AO41</f>
        <v>24403</v>
      </c>
      <c r="AV41" s="21"/>
    </row>
    <row r="42" spans="1:48" s="45" customFormat="1" ht="21.75" customHeight="1" x14ac:dyDescent="0.3">
      <c r="A42" s="45" t="s">
        <v>266</v>
      </c>
      <c r="B42" s="45" t="s">
        <v>93</v>
      </c>
      <c r="C42" s="49" t="s">
        <v>107</v>
      </c>
      <c r="D42" s="100" t="s">
        <v>108</v>
      </c>
      <c r="E42" s="166">
        <v>28332.009999999995</v>
      </c>
      <c r="F42" s="248">
        <v>6</v>
      </c>
      <c r="G42" s="163"/>
      <c r="H42" s="125"/>
      <c r="I42" s="166">
        <f>I44+I43</f>
        <v>10508.27</v>
      </c>
      <c r="J42" s="165">
        <f>J44</f>
        <v>2</v>
      </c>
      <c r="K42" s="163">
        <f t="shared" si="122"/>
        <v>38840.28</v>
      </c>
      <c r="L42" s="125">
        <f t="shared" si="123"/>
        <v>8</v>
      </c>
      <c r="M42" s="50">
        <v>7682</v>
      </c>
      <c r="N42" s="52"/>
      <c r="O42" s="52">
        <f>+E42*100</f>
        <v>2833200.9999999995</v>
      </c>
      <c r="P42" s="102" t="str">
        <f>RIGHT(D42,9)</f>
        <v xml:space="preserve"> GUERRERO</v>
      </c>
      <c r="Q42" s="46" t="s">
        <v>40</v>
      </c>
      <c r="R42" s="251">
        <v>265</v>
      </c>
      <c r="S42" s="182">
        <v>274</v>
      </c>
      <c r="T42" s="47" t="s">
        <v>12</v>
      </c>
      <c r="U42" s="68">
        <f t="shared" si="101"/>
        <v>272</v>
      </c>
      <c r="V42" s="68">
        <f t="shared" si="70"/>
        <v>2</v>
      </c>
      <c r="W42" s="52">
        <f>+V42*4</f>
        <v>8</v>
      </c>
      <c r="X42" s="60">
        <f t="shared" si="106"/>
        <v>2</v>
      </c>
      <c r="Y42" s="77">
        <f>+U42-R42+1</f>
        <v>8</v>
      </c>
      <c r="Z42" s="76">
        <f t="shared" si="107"/>
        <v>2</v>
      </c>
      <c r="AA42" s="246">
        <v>5021.3900000000003</v>
      </c>
      <c r="AB42" s="240">
        <v>3</v>
      </c>
      <c r="AC42" s="227"/>
      <c r="AD42" s="227"/>
      <c r="AE42" s="243">
        <f t="shared" si="124"/>
        <v>5021.3900000000003</v>
      </c>
      <c r="AF42" s="216">
        <f t="shared" si="125"/>
        <v>3</v>
      </c>
      <c r="AG42" s="46" t="str">
        <f t="shared" si="110"/>
        <v xml:space="preserve"> GUERRERO</v>
      </c>
      <c r="AH42" s="46" t="str">
        <f t="shared" si="111"/>
        <v>OPR BBVA</v>
      </c>
      <c r="AI42" s="185">
        <f t="shared" si="112"/>
        <v>273</v>
      </c>
      <c r="AJ42" s="185"/>
      <c r="AK42" s="47" t="s">
        <v>12</v>
      </c>
      <c r="AL42" s="67">
        <f t="shared" si="113"/>
        <v>275</v>
      </c>
      <c r="AM42" s="73">
        <f t="shared" si="16"/>
        <v>1</v>
      </c>
      <c r="AN42" s="52">
        <f t="shared" si="17"/>
        <v>3</v>
      </c>
      <c r="AO42" s="60">
        <f t="shared" si="114"/>
        <v>0</v>
      </c>
      <c r="AP42" s="54">
        <f t="shared" si="18"/>
        <v>3</v>
      </c>
      <c r="AQ42" s="53">
        <f t="shared" si="115"/>
        <v>1</v>
      </c>
      <c r="AS42" s="51" t="s">
        <v>38</v>
      </c>
      <c r="AT42" s="48" t="s">
        <v>39</v>
      </c>
      <c r="AU42" s="2">
        <f>+U42+X42+1+AB42+AO42</f>
        <v>278</v>
      </c>
      <c r="AV42" s="21"/>
    </row>
    <row r="43" spans="1:48" s="45" customFormat="1" ht="21.75" hidden="1" customHeight="1" x14ac:dyDescent="0.3">
      <c r="B43" s="45" t="s">
        <v>93</v>
      </c>
      <c r="C43" s="49" t="s">
        <v>107</v>
      </c>
      <c r="D43" s="100" t="s">
        <v>108</v>
      </c>
      <c r="E43" s="164">
        <v>4006597.430000003</v>
      </c>
      <c r="F43" s="249">
        <v>699</v>
      </c>
      <c r="G43" s="164">
        <v>35481.159999999996</v>
      </c>
      <c r="H43" s="132">
        <v>6</v>
      </c>
      <c r="I43" s="164"/>
      <c r="J43" s="164"/>
      <c r="K43" s="164">
        <f t="shared" ref="K43:K44" si="126">E43-G43-I43</f>
        <v>3971116.2700000028</v>
      </c>
      <c r="L43" s="132">
        <f t="shared" ref="L43:L44" si="127">F43-H43-J43</f>
        <v>693</v>
      </c>
      <c r="M43" s="50">
        <v>7682</v>
      </c>
      <c r="N43" s="52"/>
      <c r="O43" s="52">
        <f>+E43*100</f>
        <v>400659743.0000003</v>
      </c>
      <c r="P43" s="102" t="str">
        <f>RIGHT(D43,9)</f>
        <v xml:space="preserve"> GUERRERO</v>
      </c>
      <c r="Q43" s="46" t="s">
        <v>41</v>
      </c>
      <c r="R43" s="249">
        <v>1</v>
      </c>
      <c r="S43" s="132"/>
      <c r="T43" s="47" t="s">
        <v>12</v>
      </c>
      <c r="U43" s="68">
        <f t="shared" si="101"/>
        <v>693</v>
      </c>
      <c r="V43" s="68">
        <f t="shared" si="70"/>
        <v>175</v>
      </c>
      <c r="W43" s="52">
        <f>+V43*4</f>
        <v>700</v>
      </c>
      <c r="X43" s="60">
        <f t="shared" si="106"/>
        <v>1</v>
      </c>
      <c r="Y43" s="77">
        <f>+U43-R43+1</f>
        <v>693</v>
      </c>
      <c r="Z43" s="76">
        <f t="shared" si="107"/>
        <v>175</v>
      </c>
      <c r="AA43" s="247"/>
      <c r="AB43" s="241"/>
      <c r="AC43" s="231"/>
      <c r="AD43" s="231"/>
      <c r="AE43" s="244">
        <f t="shared" ref="AE43:AE44" si="128">AA43-AC43</f>
        <v>0</v>
      </c>
      <c r="AF43" s="231">
        <f t="shared" ref="AF43:AF44" si="129">AB43-AD43</f>
        <v>0</v>
      </c>
      <c r="AG43" s="46" t="str">
        <f t="shared" si="110"/>
        <v xml:space="preserve"> GUERRERO</v>
      </c>
      <c r="AH43" s="46" t="str">
        <f t="shared" si="111"/>
        <v>BBVA DISPERSION</v>
      </c>
      <c r="AI43" s="181">
        <f t="shared" si="112"/>
        <v>694</v>
      </c>
      <c r="AJ43" s="181"/>
      <c r="AK43" s="47" t="s">
        <v>12</v>
      </c>
      <c r="AL43" s="67">
        <f t="shared" si="113"/>
        <v>693</v>
      </c>
      <c r="AM43" s="73">
        <f t="shared" si="16"/>
        <v>0</v>
      </c>
      <c r="AN43" s="52">
        <f t="shared" si="17"/>
        <v>0</v>
      </c>
      <c r="AO43" s="60">
        <f t="shared" si="114"/>
        <v>0</v>
      </c>
      <c r="AP43" s="54">
        <f t="shared" si="18"/>
        <v>0</v>
      </c>
      <c r="AQ43" s="53">
        <f t="shared" si="115"/>
        <v>0</v>
      </c>
      <c r="AS43" s="51" t="s">
        <v>38</v>
      </c>
      <c r="AT43" s="48" t="s">
        <v>39</v>
      </c>
      <c r="AU43" s="2">
        <f>+U43+X43+1+AB43+AO43</f>
        <v>695</v>
      </c>
      <c r="AV43" s="21"/>
    </row>
    <row r="44" spans="1:48" s="45" customFormat="1" ht="21.75" hidden="1" customHeight="1" x14ac:dyDescent="0.3">
      <c r="B44" s="45" t="s">
        <v>93</v>
      </c>
      <c r="C44" s="49" t="s">
        <v>107</v>
      </c>
      <c r="D44" s="100" t="s">
        <v>108</v>
      </c>
      <c r="E44" s="164">
        <v>6057493.920000012</v>
      </c>
      <c r="F44" s="249">
        <v>1060</v>
      </c>
      <c r="G44" s="164">
        <v>9954.64</v>
      </c>
      <c r="H44" s="132">
        <v>2</v>
      </c>
      <c r="I44" s="164">
        <v>10508.27</v>
      </c>
      <c r="J44" s="132">
        <v>2</v>
      </c>
      <c r="K44" s="164">
        <f t="shared" si="126"/>
        <v>6037031.0100000128</v>
      </c>
      <c r="L44" s="132">
        <f t="shared" si="127"/>
        <v>1056</v>
      </c>
      <c r="M44" s="50">
        <v>7682</v>
      </c>
      <c r="N44" s="52"/>
      <c r="O44" s="52">
        <f>+E44*100</f>
        <v>605749392.00000119</v>
      </c>
      <c r="P44" s="102" t="str">
        <f>RIGHT(D44,9)</f>
        <v xml:space="preserve"> GUERRERO</v>
      </c>
      <c r="Q44" s="46" t="s">
        <v>142</v>
      </c>
      <c r="R44" s="249">
        <v>1</v>
      </c>
      <c r="S44" s="132"/>
      <c r="T44" s="47" t="s">
        <v>12</v>
      </c>
      <c r="U44" s="68">
        <f t="shared" si="101"/>
        <v>1056</v>
      </c>
      <c r="V44" s="68">
        <f t="shared" si="70"/>
        <v>265</v>
      </c>
      <c r="W44" s="52">
        <f>+V44*4</f>
        <v>1060</v>
      </c>
      <c r="X44" s="60">
        <f t="shared" si="106"/>
        <v>0</v>
      </c>
      <c r="Y44" s="77">
        <f>+U44-R44+1</f>
        <v>1056</v>
      </c>
      <c r="Z44" s="76">
        <f t="shared" si="107"/>
        <v>265</v>
      </c>
      <c r="AA44" s="234"/>
      <c r="AB44" s="231"/>
      <c r="AC44" s="231"/>
      <c r="AD44" s="231"/>
      <c r="AE44" s="231">
        <f t="shared" si="128"/>
        <v>0</v>
      </c>
      <c r="AF44" s="231">
        <f t="shared" si="129"/>
        <v>0</v>
      </c>
      <c r="AG44" s="46" t="str">
        <f t="shared" si="110"/>
        <v xml:space="preserve"> GUERRERO</v>
      </c>
      <c r="AH44" s="46" t="str">
        <f t="shared" si="111"/>
        <v xml:space="preserve">OTROS BANCOS </v>
      </c>
      <c r="AI44" s="181">
        <f t="shared" si="112"/>
        <v>1057</v>
      </c>
      <c r="AJ44" s="181"/>
      <c r="AK44" s="47" t="s">
        <v>12</v>
      </c>
      <c r="AL44" s="67">
        <f t="shared" si="113"/>
        <v>1056</v>
      </c>
      <c r="AM44" s="73">
        <f t="shared" si="16"/>
        <v>0</v>
      </c>
      <c r="AN44" s="52">
        <f t="shared" si="17"/>
        <v>0</v>
      </c>
      <c r="AO44" s="60">
        <f t="shared" si="114"/>
        <v>0</v>
      </c>
      <c r="AP44" s="54">
        <f t="shared" si="18"/>
        <v>0</v>
      </c>
      <c r="AQ44" s="53">
        <f t="shared" si="115"/>
        <v>0</v>
      </c>
      <c r="AS44" s="51" t="s">
        <v>38</v>
      </c>
      <c r="AT44" s="48" t="s">
        <v>39</v>
      </c>
      <c r="AU44" s="2">
        <f>+U44+X44+1+AB44+AO44</f>
        <v>1057</v>
      </c>
      <c r="AV44" s="21"/>
    </row>
    <row r="45" spans="1:48" s="45" customFormat="1" ht="24" hidden="1" customHeight="1" thickBot="1" x14ac:dyDescent="0.35">
      <c r="B45" s="45" t="s">
        <v>93</v>
      </c>
      <c r="C45" s="49" t="s">
        <v>49</v>
      </c>
      <c r="D45" s="48" t="s">
        <v>71</v>
      </c>
      <c r="E45" s="166">
        <v>24738.840000000004</v>
      </c>
      <c r="F45" s="248">
        <v>5</v>
      </c>
      <c r="G45" s="163"/>
      <c r="H45" s="125"/>
      <c r="I45" s="166"/>
      <c r="J45" s="165"/>
      <c r="K45" s="163">
        <f t="shared" ref="K45:K46" si="130">E45+I45</f>
        <v>24738.840000000004</v>
      </c>
      <c r="L45" s="125">
        <f t="shared" ref="L45:L46" si="131">F45+J45</f>
        <v>5</v>
      </c>
      <c r="M45" s="50">
        <v>7682</v>
      </c>
      <c r="N45" s="50"/>
      <c r="O45" s="52">
        <f>+E45*100</f>
        <v>2473884.0000000005</v>
      </c>
      <c r="P45" s="102" t="str">
        <f t="shared" ref="P45:P56" si="132">RIGHT(D45,10)</f>
        <v>GUANAJUATO</v>
      </c>
      <c r="Q45" s="46" t="s">
        <v>28</v>
      </c>
      <c r="R45" s="251">
        <v>37462</v>
      </c>
      <c r="S45" s="182"/>
      <c r="T45" s="47" t="s">
        <v>12</v>
      </c>
      <c r="U45" s="68">
        <f t="shared" si="101"/>
        <v>37466</v>
      </c>
      <c r="V45" s="68">
        <f t="shared" si="70"/>
        <v>2</v>
      </c>
      <c r="W45" s="52">
        <f t="shared" ref="W45:W67" si="133">+V45*4</f>
        <v>8</v>
      </c>
      <c r="X45" s="65">
        <f t="shared" si="106"/>
        <v>3</v>
      </c>
      <c r="Y45" s="77">
        <f t="shared" ref="Y45:Y67" si="134">+U45-R45+1</f>
        <v>5</v>
      </c>
      <c r="Z45" s="76">
        <f t="shared" si="107"/>
        <v>2</v>
      </c>
      <c r="AA45" s="215"/>
      <c r="AB45" s="217"/>
      <c r="AC45" s="226"/>
      <c r="AD45" s="226"/>
      <c r="AE45" s="223">
        <f t="shared" ref="AE45:AE46" si="135">AC45+AA45</f>
        <v>0</v>
      </c>
      <c r="AF45" s="216">
        <f t="shared" ref="AF45:AF46" si="136">AD45+AB45</f>
        <v>0</v>
      </c>
      <c r="AG45" s="46" t="str">
        <f t="shared" si="110"/>
        <v>GUANAJUATO</v>
      </c>
      <c r="AH45" s="46" t="str">
        <f t="shared" si="111"/>
        <v>OPR BANAMEX</v>
      </c>
      <c r="AI45" s="183">
        <f t="shared" si="112"/>
        <v>37467</v>
      </c>
      <c r="AJ45" s="183"/>
      <c r="AK45" s="47" t="s">
        <v>12</v>
      </c>
      <c r="AL45" s="67">
        <f t="shared" si="113"/>
        <v>37466</v>
      </c>
      <c r="AM45" s="73">
        <f t="shared" si="16"/>
        <v>0</v>
      </c>
      <c r="AN45" s="52">
        <f t="shared" si="17"/>
        <v>0</v>
      </c>
      <c r="AO45" s="60">
        <f t="shared" si="114"/>
        <v>0</v>
      </c>
      <c r="AP45" s="54">
        <f t="shared" si="18"/>
        <v>0</v>
      </c>
      <c r="AQ45" s="53">
        <f t="shared" si="115"/>
        <v>0</v>
      </c>
      <c r="AS45" s="9" t="s">
        <v>38</v>
      </c>
      <c r="AT45" s="10" t="s">
        <v>39</v>
      </c>
      <c r="AU45" s="2">
        <f>+U45+X45+1+AB45+AO45</f>
        <v>37470</v>
      </c>
      <c r="AV45" s="21"/>
    </row>
    <row r="46" spans="1:48" s="45" customFormat="1" ht="21" hidden="1" customHeight="1" thickBot="1" x14ac:dyDescent="0.35">
      <c r="B46" s="45" t="s">
        <v>93</v>
      </c>
      <c r="C46" s="49" t="s">
        <v>49</v>
      </c>
      <c r="D46" s="46" t="s">
        <v>71</v>
      </c>
      <c r="E46" s="166">
        <v>484822.00000000023</v>
      </c>
      <c r="F46" s="248">
        <v>93</v>
      </c>
      <c r="G46" s="163"/>
      <c r="H46" s="125"/>
      <c r="I46" s="166"/>
      <c r="J46" s="165"/>
      <c r="K46" s="163">
        <f t="shared" si="130"/>
        <v>484822.00000000023</v>
      </c>
      <c r="L46" s="125">
        <f t="shared" si="131"/>
        <v>93</v>
      </c>
      <c r="M46" s="50"/>
      <c r="N46" s="50"/>
      <c r="O46" s="52"/>
      <c r="P46" s="102" t="str">
        <f t="shared" si="132"/>
        <v>GUANAJUATO</v>
      </c>
      <c r="Q46" s="46" t="s">
        <v>40</v>
      </c>
      <c r="R46" s="251">
        <v>1183</v>
      </c>
      <c r="S46" s="182"/>
      <c r="T46" s="47" t="s">
        <v>12</v>
      </c>
      <c r="U46" s="68">
        <f t="shared" si="101"/>
        <v>1275</v>
      </c>
      <c r="V46" s="68">
        <f t="shared" si="70"/>
        <v>24</v>
      </c>
      <c r="W46" s="52">
        <f t="shared" ref="W46:W47" si="137">+V46*4</f>
        <v>96</v>
      </c>
      <c r="X46" s="65">
        <f t="shared" si="106"/>
        <v>3</v>
      </c>
      <c r="Y46" s="77">
        <f t="shared" ref="Y46:Y47" si="138">+U46-R46+1</f>
        <v>93</v>
      </c>
      <c r="Z46" s="76">
        <f t="shared" si="107"/>
        <v>24</v>
      </c>
      <c r="AA46" s="246">
        <v>1343.63</v>
      </c>
      <c r="AB46" s="240">
        <v>1</v>
      </c>
      <c r="AC46" s="227"/>
      <c r="AD46" s="227"/>
      <c r="AE46" s="243">
        <f t="shared" si="135"/>
        <v>1343.63</v>
      </c>
      <c r="AF46" s="216">
        <f t="shared" si="136"/>
        <v>1</v>
      </c>
      <c r="AG46" s="46" t="str">
        <f t="shared" si="110"/>
        <v>GUANAJUATO</v>
      </c>
      <c r="AH46" s="46" t="str">
        <f t="shared" si="111"/>
        <v>OPR BBVA</v>
      </c>
      <c r="AI46" s="185">
        <f t="shared" si="112"/>
        <v>1276</v>
      </c>
      <c r="AJ46" s="185"/>
      <c r="AK46" s="47" t="s">
        <v>12</v>
      </c>
      <c r="AL46" s="67">
        <f t="shared" si="113"/>
        <v>1276</v>
      </c>
      <c r="AM46" s="73">
        <f t="shared" si="16"/>
        <v>1</v>
      </c>
      <c r="AN46" s="52">
        <f t="shared" si="17"/>
        <v>3</v>
      </c>
      <c r="AO46" s="60">
        <f t="shared" si="114"/>
        <v>2</v>
      </c>
      <c r="AP46" s="54">
        <f t="shared" si="18"/>
        <v>1</v>
      </c>
      <c r="AQ46" s="53">
        <f t="shared" si="115"/>
        <v>1</v>
      </c>
      <c r="AS46" s="9"/>
      <c r="AT46" s="10"/>
      <c r="AU46" s="2"/>
      <c r="AV46" s="21"/>
    </row>
    <row r="47" spans="1:48" s="45" customFormat="1" ht="21" hidden="1" customHeight="1" thickBot="1" x14ac:dyDescent="0.35">
      <c r="B47" s="45" t="s">
        <v>93</v>
      </c>
      <c r="C47" s="49" t="s">
        <v>49</v>
      </c>
      <c r="D47" s="46" t="s">
        <v>71</v>
      </c>
      <c r="E47" s="164">
        <v>10646117.199999975</v>
      </c>
      <c r="F47" s="249">
        <v>2062</v>
      </c>
      <c r="G47" s="164">
        <v>65302.979999999996</v>
      </c>
      <c r="H47" s="132">
        <v>12</v>
      </c>
      <c r="I47" s="164"/>
      <c r="J47" s="164"/>
      <c r="K47" s="164">
        <f t="shared" ref="K47:K48" si="139">E47-G47-I47</f>
        <v>10580814.219999975</v>
      </c>
      <c r="L47" s="132">
        <f t="shared" ref="L47:L48" si="140">F47-H47-J47</f>
        <v>2050</v>
      </c>
      <c r="M47" s="50"/>
      <c r="N47" s="50"/>
      <c r="O47" s="52"/>
      <c r="P47" s="102" t="str">
        <f t="shared" si="132"/>
        <v>GUANAJUATO</v>
      </c>
      <c r="Q47" s="46" t="s">
        <v>41</v>
      </c>
      <c r="R47" s="249">
        <v>1</v>
      </c>
      <c r="S47" s="132"/>
      <c r="T47" s="47" t="s">
        <v>12</v>
      </c>
      <c r="U47" s="68">
        <f t="shared" si="101"/>
        <v>2050</v>
      </c>
      <c r="V47" s="68">
        <f t="shared" si="70"/>
        <v>516</v>
      </c>
      <c r="W47" s="52">
        <f t="shared" si="137"/>
        <v>2064</v>
      </c>
      <c r="X47" s="65">
        <f t="shared" si="106"/>
        <v>2</v>
      </c>
      <c r="Y47" s="77">
        <f t="shared" si="138"/>
        <v>2050</v>
      </c>
      <c r="Z47" s="76">
        <f t="shared" si="107"/>
        <v>516</v>
      </c>
      <c r="AA47" s="235"/>
      <c r="AB47" s="235"/>
      <c r="AC47" s="231"/>
      <c r="AD47" s="231"/>
      <c r="AE47" s="231">
        <f t="shared" ref="AE47:AE48" si="141">AA47-AC47</f>
        <v>0</v>
      </c>
      <c r="AF47" s="231">
        <f t="shared" ref="AF47:AF48" si="142">AB47-AD47</f>
        <v>0</v>
      </c>
      <c r="AG47" s="46" t="str">
        <f t="shared" si="110"/>
        <v>GUANAJUATO</v>
      </c>
      <c r="AH47" s="46" t="str">
        <f t="shared" si="111"/>
        <v>BBVA DISPERSION</v>
      </c>
      <c r="AI47" s="181">
        <f t="shared" si="112"/>
        <v>2051</v>
      </c>
      <c r="AJ47" s="181"/>
      <c r="AK47" s="47" t="s">
        <v>12</v>
      </c>
      <c r="AL47" s="67">
        <f t="shared" si="113"/>
        <v>2050</v>
      </c>
      <c r="AM47" s="73">
        <f t="shared" si="16"/>
        <v>0</v>
      </c>
      <c r="AN47" s="52">
        <f t="shared" si="17"/>
        <v>0</v>
      </c>
      <c r="AO47" s="60">
        <f t="shared" si="114"/>
        <v>0</v>
      </c>
      <c r="AP47" s="54">
        <f t="shared" si="18"/>
        <v>0</v>
      </c>
      <c r="AQ47" s="53">
        <f t="shared" si="115"/>
        <v>0</v>
      </c>
      <c r="AS47" s="9"/>
      <c r="AT47" s="10"/>
      <c r="AU47" s="2"/>
      <c r="AV47" s="21"/>
    </row>
    <row r="48" spans="1:48" s="45" customFormat="1" ht="21" hidden="1" customHeight="1" thickBot="1" x14ac:dyDescent="0.35">
      <c r="B48" s="45" t="s">
        <v>93</v>
      </c>
      <c r="C48" s="49" t="s">
        <v>49</v>
      </c>
      <c r="D48" s="46" t="s">
        <v>71</v>
      </c>
      <c r="E48" s="164">
        <v>2260048.3200000124</v>
      </c>
      <c r="F48" s="249">
        <v>431</v>
      </c>
      <c r="G48" s="164">
        <f>33739.66-6833.28</f>
        <v>26906.380000000005</v>
      </c>
      <c r="H48" s="132">
        <v>5</v>
      </c>
      <c r="I48" s="164"/>
      <c r="J48" s="164"/>
      <c r="K48" s="164">
        <f t="shared" si="139"/>
        <v>2233141.9400000125</v>
      </c>
      <c r="L48" s="132">
        <f t="shared" si="140"/>
        <v>426</v>
      </c>
      <c r="M48" s="50"/>
      <c r="N48" s="50"/>
      <c r="O48" s="52"/>
      <c r="P48" s="102" t="str">
        <f t="shared" si="132"/>
        <v>GUANAJUATO</v>
      </c>
      <c r="Q48" s="46" t="s">
        <v>142</v>
      </c>
      <c r="R48" s="249">
        <v>1</v>
      </c>
      <c r="S48" s="132"/>
      <c r="T48" s="47" t="s">
        <v>12</v>
      </c>
      <c r="U48" s="68">
        <f t="shared" si="101"/>
        <v>426</v>
      </c>
      <c r="V48" s="68">
        <f t="shared" si="70"/>
        <v>108</v>
      </c>
      <c r="W48" s="52">
        <f t="shared" si="133"/>
        <v>432</v>
      </c>
      <c r="X48" s="65">
        <f t="shared" si="106"/>
        <v>1</v>
      </c>
      <c r="Y48" s="77">
        <f t="shared" si="134"/>
        <v>426</v>
      </c>
      <c r="Z48" s="76">
        <f t="shared" si="107"/>
        <v>108</v>
      </c>
      <c r="AA48" s="230"/>
      <c r="AB48" s="231"/>
      <c r="AC48" s="231"/>
      <c r="AD48" s="231"/>
      <c r="AE48" s="231">
        <f t="shared" si="141"/>
        <v>0</v>
      </c>
      <c r="AF48" s="231">
        <f t="shared" si="142"/>
        <v>0</v>
      </c>
      <c r="AG48" s="46" t="str">
        <f t="shared" si="110"/>
        <v>GUANAJUATO</v>
      </c>
      <c r="AH48" s="46" t="str">
        <f t="shared" si="111"/>
        <v xml:space="preserve">OTROS BANCOS </v>
      </c>
      <c r="AI48" s="181">
        <f t="shared" si="112"/>
        <v>427</v>
      </c>
      <c r="AJ48" s="181"/>
      <c r="AK48" s="47" t="s">
        <v>12</v>
      </c>
      <c r="AL48" s="67">
        <f t="shared" si="113"/>
        <v>426</v>
      </c>
      <c r="AM48" s="73">
        <f t="shared" si="16"/>
        <v>0</v>
      </c>
      <c r="AN48" s="52">
        <f t="shared" si="17"/>
        <v>0</v>
      </c>
      <c r="AO48" s="60">
        <f t="shared" si="114"/>
        <v>0</v>
      </c>
      <c r="AP48" s="54">
        <f t="shared" si="18"/>
        <v>0</v>
      </c>
      <c r="AQ48" s="53">
        <f t="shared" si="115"/>
        <v>0</v>
      </c>
      <c r="AS48" s="9"/>
      <c r="AT48" s="10"/>
      <c r="AU48" s="2"/>
      <c r="AV48" s="21"/>
    </row>
    <row r="49" spans="1:48" s="45" customFormat="1" ht="21" hidden="1" customHeight="1" thickBot="1" x14ac:dyDescent="0.35">
      <c r="B49" s="45" t="s">
        <v>93</v>
      </c>
      <c r="C49" s="49" t="s">
        <v>37</v>
      </c>
      <c r="D49" s="46" t="s">
        <v>72</v>
      </c>
      <c r="E49" s="166">
        <v>23337.690000000002</v>
      </c>
      <c r="F49" s="248">
        <v>5</v>
      </c>
      <c r="G49" s="163"/>
      <c r="H49" s="125"/>
      <c r="I49" s="166"/>
      <c r="J49" s="165"/>
      <c r="K49" s="163">
        <f t="shared" ref="K49:K50" si="143">E49+I49</f>
        <v>23337.690000000002</v>
      </c>
      <c r="L49" s="125">
        <f t="shared" ref="L49:L50" si="144">F49+J49</f>
        <v>5</v>
      </c>
      <c r="M49" s="50"/>
      <c r="N49" s="50"/>
      <c r="O49" s="52"/>
      <c r="P49" s="102" t="str">
        <f t="shared" si="132"/>
        <v xml:space="preserve">   HIDALGO</v>
      </c>
      <c r="Q49" s="46" t="s">
        <v>28</v>
      </c>
      <c r="R49" s="251">
        <v>37901</v>
      </c>
      <c r="S49" s="182"/>
      <c r="T49" s="47" t="s">
        <v>12</v>
      </c>
      <c r="U49" s="68">
        <f t="shared" si="101"/>
        <v>37905</v>
      </c>
      <c r="V49" s="68">
        <f t="shared" si="70"/>
        <v>2</v>
      </c>
      <c r="W49" s="52">
        <f t="shared" si="133"/>
        <v>8</v>
      </c>
      <c r="X49" s="65">
        <f t="shared" si="106"/>
        <v>3</v>
      </c>
      <c r="Y49" s="77">
        <f t="shared" si="134"/>
        <v>5</v>
      </c>
      <c r="Z49" s="76">
        <f t="shared" si="107"/>
        <v>2</v>
      </c>
      <c r="AA49" s="215"/>
      <c r="AB49" s="217"/>
      <c r="AC49" s="226"/>
      <c r="AD49" s="226"/>
      <c r="AE49" s="223">
        <f t="shared" ref="AE49:AE50" si="145">AC49+AA49</f>
        <v>0</v>
      </c>
      <c r="AF49" s="216">
        <f t="shared" ref="AF49:AF50" si="146">AD49+AB49</f>
        <v>0</v>
      </c>
      <c r="AG49" s="46" t="str">
        <f t="shared" si="110"/>
        <v xml:space="preserve">   HIDALGO</v>
      </c>
      <c r="AH49" s="46" t="str">
        <f t="shared" si="111"/>
        <v>OPR BANAMEX</v>
      </c>
      <c r="AI49" s="183">
        <f t="shared" si="112"/>
        <v>37906</v>
      </c>
      <c r="AJ49" s="183"/>
      <c r="AK49" s="47" t="s">
        <v>12</v>
      </c>
      <c r="AL49" s="67">
        <f t="shared" si="113"/>
        <v>37905</v>
      </c>
      <c r="AM49" s="73">
        <f t="shared" si="16"/>
        <v>0</v>
      </c>
      <c r="AN49" s="52">
        <f t="shared" si="17"/>
        <v>0</v>
      </c>
      <c r="AO49" s="60">
        <f t="shared" si="114"/>
        <v>0</v>
      </c>
      <c r="AP49" s="54">
        <f t="shared" si="18"/>
        <v>0</v>
      </c>
      <c r="AQ49" s="53">
        <f t="shared" si="115"/>
        <v>0</v>
      </c>
      <c r="AS49" s="9"/>
      <c r="AT49" s="10"/>
      <c r="AU49" s="2"/>
      <c r="AV49" s="21"/>
    </row>
    <row r="50" spans="1:48" s="45" customFormat="1" ht="21" customHeight="1" thickBot="1" x14ac:dyDescent="0.35">
      <c r="A50" s="45" t="s">
        <v>266</v>
      </c>
      <c r="B50" s="45" t="s">
        <v>93</v>
      </c>
      <c r="C50" s="49" t="s">
        <v>37</v>
      </c>
      <c r="D50" s="46" t="s">
        <v>109</v>
      </c>
      <c r="E50" s="166">
        <v>71673.52</v>
      </c>
      <c r="F50" s="248">
        <v>16</v>
      </c>
      <c r="G50" s="163"/>
      <c r="H50" s="125"/>
      <c r="I50" s="166">
        <f>I51+I52</f>
        <v>4362.51</v>
      </c>
      <c r="J50" s="165">
        <f>J52</f>
        <v>1</v>
      </c>
      <c r="K50" s="163">
        <f t="shared" si="143"/>
        <v>76036.03</v>
      </c>
      <c r="L50" s="125">
        <f t="shared" si="144"/>
        <v>17</v>
      </c>
      <c r="M50" s="50"/>
      <c r="N50" s="50"/>
      <c r="O50" s="52"/>
      <c r="P50" s="102" t="str">
        <f t="shared" si="132"/>
        <v xml:space="preserve">  HIDALGO </v>
      </c>
      <c r="Q50" s="46" t="s">
        <v>40</v>
      </c>
      <c r="R50" s="251">
        <v>342</v>
      </c>
      <c r="S50" s="182">
        <v>360</v>
      </c>
      <c r="T50" s="47" t="s">
        <v>12</v>
      </c>
      <c r="U50" s="68">
        <f t="shared" si="101"/>
        <v>358</v>
      </c>
      <c r="V50" s="68">
        <f t="shared" si="70"/>
        <v>4</v>
      </c>
      <c r="W50" s="52">
        <f t="shared" si="133"/>
        <v>16</v>
      </c>
      <c r="X50" s="65">
        <f t="shared" si="106"/>
        <v>0</v>
      </c>
      <c r="Y50" s="77">
        <f t="shared" si="134"/>
        <v>17</v>
      </c>
      <c r="Z50" s="76">
        <f t="shared" si="107"/>
        <v>4</v>
      </c>
      <c r="AA50" s="246">
        <v>3528.16</v>
      </c>
      <c r="AB50" s="240">
        <v>2</v>
      </c>
      <c r="AC50" s="256">
        <f>AC52</f>
        <v>1476.95</v>
      </c>
      <c r="AD50" s="227">
        <v>1</v>
      </c>
      <c r="AE50" s="243">
        <f t="shared" si="145"/>
        <v>5005.1099999999997</v>
      </c>
      <c r="AF50" s="216">
        <f t="shared" si="146"/>
        <v>3</v>
      </c>
      <c r="AG50" s="46" t="str">
        <f t="shared" si="110"/>
        <v xml:space="preserve">  HIDALGO </v>
      </c>
      <c r="AH50" s="46" t="str">
        <f t="shared" si="111"/>
        <v>OPR BBVA</v>
      </c>
      <c r="AI50" s="185">
        <f t="shared" si="112"/>
        <v>359</v>
      </c>
      <c r="AJ50" s="185">
        <f>360+1</f>
        <v>361</v>
      </c>
      <c r="AK50" s="47" t="s">
        <v>12</v>
      </c>
      <c r="AL50" s="67">
        <f t="shared" si="113"/>
        <v>360</v>
      </c>
      <c r="AM50" s="73">
        <f t="shared" si="16"/>
        <v>1</v>
      </c>
      <c r="AN50" s="52">
        <f t="shared" si="17"/>
        <v>3</v>
      </c>
      <c r="AO50" s="60">
        <f t="shared" si="114"/>
        <v>1</v>
      </c>
      <c r="AP50" s="54">
        <f t="shared" si="18"/>
        <v>2</v>
      </c>
      <c r="AQ50" s="53">
        <f t="shared" si="115"/>
        <v>1</v>
      </c>
      <c r="AS50" s="9"/>
      <c r="AT50" s="10"/>
      <c r="AU50" s="2"/>
      <c r="AV50" s="21"/>
    </row>
    <row r="51" spans="1:48" s="45" customFormat="1" ht="21" hidden="1" customHeight="1" thickBot="1" x14ac:dyDescent="0.35">
      <c r="B51" s="45" t="s">
        <v>93</v>
      </c>
      <c r="C51" s="49" t="s">
        <v>37</v>
      </c>
      <c r="D51" s="46" t="s">
        <v>72</v>
      </c>
      <c r="E51" s="164">
        <v>6321360.8199999267</v>
      </c>
      <c r="F51" s="249">
        <v>1204</v>
      </c>
      <c r="G51" s="164">
        <v>9954.64</v>
      </c>
      <c r="H51" s="132">
        <v>2</v>
      </c>
      <c r="I51" s="164"/>
      <c r="J51" s="164"/>
      <c r="K51" s="164">
        <f t="shared" ref="K51:K52" si="147">E51-G51-I51</f>
        <v>6311406.1799999271</v>
      </c>
      <c r="L51" s="132">
        <f t="shared" ref="L51:L52" si="148">F51-H51-J51</f>
        <v>1202</v>
      </c>
      <c r="M51" s="50"/>
      <c r="N51" s="50"/>
      <c r="O51" s="52"/>
      <c r="P51" s="102" t="str">
        <f t="shared" si="132"/>
        <v xml:space="preserve">   HIDALGO</v>
      </c>
      <c r="Q51" s="46" t="s">
        <v>41</v>
      </c>
      <c r="R51" s="249">
        <v>1</v>
      </c>
      <c r="S51" s="132"/>
      <c r="T51" s="47" t="s">
        <v>12</v>
      </c>
      <c r="U51" s="68">
        <f t="shared" si="101"/>
        <v>1202</v>
      </c>
      <c r="V51" s="68">
        <f t="shared" si="70"/>
        <v>301</v>
      </c>
      <c r="W51" s="52">
        <f t="shared" ref="W51" si="149">+V51*4</f>
        <v>1204</v>
      </c>
      <c r="X51" s="65">
        <f t="shared" si="106"/>
        <v>0</v>
      </c>
      <c r="Y51" s="77">
        <f t="shared" ref="Y51" si="150">+U51-R51+1</f>
        <v>1202</v>
      </c>
      <c r="Z51" s="76">
        <f t="shared" si="107"/>
        <v>301</v>
      </c>
      <c r="AA51" s="235"/>
      <c r="AB51" s="235"/>
      <c r="AC51" s="231"/>
      <c r="AD51" s="231"/>
      <c r="AE51" s="231">
        <f t="shared" ref="AE51:AE52" si="151">AA51-AC51</f>
        <v>0</v>
      </c>
      <c r="AF51" s="231">
        <f t="shared" ref="AF51:AF52" si="152">AB51-AD51</f>
        <v>0</v>
      </c>
      <c r="AG51" s="46" t="str">
        <f t="shared" si="110"/>
        <v xml:space="preserve">   HIDALGO</v>
      </c>
      <c r="AH51" s="46" t="str">
        <f t="shared" si="111"/>
        <v>BBVA DISPERSION</v>
      </c>
      <c r="AI51" s="181">
        <f t="shared" si="112"/>
        <v>1203</v>
      </c>
      <c r="AJ51" s="181"/>
      <c r="AK51" s="47" t="s">
        <v>12</v>
      </c>
      <c r="AL51" s="67">
        <f t="shared" si="113"/>
        <v>1202</v>
      </c>
      <c r="AM51" s="73">
        <f t="shared" si="16"/>
        <v>0</v>
      </c>
      <c r="AN51" s="52">
        <f t="shared" si="17"/>
        <v>0</v>
      </c>
      <c r="AO51" s="60">
        <f t="shared" si="114"/>
        <v>0</v>
      </c>
      <c r="AP51" s="54">
        <f t="shared" si="18"/>
        <v>0</v>
      </c>
      <c r="AQ51" s="53">
        <f t="shared" si="115"/>
        <v>0</v>
      </c>
      <c r="AS51" s="9"/>
      <c r="AT51" s="10"/>
      <c r="AU51" s="2"/>
      <c r="AV51" s="21"/>
    </row>
    <row r="52" spans="1:48" s="45" customFormat="1" ht="21" hidden="1" customHeight="1" thickBot="1" x14ac:dyDescent="0.35">
      <c r="B52" s="45" t="s">
        <v>93</v>
      </c>
      <c r="C52" s="49" t="s">
        <v>37</v>
      </c>
      <c r="D52" s="46" t="s">
        <v>72</v>
      </c>
      <c r="E52" s="164">
        <v>505160.83000000019</v>
      </c>
      <c r="F52" s="249">
        <v>95</v>
      </c>
      <c r="G52" s="164"/>
      <c r="H52" s="132"/>
      <c r="I52" s="164">
        <v>4362.51</v>
      </c>
      <c r="J52" s="132">
        <v>1</v>
      </c>
      <c r="K52" s="164">
        <f t="shared" si="147"/>
        <v>500798.32000000018</v>
      </c>
      <c r="L52" s="132">
        <f t="shared" si="148"/>
        <v>94</v>
      </c>
      <c r="M52" s="50"/>
      <c r="N52" s="50"/>
      <c r="O52" s="52"/>
      <c r="P52" s="102" t="str">
        <f t="shared" si="132"/>
        <v xml:space="preserve">   HIDALGO</v>
      </c>
      <c r="Q52" s="46" t="s">
        <v>142</v>
      </c>
      <c r="R52" s="249">
        <v>1</v>
      </c>
      <c r="S52" s="132"/>
      <c r="T52" s="47" t="s">
        <v>12</v>
      </c>
      <c r="U52" s="68">
        <f t="shared" si="101"/>
        <v>94</v>
      </c>
      <c r="V52" s="68">
        <f t="shared" si="70"/>
        <v>24</v>
      </c>
      <c r="W52" s="52">
        <f t="shared" si="133"/>
        <v>96</v>
      </c>
      <c r="X52" s="65">
        <f t="shared" si="106"/>
        <v>1</v>
      </c>
      <c r="Y52" s="77">
        <f t="shared" si="134"/>
        <v>94</v>
      </c>
      <c r="Z52" s="76">
        <f t="shared" si="107"/>
        <v>24</v>
      </c>
      <c r="AA52" s="247">
        <v>1476.95</v>
      </c>
      <c r="AB52" s="242">
        <v>1</v>
      </c>
      <c r="AC52" s="255">
        <v>1476.95</v>
      </c>
      <c r="AD52" s="231">
        <v>1</v>
      </c>
      <c r="AE52" s="244">
        <f t="shared" si="151"/>
        <v>0</v>
      </c>
      <c r="AF52" s="231">
        <f t="shared" si="152"/>
        <v>0</v>
      </c>
      <c r="AG52" s="46" t="str">
        <f t="shared" si="110"/>
        <v xml:space="preserve">   HIDALGO</v>
      </c>
      <c r="AH52" s="46" t="str">
        <f t="shared" si="111"/>
        <v xml:space="preserve">OTROS BANCOS </v>
      </c>
      <c r="AI52" s="181">
        <f t="shared" si="112"/>
        <v>95</v>
      </c>
      <c r="AJ52" s="181"/>
      <c r="AK52" s="47" t="s">
        <v>12</v>
      </c>
      <c r="AL52" s="67">
        <f t="shared" si="113"/>
        <v>95</v>
      </c>
      <c r="AM52" s="73">
        <f t="shared" si="16"/>
        <v>1</v>
      </c>
      <c r="AN52" s="52">
        <f t="shared" si="17"/>
        <v>3</v>
      </c>
      <c r="AO52" s="60">
        <f t="shared" si="114"/>
        <v>2</v>
      </c>
      <c r="AP52" s="54">
        <f t="shared" si="18"/>
        <v>1</v>
      </c>
      <c r="AQ52" s="53">
        <f t="shared" si="115"/>
        <v>1</v>
      </c>
      <c r="AS52" s="9"/>
      <c r="AT52" s="10"/>
      <c r="AU52" s="2"/>
      <c r="AV52" s="21"/>
    </row>
    <row r="53" spans="1:48" s="45" customFormat="1" ht="21" hidden="1" customHeight="1" thickBot="1" x14ac:dyDescent="0.35">
      <c r="B53" s="45" t="s">
        <v>93</v>
      </c>
      <c r="C53" s="49" t="s">
        <v>50</v>
      </c>
      <c r="D53" s="46" t="s">
        <v>73</v>
      </c>
      <c r="E53" s="166"/>
      <c r="F53" s="166"/>
      <c r="G53" s="163"/>
      <c r="H53" s="125"/>
      <c r="I53" s="166"/>
      <c r="J53" s="165"/>
      <c r="K53" s="163">
        <f t="shared" ref="K53:K54" si="153">E53+I53</f>
        <v>0</v>
      </c>
      <c r="L53" s="125">
        <f t="shared" ref="L53:L54" si="154">F53+J53</f>
        <v>0</v>
      </c>
      <c r="M53" s="50"/>
      <c r="N53" s="50"/>
      <c r="O53" s="52"/>
      <c r="P53" s="102" t="str">
        <f t="shared" si="132"/>
        <v xml:space="preserve">   JALISCO</v>
      </c>
      <c r="Q53" s="46" t="s">
        <v>28</v>
      </c>
      <c r="R53" s="182"/>
      <c r="S53" s="182"/>
      <c r="T53" s="47" t="s">
        <v>12</v>
      </c>
      <c r="U53" s="68">
        <f t="shared" si="101"/>
        <v>-1</v>
      </c>
      <c r="V53" s="68">
        <f t="shared" si="70"/>
        <v>0</v>
      </c>
      <c r="W53" s="52">
        <f t="shared" ref="W53:W55" si="155">+V53*4</f>
        <v>0</v>
      </c>
      <c r="X53" s="65">
        <f t="shared" si="106"/>
        <v>0</v>
      </c>
      <c r="Y53" s="77">
        <f t="shared" ref="Y53:Y55" si="156">+U53-R53+1</f>
        <v>0</v>
      </c>
      <c r="Z53" s="76">
        <f t="shared" si="107"/>
        <v>0</v>
      </c>
      <c r="AA53" s="215"/>
      <c r="AB53" s="217"/>
      <c r="AC53" s="226"/>
      <c r="AD53" s="226"/>
      <c r="AE53" s="223">
        <f t="shared" ref="AE53:AE54" si="157">AC53+AA53</f>
        <v>0</v>
      </c>
      <c r="AF53" s="216">
        <f t="shared" ref="AF53:AF54" si="158">AD53+AB53</f>
        <v>0</v>
      </c>
      <c r="AG53" s="46" t="str">
        <f t="shared" si="110"/>
        <v xml:space="preserve">   JALISCO</v>
      </c>
      <c r="AH53" s="46" t="str">
        <f t="shared" si="111"/>
        <v>OPR BANAMEX</v>
      </c>
      <c r="AI53" s="183">
        <f t="shared" si="112"/>
        <v>0</v>
      </c>
      <c r="AJ53" s="183"/>
      <c r="AK53" s="47" t="s">
        <v>12</v>
      </c>
      <c r="AL53" s="67">
        <f t="shared" si="113"/>
        <v>-1</v>
      </c>
      <c r="AM53" s="73">
        <f t="shared" si="16"/>
        <v>0</v>
      </c>
      <c r="AN53" s="52">
        <f t="shared" si="17"/>
        <v>0</v>
      </c>
      <c r="AO53" s="60">
        <f t="shared" si="114"/>
        <v>0</v>
      </c>
      <c r="AP53" s="54">
        <f t="shared" si="18"/>
        <v>0</v>
      </c>
      <c r="AQ53" s="53">
        <f t="shared" si="115"/>
        <v>0</v>
      </c>
      <c r="AS53" s="9"/>
      <c r="AT53" s="10"/>
      <c r="AU53" s="2"/>
      <c r="AV53" s="21"/>
    </row>
    <row r="54" spans="1:48" s="45" customFormat="1" ht="21" customHeight="1" thickBot="1" x14ac:dyDescent="0.35">
      <c r="A54" s="45" t="s">
        <v>273</v>
      </c>
      <c r="B54" s="45" t="s">
        <v>93</v>
      </c>
      <c r="C54" s="49" t="s">
        <v>50</v>
      </c>
      <c r="D54" s="46" t="s">
        <v>73</v>
      </c>
      <c r="E54" s="166">
        <v>135011.53999999998</v>
      </c>
      <c r="F54" s="248">
        <v>28</v>
      </c>
      <c r="G54" s="163"/>
      <c r="H54" s="125"/>
      <c r="I54" s="166">
        <f>I55+I56</f>
        <v>38669.450000000004</v>
      </c>
      <c r="J54" s="165">
        <f>J55+J56</f>
        <v>6</v>
      </c>
      <c r="K54" s="163">
        <f t="shared" si="153"/>
        <v>173680.99</v>
      </c>
      <c r="L54" s="125">
        <f t="shared" si="154"/>
        <v>34</v>
      </c>
      <c r="M54" s="50"/>
      <c r="N54" s="50"/>
      <c r="O54" s="52"/>
      <c r="P54" s="102" t="str">
        <f t="shared" si="132"/>
        <v xml:space="preserve">   JALISCO</v>
      </c>
      <c r="Q54" s="46" t="s">
        <v>40</v>
      </c>
      <c r="R54" s="251">
        <v>1367</v>
      </c>
      <c r="S54" s="182">
        <v>1395</v>
      </c>
      <c r="T54" s="47" t="s">
        <v>12</v>
      </c>
      <c r="U54" s="68">
        <f t="shared" si="101"/>
        <v>1400</v>
      </c>
      <c r="V54" s="68">
        <f t="shared" si="70"/>
        <v>7</v>
      </c>
      <c r="W54" s="52">
        <f t="shared" si="155"/>
        <v>28</v>
      </c>
      <c r="X54" s="65">
        <f t="shared" si="106"/>
        <v>0</v>
      </c>
      <c r="Y54" s="77">
        <f t="shared" si="156"/>
        <v>34</v>
      </c>
      <c r="Z54" s="76">
        <f t="shared" si="107"/>
        <v>7</v>
      </c>
      <c r="AA54" s="215"/>
      <c r="AB54" s="215"/>
      <c r="AC54" s="227"/>
      <c r="AD54" s="227"/>
      <c r="AE54" s="223">
        <f t="shared" si="157"/>
        <v>0</v>
      </c>
      <c r="AF54" s="216">
        <f t="shared" si="158"/>
        <v>0</v>
      </c>
      <c r="AG54" s="46" t="str">
        <f t="shared" si="110"/>
        <v xml:space="preserve">   JALISCO</v>
      </c>
      <c r="AH54" s="46" t="str">
        <f t="shared" si="111"/>
        <v>OPR BBVA</v>
      </c>
      <c r="AI54" s="183">
        <f t="shared" si="112"/>
        <v>1401</v>
      </c>
      <c r="AJ54" s="183"/>
      <c r="AK54" s="47" t="s">
        <v>12</v>
      </c>
      <c r="AL54" s="67">
        <f t="shared" si="113"/>
        <v>1400</v>
      </c>
      <c r="AM54" s="73">
        <f t="shared" si="16"/>
        <v>0</v>
      </c>
      <c r="AN54" s="52">
        <f t="shared" si="17"/>
        <v>0</v>
      </c>
      <c r="AO54" s="60">
        <f t="shared" si="114"/>
        <v>0</v>
      </c>
      <c r="AP54" s="54">
        <f t="shared" si="18"/>
        <v>0</v>
      </c>
      <c r="AQ54" s="53">
        <f t="shared" si="115"/>
        <v>0</v>
      </c>
      <c r="AS54" s="9"/>
      <c r="AT54" s="10"/>
      <c r="AU54" s="2"/>
      <c r="AV54" s="21"/>
    </row>
    <row r="55" spans="1:48" s="45" customFormat="1" ht="21" hidden="1" customHeight="1" thickBot="1" x14ac:dyDescent="0.35">
      <c r="B55" s="45" t="s">
        <v>93</v>
      </c>
      <c r="C55" s="49" t="s">
        <v>50</v>
      </c>
      <c r="D55" s="46" t="s">
        <v>73</v>
      </c>
      <c r="E55" s="164">
        <v>13467672.320000215</v>
      </c>
      <c r="F55" s="249">
        <v>2525</v>
      </c>
      <c r="G55" s="164">
        <v>77689.129999999976</v>
      </c>
      <c r="H55" s="132">
        <v>16</v>
      </c>
      <c r="I55" s="164">
        <v>26725.270000000004</v>
      </c>
      <c r="J55" s="132">
        <v>4</v>
      </c>
      <c r="K55" s="164">
        <f t="shared" ref="K55:K56" si="159">E55-G55-I55</f>
        <v>13363257.920000214</v>
      </c>
      <c r="L55" s="132">
        <f t="shared" ref="L55:L56" si="160">F55-H55-J55</f>
        <v>2505</v>
      </c>
      <c r="M55" s="50"/>
      <c r="N55" s="50"/>
      <c r="O55" s="52"/>
      <c r="P55" s="102" t="str">
        <f t="shared" si="132"/>
        <v xml:space="preserve">   JALISCO</v>
      </c>
      <c r="Q55" s="46" t="s">
        <v>41</v>
      </c>
      <c r="R55" s="249">
        <v>1</v>
      </c>
      <c r="S55" s="132"/>
      <c r="T55" s="47" t="s">
        <v>12</v>
      </c>
      <c r="U55" s="68">
        <f t="shared" si="101"/>
        <v>2505</v>
      </c>
      <c r="V55" s="68">
        <f t="shared" si="70"/>
        <v>632</v>
      </c>
      <c r="W55" s="52">
        <f t="shared" si="155"/>
        <v>2528</v>
      </c>
      <c r="X55" s="65">
        <f t="shared" si="106"/>
        <v>3</v>
      </c>
      <c r="Y55" s="77">
        <f t="shared" si="156"/>
        <v>2505</v>
      </c>
      <c r="Z55" s="76">
        <f t="shared" si="107"/>
        <v>632</v>
      </c>
      <c r="AA55" s="235"/>
      <c r="AB55" s="235"/>
      <c r="AC55" s="231"/>
      <c r="AD55" s="231"/>
      <c r="AE55" s="231">
        <f t="shared" ref="AE55:AE56" si="161">AA55-AC55</f>
        <v>0</v>
      </c>
      <c r="AF55" s="231">
        <f t="shared" ref="AF55:AF56" si="162">AB55-AD55</f>
        <v>0</v>
      </c>
      <c r="AG55" s="46" t="str">
        <f t="shared" si="110"/>
        <v xml:space="preserve">   JALISCO</v>
      </c>
      <c r="AH55" s="46" t="str">
        <f t="shared" si="111"/>
        <v>BBVA DISPERSION</v>
      </c>
      <c r="AI55" s="181">
        <f t="shared" si="112"/>
        <v>2506</v>
      </c>
      <c r="AJ55" s="181"/>
      <c r="AK55" s="47" t="s">
        <v>12</v>
      </c>
      <c r="AL55" s="67">
        <f t="shared" si="113"/>
        <v>2505</v>
      </c>
      <c r="AM55" s="73">
        <f t="shared" si="16"/>
        <v>0</v>
      </c>
      <c r="AN55" s="52">
        <f t="shared" si="17"/>
        <v>0</v>
      </c>
      <c r="AO55" s="60">
        <f t="shared" si="114"/>
        <v>0</v>
      </c>
      <c r="AP55" s="54">
        <f t="shared" si="18"/>
        <v>0</v>
      </c>
      <c r="AQ55" s="53">
        <f t="shared" si="115"/>
        <v>0</v>
      </c>
      <c r="AS55" s="9"/>
      <c r="AT55" s="10"/>
      <c r="AU55" s="2"/>
      <c r="AV55" s="21"/>
    </row>
    <row r="56" spans="1:48" s="45" customFormat="1" ht="21" hidden="1" customHeight="1" thickBot="1" x14ac:dyDescent="0.35">
      <c r="B56" s="45" t="s">
        <v>93</v>
      </c>
      <c r="C56" s="49" t="s">
        <v>50</v>
      </c>
      <c r="D56" s="46" t="s">
        <v>73</v>
      </c>
      <c r="E56" s="164">
        <v>4523925.5200000191</v>
      </c>
      <c r="F56" s="249">
        <v>860</v>
      </c>
      <c r="G56" s="164">
        <v>29272.880000000005</v>
      </c>
      <c r="H56" s="132">
        <v>6</v>
      </c>
      <c r="I56" s="164">
        <v>11944.18</v>
      </c>
      <c r="J56" s="132">
        <v>2</v>
      </c>
      <c r="K56" s="164">
        <f t="shared" si="159"/>
        <v>4482708.4600000195</v>
      </c>
      <c r="L56" s="132">
        <f t="shared" si="160"/>
        <v>852</v>
      </c>
      <c r="M56" s="50"/>
      <c r="N56" s="50"/>
      <c r="O56" s="52"/>
      <c r="P56" s="102" t="str">
        <f t="shared" si="132"/>
        <v xml:space="preserve">   JALISCO</v>
      </c>
      <c r="Q56" s="46" t="s">
        <v>142</v>
      </c>
      <c r="R56" s="249">
        <v>1</v>
      </c>
      <c r="S56" s="132"/>
      <c r="T56" s="47" t="s">
        <v>12</v>
      </c>
      <c r="U56" s="68">
        <f t="shared" si="101"/>
        <v>852</v>
      </c>
      <c r="V56" s="68">
        <f t="shared" si="70"/>
        <v>215</v>
      </c>
      <c r="W56" s="52">
        <f t="shared" si="133"/>
        <v>860</v>
      </c>
      <c r="X56" s="65">
        <f t="shared" si="106"/>
        <v>0</v>
      </c>
      <c r="Y56" s="77">
        <f t="shared" si="134"/>
        <v>852</v>
      </c>
      <c r="Z56" s="76">
        <f t="shared" si="107"/>
        <v>215</v>
      </c>
      <c r="AA56" s="230"/>
      <c r="AB56" s="231"/>
      <c r="AC56" s="231"/>
      <c r="AD56" s="231"/>
      <c r="AE56" s="231">
        <f t="shared" si="161"/>
        <v>0</v>
      </c>
      <c r="AF56" s="231">
        <f t="shared" si="162"/>
        <v>0</v>
      </c>
      <c r="AG56" s="46" t="str">
        <f t="shared" si="110"/>
        <v xml:space="preserve">   JALISCO</v>
      </c>
      <c r="AH56" s="46" t="str">
        <f t="shared" si="111"/>
        <v xml:space="preserve">OTROS BANCOS </v>
      </c>
      <c r="AI56" s="181">
        <f t="shared" si="112"/>
        <v>853</v>
      </c>
      <c r="AJ56" s="181"/>
      <c r="AK56" s="47" t="s">
        <v>12</v>
      </c>
      <c r="AL56" s="67">
        <f t="shared" si="113"/>
        <v>852</v>
      </c>
      <c r="AM56" s="73">
        <f t="shared" si="16"/>
        <v>0</v>
      </c>
      <c r="AN56" s="52">
        <f t="shared" si="17"/>
        <v>0</v>
      </c>
      <c r="AO56" s="60">
        <f t="shared" si="114"/>
        <v>0</v>
      </c>
      <c r="AP56" s="54">
        <f t="shared" si="18"/>
        <v>0</v>
      </c>
      <c r="AQ56" s="53">
        <f t="shared" si="115"/>
        <v>0</v>
      </c>
      <c r="AS56" s="9"/>
      <c r="AT56" s="10"/>
      <c r="AU56" s="2"/>
      <c r="AV56" s="21"/>
    </row>
    <row r="57" spans="1:48" s="45" customFormat="1" ht="21" hidden="1" customHeight="1" thickBot="1" x14ac:dyDescent="0.35">
      <c r="B57" s="45" t="s">
        <v>93</v>
      </c>
      <c r="C57" s="49" t="s">
        <v>51</v>
      </c>
      <c r="D57" s="46" t="s">
        <v>74</v>
      </c>
      <c r="E57" s="166"/>
      <c r="F57" s="166"/>
      <c r="G57" s="163"/>
      <c r="H57" s="125"/>
      <c r="I57" s="166"/>
      <c r="J57" s="165"/>
      <c r="K57" s="163">
        <f t="shared" ref="K57:K58" si="163">E57+I57</f>
        <v>0</v>
      </c>
      <c r="L57" s="125">
        <f t="shared" ref="L57:L58" si="164">F57+J57</f>
        <v>0</v>
      </c>
      <c r="M57" s="50"/>
      <c r="N57" s="50"/>
      <c r="O57" s="52"/>
      <c r="P57" s="102" t="str">
        <f t="shared" ref="P57:P64" si="165">RIGHT(D57,14)</f>
        <v>EDO. DE MEXICO</v>
      </c>
      <c r="Q57" s="46" t="s">
        <v>28</v>
      </c>
      <c r="R57" s="182"/>
      <c r="S57" s="182"/>
      <c r="T57" s="47" t="s">
        <v>12</v>
      </c>
      <c r="U57" s="68">
        <f t="shared" si="101"/>
        <v>-1</v>
      </c>
      <c r="V57" s="68">
        <f t="shared" ref="V57" si="166">ROUNDUP(Z57,0)</f>
        <v>0</v>
      </c>
      <c r="W57" s="52">
        <f t="shared" si="133"/>
        <v>0</v>
      </c>
      <c r="X57" s="65">
        <f t="shared" si="106"/>
        <v>0</v>
      </c>
      <c r="Y57" s="77">
        <f t="shared" si="134"/>
        <v>0</v>
      </c>
      <c r="Z57" s="76">
        <f t="shared" si="107"/>
        <v>0</v>
      </c>
      <c r="AA57" s="215"/>
      <c r="AB57" s="217"/>
      <c r="AC57" s="226"/>
      <c r="AD57" s="226"/>
      <c r="AE57" s="223">
        <f t="shared" ref="AE57:AE58" si="167">AC57+AA57</f>
        <v>0</v>
      </c>
      <c r="AF57" s="216">
        <f t="shared" ref="AF57:AF58" si="168">AD57+AB57</f>
        <v>0</v>
      </c>
      <c r="AG57" s="46" t="str">
        <f t="shared" si="110"/>
        <v>EDO. DE MEXICO</v>
      </c>
      <c r="AH57" s="46" t="str">
        <f t="shared" si="111"/>
        <v>OPR BANAMEX</v>
      </c>
      <c r="AI57" s="183">
        <f t="shared" si="112"/>
        <v>0</v>
      </c>
      <c r="AJ57" s="183"/>
      <c r="AK57" s="47" t="s">
        <v>12</v>
      </c>
      <c r="AL57" s="67">
        <f t="shared" si="113"/>
        <v>-1</v>
      </c>
      <c r="AM57" s="73">
        <f t="shared" si="16"/>
        <v>0</v>
      </c>
      <c r="AN57" s="52">
        <f t="shared" si="17"/>
        <v>0</v>
      </c>
      <c r="AO57" s="60">
        <f t="shared" si="114"/>
        <v>0</v>
      </c>
      <c r="AP57" s="54">
        <f t="shared" si="18"/>
        <v>0</v>
      </c>
      <c r="AQ57" s="53">
        <f t="shared" si="115"/>
        <v>0</v>
      </c>
      <c r="AS57" s="9"/>
      <c r="AT57" s="10"/>
      <c r="AU57" s="2"/>
      <c r="AV57" s="21"/>
    </row>
    <row r="58" spans="1:48" s="45" customFormat="1" ht="21" hidden="1" customHeight="1" thickBot="1" x14ac:dyDescent="0.35">
      <c r="B58" s="45" t="s">
        <v>93</v>
      </c>
      <c r="C58" s="49" t="s">
        <v>51</v>
      </c>
      <c r="D58" s="46" t="s">
        <v>74</v>
      </c>
      <c r="E58" s="166">
        <v>1011484.5200000012</v>
      </c>
      <c r="F58" s="248">
        <v>180</v>
      </c>
      <c r="G58" s="163"/>
      <c r="H58" s="125"/>
      <c r="I58" s="166"/>
      <c r="J58" s="165"/>
      <c r="K58" s="163">
        <f t="shared" si="163"/>
        <v>1011484.5200000012</v>
      </c>
      <c r="L58" s="125">
        <f t="shared" si="164"/>
        <v>180</v>
      </c>
      <c r="M58" s="50"/>
      <c r="N58" s="50"/>
      <c r="O58" s="52"/>
      <c r="P58" s="102" t="str">
        <f t="shared" si="165"/>
        <v>EDO. DE MEXICO</v>
      </c>
      <c r="Q58" s="46" t="s">
        <v>40</v>
      </c>
      <c r="R58" s="251">
        <v>1058</v>
      </c>
      <c r="S58" s="182"/>
      <c r="T58" s="47" t="s">
        <v>12</v>
      </c>
      <c r="U58" s="68">
        <f t="shared" si="101"/>
        <v>1237</v>
      </c>
      <c r="V58" s="68">
        <f t="shared" si="70"/>
        <v>45</v>
      </c>
      <c r="W58" s="52">
        <f t="shared" ref="W58:W59" si="169">+V58*4</f>
        <v>180</v>
      </c>
      <c r="X58" s="65">
        <f t="shared" si="106"/>
        <v>0</v>
      </c>
      <c r="Y58" s="77">
        <f t="shared" ref="Y58:Y59" si="170">+U58-R58+1</f>
        <v>180</v>
      </c>
      <c r="Z58" s="76">
        <f t="shared" si="107"/>
        <v>45</v>
      </c>
      <c r="AA58" s="246">
        <v>2885.7200000000003</v>
      </c>
      <c r="AB58" s="240">
        <v>2</v>
      </c>
      <c r="AC58" s="227"/>
      <c r="AD58" s="227"/>
      <c r="AE58" s="243">
        <f t="shared" si="167"/>
        <v>2885.7200000000003</v>
      </c>
      <c r="AF58" s="216">
        <f t="shared" si="168"/>
        <v>2</v>
      </c>
      <c r="AG58" s="46" t="str">
        <f t="shared" si="110"/>
        <v>EDO. DE MEXICO</v>
      </c>
      <c r="AH58" s="46" t="str">
        <f t="shared" si="111"/>
        <v>OPR BBVA</v>
      </c>
      <c r="AI58" s="185">
        <f t="shared" si="112"/>
        <v>1238</v>
      </c>
      <c r="AJ58" s="185"/>
      <c r="AK58" s="47" t="s">
        <v>12</v>
      </c>
      <c r="AL58" s="67">
        <f t="shared" si="113"/>
        <v>1239</v>
      </c>
      <c r="AM58" s="73">
        <f t="shared" si="16"/>
        <v>1</v>
      </c>
      <c r="AN58" s="52">
        <f t="shared" si="17"/>
        <v>3</v>
      </c>
      <c r="AO58" s="60">
        <f t="shared" si="114"/>
        <v>1</v>
      </c>
      <c r="AP58" s="54">
        <f t="shared" si="18"/>
        <v>2</v>
      </c>
      <c r="AQ58" s="53">
        <f t="shared" si="115"/>
        <v>1</v>
      </c>
      <c r="AS58" s="9"/>
      <c r="AT58" s="10"/>
      <c r="AU58" s="2"/>
      <c r="AV58" s="21"/>
    </row>
    <row r="59" spans="1:48" s="45" customFormat="1" ht="21" hidden="1" customHeight="1" thickBot="1" x14ac:dyDescent="0.35">
      <c r="B59" s="45" t="s">
        <v>93</v>
      </c>
      <c r="C59" s="49" t="s">
        <v>51</v>
      </c>
      <c r="D59" s="46" t="s">
        <v>74</v>
      </c>
      <c r="E59" s="164">
        <v>32160939.789995622</v>
      </c>
      <c r="F59" s="249">
        <v>6190</v>
      </c>
      <c r="G59" s="164">
        <v>94051.81</v>
      </c>
      <c r="H59" s="132">
        <v>20</v>
      </c>
      <c r="I59" s="164"/>
      <c r="J59" s="164"/>
      <c r="K59" s="164">
        <f t="shared" ref="K59:K60" si="171">E59-G59-I59</f>
        <v>32066887.979995623</v>
      </c>
      <c r="L59" s="132">
        <f t="shared" ref="L59:L60" si="172">F59-H59-J59</f>
        <v>6170</v>
      </c>
      <c r="M59" s="50"/>
      <c r="N59" s="50"/>
      <c r="O59" s="52"/>
      <c r="P59" s="102" t="str">
        <f t="shared" si="165"/>
        <v>EDO. DE MEXICO</v>
      </c>
      <c r="Q59" s="46" t="s">
        <v>41</v>
      </c>
      <c r="R59" s="249">
        <v>1</v>
      </c>
      <c r="S59" s="132"/>
      <c r="T59" s="47" t="s">
        <v>12</v>
      </c>
      <c r="U59" s="68">
        <f t="shared" si="101"/>
        <v>6170</v>
      </c>
      <c r="V59" s="68">
        <f t="shared" si="70"/>
        <v>1548</v>
      </c>
      <c r="W59" s="52">
        <f t="shared" si="169"/>
        <v>6192</v>
      </c>
      <c r="X59" s="65">
        <f t="shared" si="106"/>
        <v>2</v>
      </c>
      <c r="Y59" s="77">
        <f t="shared" si="170"/>
        <v>6170</v>
      </c>
      <c r="Z59" s="76">
        <f t="shared" si="107"/>
        <v>1548</v>
      </c>
      <c r="AA59" s="235"/>
      <c r="AB59" s="235"/>
      <c r="AC59" s="231"/>
      <c r="AD59" s="231"/>
      <c r="AE59" s="231">
        <f t="shared" ref="AE59:AE60" si="173">AA59-AC59</f>
        <v>0</v>
      </c>
      <c r="AF59" s="231">
        <f t="shared" ref="AF59:AF60" si="174">AB59-AD59</f>
        <v>0</v>
      </c>
      <c r="AG59" s="46" t="str">
        <f t="shared" si="110"/>
        <v>EDO. DE MEXICO</v>
      </c>
      <c r="AH59" s="46" t="str">
        <f t="shared" si="111"/>
        <v>BBVA DISPERSION</v>
      </c>
      <c r="AI59" s="181">
        <f t="shared" si="112"/>
        <v>6171</v>
      </c>
      <c r="AJ59" s="181"/>
      <c r="AK59" s="47" t="s">
        <v>12</v>
      </c>
      <c r="AL59" s="67">
        <f t="shared" si="113"/>
        <v>6170</v>
      </c>
      <c r="AM59" s="73">
        <f t="shared" si="16"/>
        <v>0</v>
      </c>
      <c r="AN59" s="52">
        <f t="shared" si="17"/>
        <v>0</v>
      </c>
      <c r="AO59" s="60">
        <f t="shared" si="114"/>
        <v>0</v>
      </c>
      <c r="AP59" s="54">
        <f t="shared" si="18"/>
        <v>0</v>
      </c>
      <c r="AQ59" s="53">
        <f t="shared" si="115"/>
        <v>0</v>
      </c>
      <c r="AS59" s="9"/>
      <c r="AT59" s="10"/>
      <c r="AU59" s="2"/>
      <c r="AV59" s="21"/>
    </row>
    <row r="60" spans="1:48" s="45" customFormat="1" ht="21" hidden="1" customHeight="1" thickBot="1" x14ac:dyDescent="0.35">
      <c r="B60" s="45" t="s">
        <v>93</v>
      </c>
      <c r="C60" s="49" t="s">
        <v>51</v>
      </c>
      <c r="D60" s="46" t="s">
        <v>74</v>
      </c>
      <c r="E60" s="164">
        <v>1520200.5300000086</v>
      </c>
      <c r="F60" s="249">
        <v>296</v>
      </c>
      <c r="G60" s="164">
        <v>9954.64</v>
      </c>
      <c r="H60" s="132">
        <v>2</v>
      </c>
      <c r="I60" s="164"/>
      <c r="J60" s="164"/>
      <c r="K60" s="164">
        <f t="shared" si="171"/>
        <v>1510245.8900000087</v>
      </c>
      <c r="L60" s="132">
        <f t="shared" si="172"/>
        <v>294</v>
      </c>
      <c r="M60" s="50"/>
      <c r="N60" s="50"/>
      <c r="O60" s="52"/>
      <c r="P60" s="102" t="str">
        <f t="shared" si="165"/>
        <v>EDO. DE MEXICO</v>
      </c>
      <c r="Q60" s="46" t="s">
        <v>142</v>
      </c>
      <c r="R60" s="249">
        <v>1</v>
      </c>
      <c r="S60" s="132"/>
      <c r="T60" s="47" t="s">
        <v>12</v>
      </c>
      <c r="U60" s="68">
        <f t="shared" si="101"/>
        <v>294</v>
      </c>
      <c r="V60" s="68">
        <f t="shared" si="70"/>
        <v>74</v>
      </c>
      <c r="W60" s="52">
        <f t="shared" si="133"/>
        <v>296</v>
      </c>
      <c r="X60" s="65">
        <f t="shared" si="106"/>
        <v>0</v>
      </c>
      <c r="Y60" s="77">
        <f t="shared" si="134"/>
        <v>294</v>
      </c>
      <c r="Z60" s="76">
        <f t="shared" si="107"/>
        <v>74</v>
      </c>
      <c r="AA60" s="230"/>
      <c r="AB60" s="231"/>
      <c r="AC60" s="231"/>
      <c r="AD60" s="231"/>
      <c r="AE60" s="231">
        <f t="shared" si="173"/>
        <v>0</v>
      </c>
      <c r="AF60" s="231">
        <f t="shared" si="174"/>
        <v>0</v>
      </c>
      <c r="AG60" s="46" t="str">
        <f t="shared" si="110"/>
        <v>EDO. DE MEXICO</v>
      </c>
      <c r="AH60" s="46" t="str">
        <f t="shared" si="111"/>
        <v xml:space="preserve">OTROS BANCOS </v>
      </c>
      <c r="AI60" s="181">
        <f t="shared" si="112"/>
        <v>295</v>
      </c>
      <c r="AJ60" s="181"/>
      <c r="AK60" s="47" t="s">
        <v>12</v>
      </c>
      <c r="AL60" s="67">
        <f t="shared" si="113"/>
        <v>294</v>
      </c>
      <c r="AM60" s="73">
        <f t="shared" si="16"/>
        <v>0</v>
      </c>
      <c r="AN60" s="52">
        <f t="shared" si="17"/>
        <v>0</v>
      </c>
      <c r="AO60" s="60">
        <f t="shared" si="114"/>
        <v>0</v>
      </c>
      <c r="AP60" s="54">
        <f t="shared" si="18"/>
        <v>0</v>
      </c>
      <c r="AQ60" s="53">
        <f t="shared" si="115"/>
        <v>0</v>
      </c>
      <c r="AS60" s="9"/>
      <c r="AT60" s="10"/>
      <c r="AU60" s="2"/>
      <c r="AV60" s="21"/>
    </row>
    <row r="61" spans="1:48" s="45" customFormat="1" ht="21" hidden="1" customHeight="1" thickBot="1" x14ac:dyDescent="0.35">
      <c r="B61" s="45" t="s">
        <v>93</v>
      </c>
      <c r="C61" s="49" t="s">
        <v>52</v>
      </c>
      <c r="D61" s="46" t="s">
        <v>75</v>
      </c>
      <c r="E61" s="166">
        <v>72053.570000000007</v>
      </c>
      <c r="F61" s="248">
        <v>16</v>
      </c>
      <c r="G61" s="163"/>
      <c r="H61" s="125"/>
      <c r="I61" s="166"/>
      <c r="J61" s="165"/>
      <c r="K61" s="163">
        <f t="shared" ref="K61:K62" si="175">E61+I61</f>
        <v>72053.570000000007</v>
      </c>
      <c r="L61" s="125">
        <f t="shared" ref="L61:L62" si="176">F61+J61</f>
        <v>16</v>
      </c>
      <c r="M61" s="50"/>
      <c r="N61" s="50"/>
      <c r="O61" s="52"/>
      <c r="P61" s="102" t="str">
        <f t="shared" si="165"/>
        <v xml:space="preserve">    MICHOACAN </v>
      </c>
      <c r="Q61" s="46" t="s">
        <v>28</v>
      </c>
      <c r="R61" s="251">
        <v>29258</v>
      </c>
      <c r="S61" s="182"/>
      <c r="T61" s="47" t="s">
        <v>12</v>
      </c>
      <c r="U61" s="68">
        <f t="shared" si="101"/>
        <v>29273</v>
      </c>
      <c r="V61" s="68">
        <f t="shared" si="70"/>
        <v>4</v>
      </c>
      <c r="W61" s="52">
        <f t="shared" si="133"/>
        <v>16</v>
      </c>
      <c r="X61" s="65">
        <f t="shared" si="106"/>
        <v>0</v>
      </c>
      <c r="Y61" s="77">
        <f t="shared" si="134"/>
        <v>16</v>
      </c>
      <c r="Z61" s="76">
        <f t="shared" si="107"/>
        <v>4</v>
      </c>
      <c r="AA61" s="215"/>
      <c r="AB61" s="217"/>
      <c r="AC61" s="226"/>
      <c r="AD61" s="226"/>
      <c r="AE61" s="223">
        <f t="shared" ref="AE61:AE62" si="177">AC61+AA61</f>
        <v>0</v>
      </c>
      <c r="AF61" s="216">
        <f t="shared" ref="AF61:AF62" si="178">AD61+AB61</f>
        <v>0</v>
      </c>
      <c r="AG61" s="46" t="str">
        <f t="shared" si="110"/>
        <v xml:space="preserve">    MICHOACAN </v>
      </c>
      <c r="AH61" s="46" t="str">
        <f t="shared" si="111"/>
        <v>OPR BANAMEX</v>
      </c>
      <c r="AI61" s="183">
        <f t="shared" si="112"/>
        <v>29274</v>
      </c>
      <c r="AJ61" s="183"/>
      <c r="AK61" s="47" t="s">
        <v>12</v>
      </c>
      <c r="AL61" s="67">
        <f t="shared" si="113"/>
        <v>29273</v>
      </c>
      <c r="AM61" s="73">
        <f t="shared" si="16"/>
        <v>0</v>
      </c>
      <c r="AN61" s="52">
        <f t="shared" si="17"/>
        <v>0</v>
      </c>
      <c r="AO61" s="60">
        <f t="shared" si="114"/>
        <v>0</v>
      </c>
      <c r="AP61" s="54">
        <f t="shared" si="18"/>
        <v>0</v>
      </c>
      <c r="AQ61" s="53">
        <f t="shared" si="115"/>
        <v>0</v>
      </c>
      <c r="AS61" s="9"/>
      <c r="AT61" s="10"/>
      <c r="AU61" s="2"/>
      <c r="AV61" s="21"/>
    </row>
    <row r="62" spans="1:48" s="45" customFormat="1" ht="21" customHeight="1" thickBot="1" x14ac:dyDescent="0.35">
      <c r="A62" s="45" t="s">
        <v>273</v>
      </c>
      <c r="B62" s="45" t="s">
        <v>93</v>
      </c>
      <c r="C62" s="49" t="s">
        <v>52</v>
      </c>
      <c r="D62" s="48" t="s">
        <v>75</v>
      </c>
      <c r="E62" s="166">
        <v>282982.72999999992</v>
      </c>
      <c r="F62" s="248">
        <v>53</v>
      </c>
      <c r="G62" s="163"/>
      <c r="H62" s="125"/>
      <c r="I62" s="166">
        <f>I63+I64</f>
        <v>26432.860000000004</v>
      </c>
      <c r="J62" s="165">
        <f>J63+J64</f>
        <v>5</v>
      </c>
      <c r="K62" s="163">
        <f t="shared" si="175"/>
        <v>309415.58999999991</v>
      </c>
      <c r="L62" s="125">
        <f t="shared" si="176"/>
        <v>58</v>
      </c>
      <c r="M62" s="50">
        <v>7682</v>
      </c>
      <c r="N62" s="50"/>
      <c r="O62" s="52">
        <f t="shared" ref="O62:O72" si="179">+E62*100</f>
        <v>28298272.999999993</v>
      </c>
      <c r="P62" s="102" t="str">
        <f t="shared" si="165"/>
        <v xml:space="preserve">    MICHOACAN </v>
      </c>
      <c r="Q62" s="46" t="s">
        <v>40</v>
      </c>
      <c r="R62" s="251">
        <v>829</v>
      </c>
      <c r="S62" s="182">
        <v>882</v>
      </c>
      <c r="T62" s="47" t="s">
        <v>12</v>
      </c>
      <c r="U62" s="68">
        <f t="shared" si="101"/>
        <v>886</v>
      </c>
      <c r="V62" s="73">
        <f t="shared" ref="V62:V82" si="180">ROUNDUP(Z62,0)</f>
        <v>14</v>
      </c>
      <c r="W62" s="52">
        <f t="shared" ref="W62:W63" si="181">+V62*4</f>
        <v>56</v>
      </c>
      <c r="X62" s="65">
        <f t="shared" si="106"/>
        <v>3</v>
      </c>
      <c r="Y62" s="77">
        <f t="shared" ref="Y62:Y63" si="182">+U62-R62+1</f>
        <v>58</v>
      </c>
      <c r="Z62" s="76">
        <f t="shared" si="107"/>
        <v>14</v>
      </c>
      <c r="AA62" s="215"/>
      <c r="AB62" s="215"/>
      <c r="AC62" s="227"/>
      <c r="AD62" s="227"/>
      <c r="AE62" s="223">
        <f t="shared" si="177"/>
        <v>0</v>
      </c>
      <c r="AF62" s="216">
        <f t="shared" si="178"/>
        <v>0</v>
      </c>
      <c r="AG62" s="46" t="str">
        <f t="shared" si="110"/>
        <v xml:space="preserve">    MICHOACAN </v>
      </c>
      <c r="AH62" s="46" t="str">
        <f t="shared" si="111"/>
        <v>OPR BBVA</v>
      </c>
      <c r="AI62" s="183">
        <f t="shared" si="112"/>
        <v>887</v>
      </c>
      <c r="AJ62" s="183"/>
      <c r="AK62" s="47" t="s">
        <v>12</v>
      </c>
      <c r="AL62" s="67">
        <f t="shared" si="113"/>
        <v>886</v>
      </c>
      <c r="AM62" s="73">
        <f t="shared" si="16"/>
        <v>0</v>
      </c>
      <c r="AN62" s="52">
        <f t="shared" si="17"/>
        <v>0</v>
      </c>
      <c r="AO62" s="60">
        <f t="shared" si="114"/>
        <v>0</v>
      </c>
      <c r="AP62" s="54">
        <f t="shared" si="18"/>
        <v>0</v>
      </c>
      <c r="AQ62" s="53">
        <f t="shared" si="115"/>
        <v>0</v>
      </c>
      <c r="AS62" s="9" t="s">
        <v>15</v>
      </c>
      <c r="AT62" s="10" t="s">
        <v>16</v>
      </c>
      <c r="AU62" s="2">
        <f t="shared" ref="AU62:AU72" si="183">+U62+X62+1+AB62+AO62</f>
        <v>890</v>
      </c>
      <c r="AV62" s="21"/>
    </row>
    <row r="63" spans="1:48" s="45" customFormat="1" ht="21" hidden="1" customHeight="1" thickBot="1" x14ac:dyDescent="0.35">
      <c r="B63" s="45" t="s">
        <v>93</v>
      </c>
      <c r="C63" s="49" t="s">
        <v>52</v>
      </c>
      <c r="D63" s="48" t="s">
        <v>75</v>
      </c>
      <c r="E63" s="164">
        <v>6813700.3999998923</v>
      </c>
      <c r="F63" s="249">
        <v>1300</v>
      </c>
      <c r="G63" s="164">
        <v>46581.040000000008</v>
      </c>
      <c r="H63" s="132">
        <v>9</v>
      </c>
      <c r="I63" s="164">
        <v>4829.5600000000004</v>
      </c>
      <c r="J63" s="132">
        <v>1</v>
      </c>
      <c r="K63" s="164">
        <f t="shared" ref="K63:K64" si="184">E63-G63-I63</f>
        <v>6762289.7999998927</v>
      </c>
      <c r="L63" s="132">
        <f t="shared" ref="L63:L64" si="185">F63-H63-J63</f>
        <v>1290</v>
      </c>
      <c r="M63" s="50">
        <v>7682</v>
      </c>
      <c r="N63" s="50"/>
      <c r="O63" s="52">
        <f t="shared" si="179"/>
        <v>681370039.99998927</v>
      </c>
      <c r="P63" s="102" t="str">
        <f t="shared" si="165"/>
        <v xml:space="preserve">    MICHOACAN </v>
      </c>
      <c r="Q63" s="46" t="s">
        <v>41</v>
      </c>
      <c r="R63" s="249">
        <v>1</v>
      </c>
      <c r="S63" s="132"/>
      <c r="T63" s="47" t="s">
        <v>12</v>
      </c>
      <c r="U63" s="68">
        <f t="shared" si="101"/>
        <v>1290</v>
      </c>
      <c r="V63" s="68">
        <f t="shared" si="180"/>
        <v>325</v>
      </c>
      <c r="W63" s="52">
        <f t="shared" si="181"/>
        <v>1300</v>
      </c>
      <c r="X63" s="65">
        <f t="shared" si="106"/>
        <v>0</v>
      </c>
      <c r="Y63" s="77">
        <f t="shared" si="182"/>
        <v>1290</v>
      </c>
      <c r="Z63" s="76">
        <f t="shared" si="107"/>
        <v>325</v>
      </c>
      <c r="AA63" s="235"/>
      <c r="AB63" s="235"/>
      <c r="AC63" s="231"/>
      <c r="AD63" s="231"/>
      <c r="AE63" s="231">
        <f t="shared" ref="AE63:AE64" si="186">AA63-AC63</f>
        <v>0</v>
      </c>
      <c r="AF63" s="231">
        <f t="shared" ref="AF63:AF64" si="187">AB63-AD63</f>
        <v>0</v>
      </c>
      <c r="AG63" s="46" t="str">
        <f t="shared" si="110"/>
        <v xml:space="preserve">    MICHOACAN </v>
      </c>
      <c r="AH63" s="46" t="str">
        <f t="shared" si="111"/>
        <v>BBVA DISPERSION</v>
      </c>
      <c r="AI63" s="181">
        <f t="shared" si="112"/>
        <v>1291</v>
      </c>
      <c r="AJ63" s="181"/>
      <c r="AK63" s="47" t="s">
        <v>12</v>
      </c>
      <c r="AL63" s="67">
        <f t="shared" si="113"/>
        <v>1290</v>
      </c>
      <c r="AM63" s="73">
        <f t="shared" si="16"/>
        <v>0</v>
      </c>
      <c r="AN63" s="52">
        <f t="shared" si="17"/>
        <v>0</v>
      </c>
      <c r="AO63" s="60">
        <f t="shared" si="114"/>
        <v>0</v>
      </c>
      <c r="AP63" s="54">
        <f t="shared" si="18"/>
        <v>0</v>
      </c>
      <c r="AQ63" s="53">
        <f t="shared" si="115"/>
        <v>0</v>
      </c>
      <c r="AS63" s="9" t="s">
        <v>15</v>
      </c>
      <c r="AT63" s="10" t="s">
        <v>16</v>
      </c>
      <c r="AU63" s="2">
        <f t="shared" si="183"/>
        <v>1291</v>
      </c>
      <c r="AV63" s="21"/>
    </row>
    <row r="64" spans="1:48" ht="21" hidden="1" customHeight="1" thickBot="1" x14ac:dyDescent="0.35">
      <c r="B64" s="45" t="s">
        <v>93</v>
      </c>
      <c r="C64" s="49" t="s">
        <v>52</v>
      </c>
      <c r="D64" s="48" t="s">
        <v>75</v>
      </c>
      <c r="E64" s="164">
        <v>4250716.3800000288</v>
      </c>
      <c r="F64" s="249">
        <v>804</v>
      </c>
      <c r="G64" s="164">
        <v>20510.28</v>
      </c>
      <c r="H64" s="132">
        <v>4</v>
      </c>
      <c r="I64" s="164">
        <v>21603.300000000003</v>
      </c>
      <c r="J64" s="132">
        <v>4</v>
      </c>
      <c r="K64" s="164">
        <f t="shared" si="184"/>
        <v>4208602.8000000287</v>
      </c>
      <c r="L64" s="132">
        <f t="shared" si="185"/>
        <v>796</v>
      </c>
      <c r="M64" s="50">
        <v>7682</v>
      </c>
      <c r="N64" s="50"/>
      <c r="O64" s="52">
        <f t="shared" si="179"/>
        <v>425071638.00000286</v>
      </c>
      <c r="P64" s="102" t="str">
        <f t="shared" si="165"/>
        <v xml:space="preserve">    MICHOACAN </v>
      </c>
      <c r="Q64" s="46" t="s">
        <v>142</v>
      </c>
      <c r="R64" s="249">
        <v>1</v>
      </c>
      <c r="S64" s="132"/>
      <c r="T64" s="47" t="s">
        <v>12</v>
      </c>
      <c r="U64" s="68">
        <f t="shared" si="101"/>
        <v>796</v>
      </c>
      <c r="V64" s="68">
        <f t="shared" si="180"/>
        <v>201</v>
      </c>
      <c r="W64" s="52">
        <f t="shared" si="133"/>
        <v>804</v>
      </c>
      <c r="X64" s="65">
        <f t="shared" si="106"/>
        <v>0</v>
      </c>
      <c r="Y64" s="77">
        <f t="shared" si="134"/>
        <v>796</v>
      </c>
      <c r="Z64" s="76">
        <f t="shared" si="107"/>
        <v>201</v>
      </c>
      <c r="AA64" s="230"/>
      <c r="AB64" s="231"/>
      <c r="AC64" s="231"/>
      <c r="AD64" s="231"/>
      <c r="AE64" s="231">
        <f t="shared" si="186"/>
        <v>0</v>
      </c>
      <c r="AF64" s="231">
        <f t="shared" si="187"/>
        <v>0</v>
      </c>
      <c r="AG64" s="46" t="str">
        <f t="shared" si="110"/>
        <v xml:space="preserve">    MICHOACAN </v>
      </c>
      <c r="AH64" s="46" t="str">
        <f t="shared" si="111"/>
        <v xml:space="preserve">OTROS BANCOS </v>
      </c>
      <c r="AI64" s="181">
        <f t="shared" si="112"/>
        <v>797</v>
      </c>
      <c r="AJ64" s="181"/>
      <c r="AK64" s="47" t="s">
        <v>12</v>
      </c>
      <c r="AL64" s="67">
        <f t="shared" si="113"/>
        <v>796</v>
      </c>
      <c r="AM64" s="73">
        <f t="shared" si="16"/>
        <v>0</v>
      </c>
      <c r="AN64" s="52">
        <f t="shared" si="17"/>
        <v>0</v>
      </c>
      <c r="AO64" s="60">
        <f t="shared" si="114"/>
        <v>0</v>
      </c>
      <c r="AP64" s="54">
        <f t="shared" si="18"/>
        <v>0</v>
      </c>
      <c r="AQ64" s="53">
        <f t="shared" si="115"/>
        <v>0</v>
      </c>
      <c r="AS64" s="9" t="s">
        <v>15</v>
      </c>
      <c r="AT64" s="10" t="s">
        <v>16</v>
      </c>
      <c r="AU64" s="2">
        <f t="shared" si="183"/>
        <v>797</v>
      </c>
      <c r="AV64" s="21"/>
    </row>
    <row r="65" spans="1:48" s="45" customFormat="1" ht="21" hidden="1" customHeight="1" thickBot="1" x14ac:dyDescent="0.35">
      <c r="B65" s="45" t="s">
        <v>93</v>
      </c>
      <c r="C65" s="49" t="s">
        <v>110</v>
      </c>
      <c r="D65" s="48" t="s">
        <v>111</v>
      </c>
      <c r="E65" s="166">
        <v>115206.37</v>
      </c>
      <c r="F65" s="248">
        <v>23</v>
      </c>
      <c r="G65" s="163"/>
      <c r="H65" s="125"/>
      <c r="I65" s="166"/>
      <c r="J65" s="165"/>
      <c r="K65" s="163">
        <f t="shared" ref="K65:K66" si="188">E65+I65</f>
        <v>115206.37</v>
      </c>
      <c r="L65" s="125">
        <f t="shared" ref="L65:L66" si="189">F65+J65</f>
        <v>23</v>
      </c>
      <c r="M65" s="50">
        <v>7682</v>
      </c>
      <c r="N65" s="50"/>
      <c r="O65" s="52">
        <f t="shared" si="179"/>
        <v>11520637</v>
      </c>
      <c r="P65" s="102" t="str">
        <f>RIGHT(D65,8)</f>
        <v xml:space="preserve"> MORELOS</v>
      </c>
      <c r="Q65" s="46" t="s">
        <v>28</v>
      </c>
      <c r="R65" s="251">
        <v>276</v>
      </c>
      <c r="S65" s="182"/>
      <c r="T65" s="47" t="s">
        <v>12</v>
      </c>
      <c r="U65" s="68">
        <f t="shared" si="101"/>
        <v>298</v>
      </c>
      <c r="V65" s="68">
        <f t="shared" si="180"/>
        <v>6</v>
      </c>
      <c r="W65" s="52">
        <f t="shared" si="133"/>
        <v>24</v>
      </c>
      <c r="X65" s="65">
        <f t="shared" si="106"/>
        <v>1</v>
      </c>
      <c r="Y65" s="77">
        <f t="shared" si="134"/>
        <v>23</v>
      </c>
      <c r="Z65" s="76">
        <f t="shared" si="107"/>
        <v>6</v>
      </c>
      <c r="AA65" s="221"/>
      <c r="AB65" s="217"/>
      <c r="AC65" s="226"/>
      <c r="AD65" s="226"/>
      <c r="AE65" s="223">
        <f t="shared" ref="AE65:AE66" si="190">AC65+AA65</f>
        <v>0</v>
      </c>
      <c r="AF65" s="216">
        <f t="shared" ref="AF65:AF66" si="191">AD65+AB65</f>
        <v>0</v>
      </c>
      <c r="AG65" s="46" t="str">
        <f t="shared" si="110"/>
        <v xml:space="preserve"> MORELOS</v>
      </c>
      <c r="AH65" s="46" t="str">
        <f t="shared" si="111"/>
        <v>OPR BANAMEX</v>
      </c>
      <c r="AI65" s="183">
        <f t="shared" si="112"/>
        <v>299</v>
      </c>
      <c r="AJ65" s="183"/>
      <c r="AK65" s="47" t="s">
        <v>12</v>
      </c>
      <c r="AL65" s="67">
        <f t="shared" si="113"/>
        <v>298</v>
      </c>
      <c r="AM65" s="73">
        <f t="shared" si="16"/>
        <v>0</v>
      </c>
      <c r="AN65" s="52">
        <f t="shared" si="17"/>
        <v>0</v>
      </c>
      <c r="AO65" s="60">
        <f t="shared" si="114"/>
        <v>0</v>
      </c>
      <c r="AP65" s="54">
        <f t="shared" si="18"/>
        <v>0</v>
      </c>
      <c r="AQ65" s="53">
        <f t="shared" si="115"/>
        <v>0</v>
      </c>
      <c r="AS65" s="9" t="s">
        <v>15</v>
      </c>
      <c r="AT65" s="10" t="s">
        <v>16</v>
      </c>
      <c r="AU65" s="2">
        <f t="shared" si="183"/>
        <v>300</v>
      </c>
      <c r="AV65" s="21"/>
    </row>
    <row r="66" spans="1:48" s="45" customFormat="1" ht="21" hidden="1" customHeight="1" thickBot="1" x14ac:dyDescent="0.35">
      <c r="B66" s="45" t="s">
        <v>93</v>
      </c>
      <c r="C66" s="49" t="s">
        <v>110</v>
      </c>
      <c r="D66" s="48" t="s">
        <v>111</v>
      </c>
      <c r="E66" s="166">
        <v>131155.77999999997</v>
      </c>
      <c r="F66" s="248">
        <v>25</v>
      </c>
      <c r="G66" s="163"/>
      <c r="H66" s="125"/>
      <c r="I66" s="166"/>
      <c r="J66" s="165"/>
      <c r="K66" s="163">
        <f t="shared" si="188"/>
        <v>131155.77999999997</v>
      </c>
      <c r="L66" s="125">
        <f t="shared" si="189"/>
        <v>25</v>
      </c>
      <c r="M66" s="50">
        <v>7682</v>
      </c>
      <c r="N66" s="50"/>
      <c r="O66" s="52">
        <f t="shared" si="179"/>
        <v>13115577.999999996</v>
      </c>
      <c r="P66" s="102" t="str">
        <f>RIGHT(D66,8)</f>
        <v xml:space="preserve"> MORELOS</v>
      </c>
      <c r="Q66" s="46" t="s">
        <v>40</v>
      </c>
      <c r="R66" s="251">
        <v>472</v>
      </c>
      <c r="S66" s="182"/>
      <c r="T66" s="47" t="s">
        <v>12</v>
      </c>
      <c r="U66" s="68">
        <f t="shared" si="101"/>
        <v>496</v>
      </c>
      <c r="V66" s="68">
        <f t="shared" si="180"/>
        <v>7</v>
      </c>
      <c r="W66" s="52">
        <f t="shared" si="133"/>
        <v>28</v>
      </c>
      <c r="X66" s="65">
        <f t="shared" si="106"/>
        <v>3</v>
      </c>
      <c r="Y66" s="77">
        <f t="shared" si="134"/>
        <v>25</v>
      </c>
      <c r="Z66" s="76">
        <f t="shared" si="107"/>
        <v>7</v>
      </c>
      <c r="AA66" s="215"/>
      <c r="AB66" s="215"/>
      <c r="AC66" s="227"/>
      <c r="AD66" s="227"/>
      <c r="AE66" s="223">
        <f t="shared" si="190"/>
        <v>0</v>
      </c>
      <c r="AF66" s="216">
        <f t="shared" si="191"/>
        <v>0</v>
      </c>
      <c r="AG66" s="46" t="str">
        <f t="shared" si="110"/>
        <v xml:space="preserve"> MORELOS</v>
      </c>
      <c r="AH66" s="46" t="str">
        <f t="shared" si="111"/>
        <v>OPR BBVA</v>
      </c>
      <c r="AI66" s="183">
        <f t="shared" si="112"/>
        <v>497</v>
      </c>
      <c r="AJ66" s="183"/>
      <c r="AK66" s="47" t="s">
        <v>12</v>
      </c>
      <c r="AL66" s="67">
        <f t="shared" si="113"/>
        <v>496</v>
      </c>
      <c r="AM66" s="73">
        <f t="shared" si="16"/>
        <v>0</v>
      </c>
      <c r="AN66" s="52">
        <f t="shared" si="17"/>
        <v>0</v>
      </c>
      <c r="AO66" s="60">
        <f t="shared" si="114"/>
        <v>0</v>
      </c>
      <c r="AP66" s="54">
        <f t="shared" si="18"/>
        <v>0</v>
      </c>
      <c r="AQ66" s="53">
        <f t="shared" si="115"/>
        <v>0</v>
      </c>
      <c r="AS66" s="9" t="s">
        <v>15</v>
      </c>
      <c r="AT66" s="10" t="s">
        <v>16</v>
      </c>
      <c r="AU66" s="2">
        <f t="shared" si="183"/>
        <v>500</v>
      </c>
      <c r="AV66" s="21"/>
    </row>
    <row r="67" spans="1:48" s="45" customFormat="1" ht="21" hidden="1" customHeight="1" thickBot="1" x14ac:dyDescent="0.35">
      <c r="B67" s="45" t="s">
        <v>93</v>
      </c>
      <c r="C67" s="49" t="s">
        <v>110</v>
      </c>
      <c r="D67" s="48" t="s">
        <v>111</v>
      </c>
      <c r="E67" s="164">
        <v>3602464.9900000296</v>
      </c>
      <c r="F67" s="249">
        <v>704</v>
      </c>
      <c r="G67" s="164">
        <v>20697.530000000002</v>
      </c>
      <c r="H67" s="132">
        <v>4</v>
      </c>
      <c r="I67" s="164"/>
      <c r="J67" s="164"/>
      <c r="K67" s="164">
        <f t="shared" ref="K67:K68" si="192">E67-G67-I67</f>
        <v>3581767.4600000298</v>
      </c>
      <c r="L67" s="132">
        <f t="shared" ref="L67:L68" si="193">F67-H67-J67</f>
        <v>700</v>
      </c>
      <c r="M67" s="50">
        <v>7682</v>
      </c>
      <c r="N67" s="50"/>
      <c r="O67" s="52">
        <f t="shared" si="179"/>
        <v>360246499.00000298</v>
      </c>
      <c r="P67" s="102" t="str">
        <f>RIGHT(D67,8)</f>
        <v xml:space="preserve"> MORELOS</v>
      </c>
      <c r="Q67" s="46" t="s">
        <v>41</v>
      </c>
      <c r="R67" s="249">
        <v>1</v>
      </c>
      <c r="S67" s="132"/>
      <c r="T67" s="47" t="s">
        <v>12</v>
      </c>
      <c r="U67" s="68">
        <f t="shared" ref="U67:U98" si="194">+R67+L67-1</f>
        <v>700</v>
      </c>
      <c r="V67" s="68">
        <f t="shared" si="180"/>
        <v>176</v>
      </c>
      <c r="W67" s="52">
        <f t="shared" si="133"/>
        <v>704</v>
      </c>
      <c r="X67" s="65">
        <f t="shared" si="106"/>
        <v>0</v>
      </c>
      <c r="Y67" s="77">
        <f t="shared" si="134"/>
        <v>700</v>
      </c>
      <c r="Z67" s="76">
        <f t="shared" si="107"/>
        <v>176</v>
      </c>
      <c r="AA67" s="235"/>
      <c r="AB67" s="235"/>
      <c r="AC67" s="231"/>
      <c r="AD67" s="231"/>
      <c r="AE67" s="231">
        <f t="shared" ref="AE67:AE68" si="195">AA67-AC67</f>
        <v>0</v>
      </c>
      <c r="AF67" s="231">
        <f t="shared" ref="AF67:AF68" si="196">AB67-AD67</f>
        <v>0</v>
      </c>
      <c r="AG67" s="46" t="str">
        <f t="shared" si="110"/>
        <v xml:space="preserve"> MORELOS</v>
      </c>
      <c r="AH67" s="46" t="str">
        <f t="shared" si="111"/>
        <v>BBVA DISPERSION</v>
      </c>
      <c r="AI67" s="181">
        <f t="shared" si="112"/>
        <v>701</v>
      </c>
      <c r="AJ67" s="181"/>
      <c r="AK67" s="47" t="s">
        <v>12</v>
      </c>
      <c r="AL67" s="67">
        <f t="shared" si="113"/>
        <v>700</v>
      </c>
      <c r="AM67" s="73">
        <f t="shared" si="16"/>
        <v>0</v>
      </c>
      <c r="AN67" s="52">
        <f t="shared" si="17"/>
        <v>0</v>
      </c>
      <c r="AO67" s="60">
        <f t="shared" si="114"/>
        <v>0</v>
      </c>
      <c r="AP67" s="54">
        <f t="shared" si="18"/>
        <v>0</v>
      </c>
      <c r="AQ67" s="53">
        <f t="shared" si="115"/>
        <v>0</v>
      </c>
      <c r="AS67" s="9" t="s">
        <v>15</v>
      </c>
      <c r="AT67" s="10" t="s">
        <v>16</v>
      </c>
      <c r="AU67" s="2">
        <f t="shared" si="183"/>
        <v>701</v>
      </c>
      <c r="AV67" s="21"/>
    </row>
    <row r="68" spans="1:48" s="45" customFormat="1" ht="21" hidden="1" customHeight="1" thickBot="1" x14ac:dyDescent="0.35">
      <c r="B68" s="45" t="s">
        <v>93</v>
      </c>
      <c r="C68" s="49" t="s">
        <v>110</v>
      </c>
      <c r="D68" s="48" t="s">
        <v>111</v>
      </c>
      <c r="E68" s="164">
        <v>519110.25</v>
      </c>
      <c r="F68" s="249">
        <v>98</v>
      </c>
      <c r="G68" s="164"/>
      <c r="H68" s="132"/>
      <c r="I68" s="164"/>
      <c r="J68" s="164"/>
      <c r="K68" s="164">
        <f t="shared" si="192"/>
        <v>519110.25</v>
      </c>
      <c r="L68" s="132">
        <f t="shared" si="193"/>
        <v>98</v>
      </c>
      <c r="M68" s="50">
        <v>7682</v>
      </c>
      <c r="N68" s="50"/>
      <c r="O68" s="52">
        <f t="shared" si="179"/>
        <v>51911025</v>
      </c>
      <c r="P68" s="102" t="str">
        <f>RIGHT(D68,8)</f>
        <v xml:space="preserve"> MORELOS</v>
      </c>
      <c r="Q68" s="46" t="s">
        <v>142</v>
      </c>
      <c r="R68" s="249">
        <v>1</v>
      </c>
      <c r="S68" s="132"/>
      <c r="T68" s="47" t="s">
        <v>12</v>
      </c>
      <c r="U68" s="68">
        <f t="shared" si="194"/>
        <v>98</v>
      </c>
      <c r="V68" s="68">
        <f t="shared" si="180"/>
        <v>25</v>
      </c>
      <c r="W68" s="52">
        <f t="shared" ref="W68:W71" si="197">+V68*4</f>
        <v>100</v>
      </c>
      <c r="X68" s="65">
        <f t="shared" si="106"/>
        <v>2</v>
      </c>
      <c r="Y68" s="77">
        <f t="shared" ref="Y68:Y71" si="198">+U68-R68+1</f>
        <v>98</v>
      </c>
      <c r="Z68" s="76">
        <f t="shared" si="107"/>
        <v>25</v>
      </c>
      <c r="AA68" s="230"/>
      <c r="AB68" s="231"/>
      <c r="AC68" s="231"/>
      <c r="AD68" s="231"/>
      <c r="AE68" s="231">
        <f t="shared" si="195"/>
        <v>0</v>
      </c>
      <c r="AF68" s="231">
        <f t="shared" si="196"/>
        <v>0</v>
      </c>
      <c r="AG68" s="46" t="str">
        <f t="shared" si="110"/>
        <v xml:space="preserve"> MORELOS</v>
      </c>
      <c r="AH68" s="46" t="str">
        <f t="shared" si="111"/>
        <v xml:space="preserve">OTROS BANCOS </v>
      </c>
      <c r="AI68" s="181">
        <f t="shared" si="112"/>
        <v>99</v>
      </c>
      <c r="AJ68" s="181"/>
      <c r="AK68" s="47" t="s">
        <v>12</v>
      </c>
      <c r="AL68" s="67">
        <f t="shared" si="113"/>
        <v>98</v>
      </c>
      <c r="AM68" s="73">
        <f t="shared" si="16"/>
        <v>0</v>
      </c>
      <c r="AN68" s="52">
        <f t="shared" si="17"/>
        <v>0</v>
      </c>
      <c r="AO68" s="60">
        <f t="shared" si="114"/>
        <v>0</v>
      </c>
      <c r="AP68" s="54">
        <f t="shared" si="18"/>
        <v>0</v>
      </c>
      <c r="AQ68" s="53">
        <f t="shared" si="115"/>
        <v>0</v>
      </c>
      <c r="AS68" s="9" t="s">
        <v>15</v>
      </c>
      <c r="AT68" s="10" t="s">
        <v>16</v>
      </c>
      <c r="AU68" s="2">
        <f t="shared" si="183"/>
        <v>101</v>
      </c>
      <c r="AV68" s="21"/>
    </row>
    <row r="69" spans="1:48" s="45" customFormat="1" ht="21" hidden="1" customHeight="1" thickBot="1" x14ac:dyDescent="0.35">
      <c r="B69" s="45" t="s">
        <v>93</v>
      </c>
      <c r="C69" s="49" t="s">
        <v>53</v>
      </c>
      <c r="D69" s="48" t="s">
        <v>76</v>
      </c>
      <c r="E69" s="166">
        <v>31763.520000000004</v>
      </c>
      <c r="F69" s="248">
        <v>7</v>
      </c>
      <c r="G69" s="163"/>
      <c r="H69" s="125"/>
      <c r="I69" s="166"/>
      <c r="J69" s="165"/>
      <c r="K69" s="163">
        <f t="shared" ref="K69:K70" si="199">E69+I69</f>
        <v>31763.520000000004</v>
      </c>
      <c r="L69" s="125">
        <f t="shared" ref="L69:L70" si="200">F69+J69</f>
        <v>7</v>
      </c>
      <c r="M69" s="50">
        <v>7682</v>
      </c>
      <c r="N69" s="50"/>
      <c r="O69" s="52">
        <f t="shared" si="179"/>
        <v>3176352.0000000005</v>
      </c>
      <c r="P69" s="102" t="str">
        <f>RIGHT(D69,19)</f>
        <v xml:space="preserve">   CIUDAD DE MÉXICO</v>
      </c>
      <c r="Q69" s="46" t="s">
        <v>28</v>
      </c>
      <c r="R69" s="251">
        <v>91416</v>
      </c>
      <c r="S69" s="182"/>
      <c r="T69" s="47" t="s">
        <v>12</v>
      </c>
      <c r="U69" s="68">
        <f t="shared" si="194"/>
        <v>91422</v>
      </c>
      <c r="V69" s="68">
        <f t="shared" ref="V69" si="201">ROUNDUP(Z69,0)</f>
        <v>2</v>
      </c>
      <c r="W69" s="52">
        <f t="shared" ref="W69" si="202">+V69*4</f>
        <v>8</v>
      </c>
      <c r="X69" s="65">
        <v>17</v>
      </c>
      <c r="Y69" s="77">
        <f t="shared" ref="Y69" si="203">+U69-R69+1</f>
        <v>7</v>
      </c>
      <c r="Z69" s="76">
        <f t="shared" ref="Z69:Z94" si="204">ROUNDUP((F69/4),0)</f>
        <v>2</v>
      </c>
      <c r="AA69" s="215"/>
      <c r="AB69" s="217"/>
      <c r="AC69" s="226"/>
      <c r="AD69" s="226"/>
      <c r="AE69" s="223">
        <f t="shared" ref="AE69:AE70" si="205">AC69+AA69</f>
        <v>0</v>
      </c>
      <c r="AF69" s="216">
        <f t="shared" ref="AF69:AF70" si="206">AD69+AB69</f>
        <v>0</v>
      </c>
      <c r="AG69" s="46" t="str">
        <f t="shared" ref="AG69:AG100" si="207">P69</f>
        <v xml:space="preserve">   CIUDAD DE MÉXICO</v>
      </c>
      <c r="AH69" s="46" t="str">
        <f t="shared" ref="AH69:AH100" si="208">Q69</f>
        <v>OPR BANAMEX</v>
      </c>
      <c r="AI69" s="183">
        <f t="shared" ref="AI69:AI100" si="209">1+U69</f>
        <v>91423</v>
      </c>
      <c r="AJ69" s="183"/>
      <c r="AK69" s="47" t="s">
        <v>12</v>
      </c>
      <c r="AL69" s="67">
        <f t="shared" ref="AL69:AL100" si="210">+AB69+AI69-1</f>
        <v>91422</v>
      </c>
      <c r="AM69" s="73">
        <f t="shared" ref="AM69" si="211">ROUNDUP(AQ69,0)</f>
        <v>0</v>
      </c>
      <c r="AN69" s="52">
        <f t="shared" ref="AN69" si="212">+AM69*3</f>
        <v>0</v>
      </c>
      <c r="AO69" s="60">
        <f t="shared" ref="AO69:AO100" si="213">+AN69-AB69</f>
        <v>0</v>
      </c>
      <c r="AP69" s="54">
        <f t="shared" ref="AP69" si="214">+AL69-AI69+1</f>
        <v>0</v>
      </c>
      <c r="AQ69" s="53">
        <f t="shared" ref="AQ69:AQ100" si="215">ROUNDUP((AB69/3),0)</f>
        <v>0</v>
      </c>
      <c r="AS69" s="9" t="s">
        <v>15</v>
      </c>
      <c r="AT69" s="10" t="s">
        <v>16</v>
      </c>
      <c r="AU69" s="2">
        <f t="shared" si="183"/>
        <v>91440</v>
      </c>
      <c r="AV69" s="21"/>
    </row>
    <row r="70" spans="1:48" s="45" customFormat="1" ht="21" customHeight="1" thickBot="1" x14ac:dyDescent="0.35">
      <c r="A70" s="45" t="s">
        <v>273</v>
      </c>
      <c r="B70" s="45" t="s">
        <v>93</v>
      </c>
      <c r="C70" s="49" t="s">
        <v>53</v>
      </c>
      <c r="D70" s="48" t="s">
        <v>76</v>
      </c>
      <c r="E70" s="166">
        <v>4829.5600000000004</v>
      </c>
      <c r="F70" s="248">
        <v>1</v>
      </c>
      <c r="G70" s="163"/>
      <c r="H70" s="125"/>
      <c r="I70" s="166">
        <f>I71+I72</f>
        <v>45571.94</v>
      </c>
      <c r="J70" s="165">
        <f>J71+J72</f>
        <v>8</v>
      </c>
      <c r="K70" s="163">
        <f t="shared" si="199"/>
        <v>50401.5</v>
      </c>
      <c r="L70" s="125">
        <f t="shared" si="200"/>
        <v>9</v>
      </c>
      <c r="M70" s="50">
        <v>7682</v>
      </c>
      <c r="N70" s="50"/>
      <c r="O70" s="52">
        <f t="shared" si="179"/>
        <v>482956.00000000006</v>
      </c>
      <c r="P70" s="102" t="str">
        <f>RIGHT(D70,19)</f>
        <v xml:space="preserve">   CIUDAD DE MÉXICO</v>
      </c>
      <c r="Q70" s="46" t="s">
        <v>40</v>
      </c>
      <c r="R70" s="251">
        <v>315</v>
      </c>
      <c r="S70" s="182">
        <v>316</v>
      </c>
      <c r="T70" s="47" t="s">
        <v>12</v>
      </c>
      <c r="U70" s="68">
        <f t="shared" si="194"/>
        <v>323</v>
      </c>
      <c r="V70" s="68">
        <f t="shared" si="180"/>
        <v>1</v>
      </c>
      <c r="W70" s="52">
        <f t="shared" si="197"/>
        <v>4</v>
      </c>
      <c r="X70" s="65">
        <v>17</v>
      </c>
      <c r="Y70" s="77">
        <f t="shared" si="198"/>
        <v>9</v>
      </c>
      <c r="Z70" s="76">
        <f t="shared" si="204"/>
        <v>1</v>
      </c>
      <c r="AA70" s="215"/>
      <c r="AB70" s="215"/>
      <c r="AC70" s="227"/>
      <c r="AD70" s="227"/>
      <c r="AE70" s="223">
        <f t="shared" si="205"/>
        <v>0</v>
      </c>
      <c r="AF70" s="216">
        <f t="shared" si="206"/>
        <v>0</v>
      </c>
      <c r="AG70" s="46" t="str">
        <f t="shared" si="207"/>
        <v xml:space="preserve">   CIUDAD DE MÉXICO</v>
      </c>
      <c r="AH70" s="46" t="str">
        <f t="shared" si="208"/>
        <v>OPR BBVA</v>
      </c>
      <c r="AI70" s="183">
        <f t="shared" si="209"/>
        <v>324</v>
      </c>
      <c r="AJ70" s="183"/>
      <c r="AK70" s="47" t="s">
        <v>12</v>
      </c>
      <c r="AL70" s="67">
        <f t="shared" si="210"/>
        <v>323</v>
      </c>
      <c r="AM70" s="73">
        <f t="shared" si="16"/>
        <v>0</v>
      </c>
      <c r="AN70" s="52">
        <f t="shared" si="17"/>
        <v>0</v>
      </c>
      <c r="AO70" s="60">
        <f t="shared" si="213"/>
        <v>0</v>
      </c>
      <c r="AP70" s="54">
        <f t="shared" si="18"/>
        <v>0</v>
      </c>
      <c r="AQ70" s="53">
        <f t="shared" si="215"/>
        <v>0</v>
      </c>
      <c r="AS70" s="9" t="s">
        <v>15</v>
      </c>
      <c r="AT70" s="10" t="s">
        <v>16</v>
      </c>
      <c r="AU70" s="2">
        <f t="shared" si="183"/>
        <v>341</v>
      </c>
      <c r="AV70" s="21"/>
    </row>
    <row r="71" spans="1:48" s="45" customFormat="1" ht="21" hidden="1" customHeight="1" thickBot="1" x14ac:dyDescent="0.35">
      <c r="B71" s="45" t="s">
        <v>93</v>
      </c>
      <c r="C71" s="49" t="s">
        <v>53</v>
      </c>
      <c r="D71" s="48" t="s">
        <v>76</v>
      </c>
      <c r="E71" s="164">
        <v>10199641.569999835</v>
      </c>
      <c r="F71" s="249">
        <v>1971</v>
      </c>
      <c r="G71" s="164">
        <v>96884.879999999976</v>
      </c>
      <c r="H71" s="132">
        <v>19</v>
      </c>
      <c r="I71" s="164">
        <v>11038.41</v>
      </c>
      <c r="J71" s="132">
        <v>2</v>
      </c>
      <c r="K71" s="164">
        <f t="shared" ref="K71:K72" si="216">E71-G71-I71</f>
        <v>10091718.279999834</v>
      </c>
      <c r="L71" s="132">
        <f t="shared" ref="L71:L72" si="217">F71-H71-J71</f>
        <v>1950</v>
      </c>
      <c r="M71" s="50">
        <v>7682</v>
      </c>
      <c r="N71" s="50"/>
      <c r="O71" s="52">
        <f t="shared" si="179"/>
        <v>1019964156.9999834</v>
      </c>
      <c r="P71" s="102" t="str">
        <f>RIGHT(D71,19)</f>
        <v xml:space="preserve">   CIUDAD DE MÉXICO</v>
      </c>
      <c r="Q71" s="46" t="s">
        <v>41</v>
      </c>
      <c r="R71" s="249">
        <v>1</v>
      </c>
      <c r="S71" s="132"/>
      <c r="T71" s="47" t="s">
        <v>12</v>
      </c>
      <c r="U71" s="68">
        <f t="shared" si="194"/>
        <v>1950</v>
      </c>
      <c r="V71" s="68">
        <f t="shared" si="180"/>
        <v>493</v>
      </c>
      <c r="W71" s="52">
        <f t="shared" si="197"/>
        <v>1972</v>
      </c>
      <c r="X71" s="65">
        <v>17</v>
      </c>
      <c r="Y71" s="77">
        <f t="shared" si="198"/>
        <v>1950</v>
      </c>
      <c r="Z71" s="76">
        <f t="shared" si="204"/>
        <v>493</v>
      </c>
      <c r="AA71" s="235"/>
      <c r="AB71" s="235"/>
      <c r="AC71" s="231"/>
      <c r="AD71" s="231"/>
      <c r="AE71" s="231">
        <f t="shared" ref="AE71:AE72" si="218">AA71-AC71</f>
        <v>0</v>
      </c>
      <c r="AF71" s="231">
        <f t="shared" ref="AF71:AF72" si="219">AB71-AD71</f>
        <v>0</v>
      </c>
      <c r="AG71" s="46" t="str">
        <f t="shared" si="207"/>
        <v xml:space="preserve">   CIUDAD DE MÉXICO</v>
      </c>
      <c r="AH71" s="46" t="str">
        <f t="shared" si="208"/>
        <v>BBVA DISPERSION</v>
      </c>
      <c r="AI71" s="181">
        <f t="shared" si="209"/>
        <v>1951</v>
      </c>
      <c r="AJ71" s="181"/>
      <c r="AK71" s="47" t="s">
        <v>12</v>
      </c>
      <c r="AL71" s="67">
        <f t="shared" si="210"/>
        <v>1950</v>
      </c>
      <c r="AM71" s="73">
        <f t="shared" ref="AM71:AM136" si="220">ROUNDUP(AQ71,0)</f>
        <v>0</v>
      </c>
      <c r="AN71" s="52">
        <f t="shared" ref="AN71:AN136" si="221">+AM71*3</f>
        <v>0</v>
      </c>
      <c r="AO71" s="60">
        <f t="shared" si="213"/>
        <v>0</v>
      </c>
      <c r="AP71" s="54">
        <f t="shared" ref="AP71:AP136" si="222">+AL71-AI71+1</f>
        <v>0</v>
      </c>
      <c r="AQ71" s="53">
        <f t="shared" si="215"/>
        <v>0</v>
      </c>
      <c r="AS71" s="9" t="s">
        <v>15</v>
      </c>
      <c r="AT71" s="10" t="s">
        <v>16</v>
      </c>
      <c r="AU71" s="2">
        <f t="shared" si="183"/>
        <v>1968</v>
      </c>
      <c r="AV71" s="21"/>
    </row>
    <row r="72" spans="1:48" s="45" customFormat="1" ht="21" hidden="1" customHeight="1" thickBot="1" x14ac:dyDescent="0.35">
      <c r="B72" s="45" t="s">
        <v>93</v>
      </c>
      <c r="C72" s="49" t="s">
        <v>53</v>
      </c>
      <c r="D72" s="48" t="s">
        <v>76</v>
      </c>
      <c r="E72" s="164">
        <v>12031243.1199999</v>
      </c>
      <c r="F72" s="249">
        <v>2346</v>
      </c>
      <c r="G72" s="164">
        <v>93639.959999999992</v>
      </c>
      <c r="H72" s="132">
        <v>18</v>
      </c>
      <c r="I72" s="164">
        <v>34533.53</v>
      </c>
      <c r="J72" s="132">
        <v>6</v>
      </c>
      <c r="K72" s="164">
        <f t="shared" si="216"/>
        <v>11903069.6299999</v>
      </c>
      <c r="L72" s="132">
        <f t="shared" si="217"/>
        <v>2322</v>
      </c>
      <c r="M72" s="50">
        <v>7682</v>
      </c>
      <c r="N72" s="50"/>
      <c r="O72" s="52">
        <f t="shared" si="179"/>
        <v>1203124311.99999</v>
      </c>
      <c r="P72" s="102" t="str">
        <f>RIGHT(D72,19)</f>
        <v xml:space="preserve">   CIUDAD DE MÉXICO</v>
      </c>
      <c r="Q72" s="46" t="s">
        <v>142</v>
      </c>
      <c r="R72" s="249">
        <v>1</v>
      </c>
      <c r="S72" s="132"/>
      <c r="T72" s="47" t="s">
        <v>12</v>
      </c>
      <c r="U72" s="68">
        <f t="shared" si="194"/>
        <v>2322</v>
      </c>
      <c r="V72" s="68">
        <f t="shared" si="180"/>
        <v>587</v>
      </c>
      <c r="W72" s="52">
        <f t="shared" si="66"/>
        <v>2348</v>
      </c>
      <c r="X72" s="65">
        <v>17</v>
      </c>
      <c r="Y72" s="77">
        <f t="shared" si="67"/>
        <v>2322</v>
      </c>
      <c r="Z72" s="76">
        <f t="shared" si="204"/>
        <v>587</v>
      </c>
      <c r="AA72" s="230"/>
      <c r="AB72" s="231"/>
      <c r="AC72" s="231"/>
      <c r="AD72" s="231"/>
      <c r="AE72" s="231">
        <f t="shared" si="218"/>
        <v>0</v>
      </c>
      <c r="AF72" s="231">
        <f t="shared" si="219"/>
        <v>0</v>
      </c>
      <c r="AG72" s="46" t="str">
        <f t="shared" si="207"/>
        <v xml:space="preserve">   CIUDAD DE MÉXICO</v>
      </c>
      <c r="AH72" s="46" t="str">
        <f t="shared" si="208"/>
        <v xml:space="preserve">OTROS BANCOS </v>
      </c>
      <c r="AI72" s="181">
        <f t="shared" si="209"/>
        <v>2323</v>
      </c>
      <c r="AJ72" s="181"/>
      <c r="AK72" s="47" t="s">
        <v>12</v>
      </c>
      <c r="AL72" s="67">
        <f t="shared" si="210"/>
        <v>2322</v>
      </c>
      <c r="AM72" s="73">
        <f t="shared" si="220"/>
        <v>0</v>
      </c>
      <c r="AN72" s="52">
        <f t="shared" si="221"/>
        <v>0</v>
      </c>
      <c r="AO72" s="60">
        <f t="shared" si="213"/>
        <v>0</v>
      </c>
      <c r="AP72" s="54">
        <f t="shared" si="222"/>
        <v>0</v>
      </c>
      <c r="AQ72" s="53">
        <f t="shared" si="215"/>
        <v>0</v>
      </c>
      <c r="AS72" s="9" t="s">
        <v>15</v>
      </c>
      <c r="AT72" s="10" t="s">
        <v>16</v>
      </c>
      <c r="AU72" s="2">
        <f t="shared" si="183"/>
        <v>2340</v>
      </c>
      <c r="AV72" s="21"/>
    </row>
    <row r="73" spans="1:48" s="45" customFormat="1" ht="21" hidden="1" customHeight="1" thickBot="1" x14ac:dyDescent="0.35">
      <c r="B73" s="45" t="s">
        <v>93</v>
      </c>
      <c r="C73" s="49" t="s">
        <v>54</v>
      </c>
      <c r="D73" s="46" t="s">
        <v>77</v>
      </c>
      <c r="E73" s="166"/>
      <c r="F73" s="166"/>
      <c r="G73" s="163"/>
      <c r="H73" s="125"/>
      <c r="I73" s="166"/>
      <c r="J73" s="165"/>
      <c r="K73" s="163">
        <f t="shared" ref="K73:K74" si="223">E73+I73</f>
        <v>0</v>
      </c>
      <c r="L73" s="125">
        <f t="shared" ref="L73:L74" si="224">F73+J73</f>
        <v>0</v>
      </c>
      <c r="M73" s="50"/>
      <c r="N73" s="50"/>
      <c r="O73" s="52"/>
      <c r="P73" s="102" t="str">
        <f>RIGHT(D73,14)</f>
        <v xml:space="preserve">    NUEVO LEON</v>
      </c>
      <c r="Q73" s="46" t="s">
        <v>28</v>
      </c>
      <c r="R73" s="182"/>
      <c r="S73" s="182"/>
      <c r="T73" s="47" t="s">
        <v>12</v>
      </c>
      <c r="U73" s="68">
        <f t="shared" si="194"/>
        <v>-1</v>
      </c>
      <c r="V73" s="68">
        <f t="shared" si="180"/>
        <v>0</v>
      </c>
      <c r="W73" s="52">
        <f t="shared" ref="W73:W97" si="225">+V73*4</f>
        <v>0</v>
      </c>
      <c r="X73" s="65">
        <f t="shared" ref="X73:X104" si="226">+W73-F73</f>
        <v>0</v>
      </c>
      <c r="Y73" s="77">
        <f t="shared" ref="Y73:Y94" si="227">+U73-R73+1</f>
        <v>0</v>
      </c>
      <c r="Z73" s="76">
        <f t="shared" si="204"/>
        <v>0</v>
      </c>
      <c r="AA73" s="215"/>
      <c r="AB73" s="217"/>
      <c r="AC73" s="226"/>
      <c r="AD73" s="226"/>
      <c r="AE73" s="223">
        <f t="shared" ref="AE73:AE74" si="228">AC73+AA73</f>
        <v>0</v>
      </c>
      <c r="AF73" s="216">
        <f t="shared" ref="AF73:AF74" si="229">AD73+AB73</f>
        <v>0</v>
      </c>
      <c r="AG73" s="46" t="str">
        <f t="shared" si="207"/>
        <v xml:space="preserve">    NUEVO LEON</v>
      </c>
      <c r="AH73" s="46" t="str">
        <f t="shared" si="208"/>
        <v>OPR BANAMEX</v>
      </c>
      <c r="AI73" s="183">
        <f t="shared" si="209"/>
        <v>0</v>
      </c>
      <c r="AJ73" s="183"/>
      <c r="AK73" s="47" t="s">
        <v>12</v>
      </c>
      <c r="AL73" s="67">
        <f t="shared" si="210"/>
        <v>-1</v>
      </c>
      <c r="AM73" s="73">
        <f t="shared" si="220"/>
        <v>0</v>
      </c>
      <c r="AN73" s="52">
        <f t="shared" si="221"/>
        <v>0</v>
      </c>
      <c r="AO73" s="60">
        <f t="shared" si="213"/>
        <v>0</v>
      </c>
      <c r="AP73" s="54">
        <f t="shared" si="222"/>
        <v>0</v>
      </c>
      <c r="AQ73" s="53">
        <f t="shared" si="215"/>
        <v>0</v>
      </c>
      <c r="AS73" s="9"/>
      <c r="AT73" s="10"/>
      <c r="AU73" s="2"/>
      <c r="AV73" s="21"/>
    </row>
    <row r="74" spans="1:48" s="45" customFormat="1" ht="21" customHeight="1" thickBot="1" x14ac:dyDescent="0.35">
      <c r="A74" s="45" t="s">
        <v>273</v>
      </c>
      <c r="B74" s="45" t="s">
        <v>93</v>
      </c>
      <c r="C74" s="49" t="s">
        <v>54</v>
      </c>
      <c r="D74" s="46" t="s">
        <v>77</v>
      </c>
      <c r="E74" s="166">
        <v>147941.57</v>
      </c>
      <c r="F74" s="248">
        <v>28</v>
      </c>
      <c r="G74" s="163"/>
      <c r="H74" s="125"/>
      <c r="I74" s="166">
        <f>I75+I76</f>
        <v>9192.07</v>
      </c>
      <c r="J74" s="165">
        <f>J76</f>
        <v>2</v>
      </c>
      <c r="K74" s="163">
        <f t="shared" si="223"/>
        <v>157133.64000000001</v>
      </c>
      <c r="L74" s="125">
        <f t="shared" si="224"/>
        <v>30</v>
      </c>
      <c r="M74" s="50"/>
      <c r="N74" s="50"/>
      <c r="O74" s="52"/>
      <c r="P74" s="102" t="str">
        <f>RIGHT(D74,14)</f>
        <v xml:space="preserve">    NUEVO LEON</v>
      </c>
      <c r="Q74" s="46" t="s">
        <v>40</v>
      </c>
      <c r="R74" s="251">
        <v>652</v>
      </c>
      <c r="S74" s="182">
        <v>682</v>
      </c>
      <c r="T74" s="47" t="s">
        <v>12</v>
      </c>
      <c r="U74" s="68">
        <f t="shared" si="194"/>
        <v>681</v>
      </c>
      <c r="V74" s="68">
        <f t="shared" si="180"/>
        <v>7</v>
      </c>
      <c r="W74" s="52">
        <f t="shared" ref="W74:W75" si="230">+V74*4</f>
        <v>28</v>
      </c>
      <c r="X74" s="65">
        <f t="shared" si="226"/>
        <v>0</v>
      </c>
      <c r="Y74" s="77">
        <f t="shared" ref="Y74:Y75" si="231">+U74-R74+1</f>
        <v>30</v>
      </c>
      <c r="Z74" s="76">
        <f t="shared" si="204"/>
        <v>7</v>
      </c>
      <c r="AA74" s="246">
        <v>2525.56</v>
      </c>
      <c r="AB74" s="240">
        <v>2</v>
      </c>
      <c r="AC74" s="227"/>
      <c r="AD74" s="227"/>
      <c r="AE74" s="243">
        <f t="shared" si="228"/>
        <v>2525.56</v>
      </c>
      <c r="AF74" s="216">
        <f t="shared" si="229"/>
        <v>2</v>
      </c>
      <c r="AG74" s="46" t="str">
        <f t="shared" si="207"/>
        <v xml:space="preserve">    NUEVO LEON</v>
      </c>
      <c r="AH74" s="46" t="str">
        <f t="shared" si="208"/>
        <v>OPR BBVA</v>
      </c>
      <c r="AI74" s="185">
        <f t="shared" si="209"/>
        <v>682</v>
      </c>
      <c r="AJ74" s="185"/>
      <c r="AK74" s="47" t="s">
        <v>12</v>
      </c>
      <c r="AL74" s="67">
        <f t="shared" si="210"/>
        <v>683</v>
      </c>
      <c r="AM74" s="73">
        <f t="shared" si="220"/>
        <v>1</v>
      </c>
      <c r="AN74" s="52">
        <f t="shared" si="221"/>
        <v>3</v>
      </c>
      <c r="AO74" s="60">
        <f t="shared" si="213"/>
        <v>1</v>
      </c>
      <c r="AP74" s="54">
        <f t="shared" si="222"/>
        <v>2</v>
      </c>
      <c r="AQ74" s="53">
        <f t="shared" si="215"/>
        <v>1</v>
      </c>
      <c r="AS74" s="9"/>
      <c r="AT74" s="10"/>
      <c r="AU74" s="2"/>
      <c r="AV74" s="21"/>
    </row>
    <row r="75" spans="1:48" s="45" customFormat="1" ht="21" hidden="1" customHeight="1" thickBot="1" x14ac:dyDescent="0.35">
      <c r="B75" s="45" t="s">
        <v>93</v>
      </c>
      <c r="C75" s="49" t="s">
        <v>54</v>
      </c>
      <c r="D75" s="46" t="s">
        <v>77</v>
      </c>
      <c r="E75" s="164">
        <v>11996730.340000004</v>
      </c>
      <c r="F75" s="249">
        <v>2107</v>
      </c>
      <c r="G75" s="164">
        <v>20461.620000000003</v>
      </c>
      <c r="H75" s="132">
        <v>4</v>
      </c>
      <c r="I75" s="164"/>
      <c r="J75" s="164"/>
      <c r="K75" s="164">
        <f t="shared" ref="K75:K76" si="232">E75-G75-I75</f>
        <v>11976268.720000004</v>
      </c>
      <c r="L75" s="132">
        <f t="shared" ref="L75:L76" si="233">F75-H75-J75</f>
        <v>2103</v>
      </c>
      <c r="M75" s="50"/>
      <c r="N75" s="50"/>
      <c r="O75" s="52"/>
      <c r="P75" s="102" t="str">
        <f>RIGHT(D75,14)</f>
        <v xml:space="preserve">    NUEVO LEON</v>
      </c>
      <c r="Q75" s="46" t="s">
        <v>41</v>
      </c>
      <c r="R75" s="249">
        <v>1</v>
      </c>
      <c r="S75" s="132"/>
      <c r="T75" s="47" t="s">
        <v>12</v>
      </c>
      <c r="U75" s="68">
        <f t="shared" si="194"/>
        <v>2103</v>
      </c>
      <c r="V75" s="68">
        <f t="shared" si="180"/>
        <v>527</v>
      </c>
      <c r="W75" s="52">
        <f t="shared" si="230"/>
        <v>2108</v>
      </c>
      <c r="X75" s="65">
        <f t="shared" si="226"/>
        <v>1</v>
      </c>
      <c r="Y75" s="77">
        <f t="shared" si="231"/>
        <v>2103</v>
      </c>
      <c r="Z75" s="76">
        <f t="shared" si="204"/>
        <v>527</v>
      </c>
      <c r="AA75" s="247"/>
      <c r="AB75" s="241"/>
      <c r="AC75" s="231"/>
      <c r="AD75" s="231"/>
      <c r="AE75" s="244">
        <f t="shared" ref="AE75:AE76" si="234">AA75-AC75</f>
        <v>0</v>
      </c>
      <c r="AF75" s="231">
        <f t="shared" ref="AF75:AF76" si="235">AB75-AD75</f>
        <v>0</v>
      </c>
      <c r="AG75" s="46" t="str">
        <f t="shared" si="207"/>
        <v xml:space="preserve">    NUEVO LEON</v>
      </c>
      <c r="AH75" s="46" t="str">
        <f t="shared" si="208"/>
        <v>BBVA DISPERSION</v>
      </c>
      <c r="AI75" s="181">
        <f t="shared" si="209"/>
        <v>2104</v>
      </c>
      <c r="AJ75" s="181"/>
      <c r="AK75" s="47" t="s">
        <v>12</v>
      </c>
      <c r="AL75" s="67">
        <f t="shared" si="210"/>
        <v>2103</v>
      </c>
      <c r="AM75" s="73">
        <f t="shared" si="220"/>
        <v>0</v>
      </c>
      <c r="AN75" s="52">
        <f t="shared" si="221"/>
        <v>0</v>
      </c>
      <c r="AO75" s="60">
        <f t="shared" si="213"/>
        <v>0</v>
      </c>
      <c r="AP75" s="54">
        <f t="shared" si="222"/>
        <v>0</v>
      </c>
      <c r="AQ75" s="53">
        <f t="shared" si="215"/>
        <v>0</v>
      </c>
      <c r="AS75" s="9"/>
      <c r="AT75" s="10"/>
      <c r="AU75" s="2"/>
      <c r="AV75" s="21"/>
    </row>
    <row r="76" spans="1:48" s="45" customFormat="1" ht="21" hidden="1" customHeight="1" thickBot="1" x14ac:dyDescent="0.35">
      <c r="B76" s="45" t="s">
        <v>93</v>
      </c>
      <c r="C76" s="49" t="s">
        <v>54</v>
      </c>
      <c r="D76" s="46" t="s">
        <v>77</v>
      </c>
      <c r="E76" s="164">
        <v>1045714.6900000004</v>
      </c>
      <c r="F76" s="249">
        <v>193</v>
      </c>
      <c r="G76" s="164">
        <v>10802.5</v>
      </c>
      <c r="H76" s="132">
        <v>2</v>
      </c>
      <c r="I76" s="164">
        <v>9192.07</v>
      </c>
      <c r="J76" s="132">
        <v>2</v>
      </c>
      <c r="K76" s="164">
        <f t="shared" si="232"/>
        <v>1025720.1200000005</v>
      </c>
      <c r="L76" s="132">
        <f t="shared" si="233"/>
        <v>189</v>
      </c>
      <c r="M76" s="50"/>
      <c r="N76" s="50"/>
      <c r="O76" s="52"/>
      <c r="P76" s="102" t="str">
        <f>RIGHT(D76,14)</f>
        <v xml:space="preserve">    NUEVO LEON</v>
      </c>
      <c r="Q76" s="46" t="s">
        <v>142</v>
      </c>
      <c r="R76" s="249">
        <v>1</v>
      </c>
      <c r="S76" s="132"/>
      <c r="T76" s="47" t="s">
        <v>12</v>
      </c>
      <c r="U76" s="68">
        <f t="shared" si="194"/>
        <v>189</v>
      </c>
      <c r="V76" s="68">
        <f t="shared" si="180"/>
        <v>49</v>
      </c>
      <c r="W76" s="52">
        <f t="shared" si="225"/>
        <v>196</v>
      </c>
      <c r="X76" s="65">
        <f t="shared" si="226"/>
        <v>3</v>
      </c>
      <c r="Y76" s="77">
        <f t="shared" si="227"/>
        <v>189</v>
      </c>
      <c r="Z76" s="76">
        <f t="shared" si="204"/>
        <v>49</v>
      </c>
      <c r="AA76" s="230"/>
      <c r="AB76" s="231"/>
      <c r="AC76" s="231"/>
      <c r="AD76" s="231"/>
      <c r="AE76" s="231">
        <f t="shared" si="234"/>
        <v>0</v>
      </c>
      <c r="AF76" s="231">
        <f t="shared" si="235"/>
        <v>0</v>
      </c>
      <c r="AG76" s="46" t="str">
        <f t="shared" si="207"/>
        <v xml:space="preserve">    NUEVO LEON</v>
      </c>
      <c r="AH76" s="46" t="str">
        <f t="shared" si="208"/>
        <v xml:space="preserve">OTROS BANCOS </v>
      </c>
      <c r="AI76" s="181">
        <f t="shared" si="209"/>
        <v>190</v>
      </c>
      <c r="AJ76" s="181"/>
      <c r="AK76" s="47" t="s">
        <v>12</v>
      </c>
      <c r="AL76" s="67">
        <f t="shared" si="210"/>
        <v>189</v>
      </c>
      <c r="AM76" s="73">
        <f t="shared" si="220"/>
        <v>0</v>
      </c>
      <c r="AN76" s="52">
        <f t="shared" si="221"/>
        <v>0</v>
      </c>
      <c r="AO76" s="60">
        <f t="shared" si="213"/>
        <v>0</v>
      </c>
      <c r="AP76" s="54">
        <f t="shared" si="222"/>
        <v>0</v>
      </c>
      <c r="AQ76" s="53">
        <f t="shared" si="215"/>
        <v>0</v>
      </c>
      <c r="AS76" s="9"/>
      <c r="AT76" s="10"/>
      <c r="AU76" s="2"/>
      <c r="AV76" s="21"/>
    </row>
    <row r="77" spans="1:48" s="45" customFormat="1" ht="21" hidden="1" customHeight="1" thickBot="1" x14ac:dyDescent="0.35">
      <c r="B77" s="45" t="s">
        <v>93</v>
      </c>
      <c r="C77" s="49" t="s">
        <v>112</v>
      </c>
      <c r="D77" s="46" t="s">
        <v>113</v>
      </c>
      <c r="E77" s="166"/>
      <c r="F77" s="166"/>
      <c r="G77" s="163"/>
      <c r="H77" s="125"/>
      <c r="I77" s="166"/>
      <c r="J77" s="165"/>
      <c r="K77" s="163">
        <f t="shared" ref="K77:K78" si="236">E77+I77</f>
        <v>0</v>
      </c>
      <c r="L77" s="125">
        <f t="shared" ref="L77:L78" si="237">F77+J77</f>
        <v>0</v>
      </c>
      <c r="M77" s="50"/>
      <c r="N77" s="50"/>
      <c r="O77" s="52"/>
      <c r="P77" s="102" t="str">
        <f t="shared" ref="P77:P85" si="238">RIGHT(D77,8)</f>
        <v xml:space="preserve"> NAYARIT</v>
      </c>
      <c r="Q77" s="46" t="s">
        <v>28</v>
      </c>
      <c r="R77" s="182"/>
      <c r="S77" s="182"/>
      <c r="T77" s="47" t="s">
        <v>12</v>
      </c>
      <c r="U77" s="68">
        <f t="shared" si="194"/>
        <v>-1</v>
      </c>
      <c r="V77" s="68">
        <f t="shared" si="180"/>
        <v>0</v>
      </c>
      <c r="W77" s="52">
        <f t="shared" ref="W77:W79" si="239">+V77*4</f>
        <v>0</v>
      </c>
      <c r="X77" s="65">
        <f t="shared" si="226"/>
        <v>0</v>
      </c>
      <c r="Y77" s="77">
        <f t="shared" ref="Y77:Y79" si="240">+U77-R77+1</f>
        <v>0</v>
      </c>
      <c r="Z77" s="76">
        <f t="shared" si="204"/>
        <v>0</v>
      </c>
      <c r="AA77" s="215"/>
      <c r="AB77" s="217"/>
      <c r="AC77" s="226"/>
      <c r="AD77" s="226"/>
      <c r="AE77" s="223">
        <f t="shared" ref="AE77:AE78" si="241">AC77+AA77</f>
        <v>0</v>
      </c>
      <c r="AF77" s="216">
        <f t="shared" ref="AF77:AF78" si="242">AD77+AB77</f>
        <v>0</v>
      </c>
      <c r="AG77" s="46" t="str">
        <f t="shared" si="207"/>
        <v xml:space="preserve"> NAYARIT</v>
      </c>
      <c r="AH77" s="46" t="str">
        <f t="shared" si="208"/>
        <v>OPR BANAMEX</v>
      </c>
      <c r="AI77" s="183">
        <f t="shared" si="209"/>
        <v>0</v>
      </c>
      <c r="AJ77" s="183"/>
      <c r="AK77" s="47" t="s">
        <v>12</v>
      </c>
      <c r="AL77" s="67">
        <f t="shared" si="210"/>
        <v>-1</v>
      </c>
      <c r="AM77" s="73">
        <f t="shared" si="220"/>
        <v>0</v>
      </c>
      <c r="AN77" s="52">
        <f t="shared" si="221"/>
        <v>0</v>
      </c>
      <c r="AO77" s="60">
        <f t="shared" si="213"/>
        <v>0</v>
      </c>
      <c r="AP77" s="54">
        <f t="shared" si="222"/>
        <v>0</v>
      </c>
      <c r="AQ77" s="53">
        <f t="shared" si="215"/>
        <v>0</v>
      </c>
      <c r="AS77" s="9"/>
      <c r="AT77" s="10"/>
      <c r="AU77" s="2"/>
      <c r="AV77" s="21"/>
    </row>
    <row r="78" spans="1:48" s="45" customFormat="1" ht="21" customHeight="1" thickBot="1" x14ac:dyDescent="0.35">
      <c r="A78" s="45" t="s">
        <v>273</v>
      </c>
      <c r="B78" s="45" t="s">
        <v>93</v>
      </c>
      <c r="C78" s="49" t="s">
        <v>112</v>
      </c>
      <c r="D78" s="46" t="s">
        <v>113</v>
      </c>
      <c r="E78" s="166">
        <v>9042.84</v>
      </c>
      <c r="F78" s="248">
        <v>2</v>
      </c>
      <c r="G78" s="163"/>
      <c r="H78" s="125"/>
      <c r="I78" s="166">
        <f>I79+I80</f>
        <v>7312.18</v>
      </c>
      <c r="J78" s="165">
        <f>J79</f>
        <v>1</v>
      </c>
      <c r="K78" s="163">
        <f t="shared" si="236"/>
        <v>16355.02</v>
      </c>
      <c r="L78" s="125">
        <f t="shared" si="237"/>
        <v>3</v>
      </c>
      <c r="M78" s="50"/>
      <c r="N78" s="50"/>
      <c r="O78" s="52"/>
      <c r="P78" s="102" t="str">
        <f t="shared" si="238"/>
        <v xml:space="preserve"> NAYARIT</v>
      </c>
      <c r="Q78" s="46" t="s">
        <v>40</v>
      </c>
      <c r="R78" s="251">
        <v>116</v>
      </c>
      <c r="S78" s="182">
        <v>118</v>
      </c>
      <c r="T78" s="47" t="s">
        <v>12</v>
      </c>
      <c r="U78" s="68">
        <f t="shared" si="194"/>
        <v>118</v>
      </c>
      <c r="V78" s="68">
        <f t="shared" si="180"/>
        <v>1</v>
      </c>
      <c r="W78" s="52">
        <f t="shared" si="239"/>
        <v>4</v>
      </c>
      <c r="X78" s="65">
        <f t="shared" si="226"/>
        <v>2</v>
      </c>
      <c r="Y78" s="77">
        <f t="shared" si="240"/>
        <v>3</v>
      </c>
      <c r="Z78" s="76">
        <f t="shared" si="204"/>
        <v>1</v>
      </c>
      <c r="AA78" s="215"/>
      <c r="AB78" s="215"/>
      <c r="AC78" s="227"/>
      <c r="AD78" s="227"/>
      <c r="AE78" s="223">
        <f t="shared" si="241"/>
        <v>0</v>
      </c>
      <c r="AF78" s="216">
        <f t="shared" si="242"/>
        <v>0</v>
      </c>
      <c r="AG78" s="46" t="str">
        <f t="shared" si="207"/>
        <v xml:space="preserve"> NAYARIT</v>
      </c>
      <c r="AH78" s="46" t="str">
        <f t="shared" si="208"/>
        <v>OPR BBVA</v>
      </c>
      <c r="AI78" s="183">
        <f t="shared" si="209"/>
        <v>119</v>
      </c>
      <c r="AJ78" s="183"/>
      <c r="AK78" s="47" t="s">
        <v>12</v>
      </c>
      <c r="AL78" s="67">
        <f t="shared" si="210"/>
        <v>118</v>
      </c>
      <c r="AM78" s="73">
        <f t="shared" si="220"/>
        <v>0</v>
      </c>
      <c r="AN78" s="52">
        <f t="shared" si="221"/>
        <v>0</v>
      </c>
      <c r="AO78" s="60">
        <f t="shared" si="213"/>
        <v>0</v>
      </c>
      <c r="AP78" s="54">
        <f t="shared" si="222"/>
        <v>0</v>
      </c>
      <c r="AQ78" s="53">
        <f t="shared" si="215"/>
        <v>0</v>
      </c>
      <c r="AS78" s="9"/>
      <c r="AT78" s="10"/>
      <c r="AU78" s="2"/>
      <c r="AV78" s="21"/>
    </row>
    <row r="79" spans="1:48" s="45" customFormat="1" ht="21" hidden="1" customHeight="1" thickBot="1" x14ac:dyDescent="0.35">
      <c r="B79" s="45" t="s">
        <v>93</v>
      </c>
      <c r="C79" s="49" t="s">
        <v>112</v>
      </c>
      <c r="D79" s="46" t="s">
        <v>113</v>
      </c>
      <c r="E79" s="164">
        <v>2277236.2900000126</v>
      </c>
      <c r="F79" s="249">
        <v>430</v>
      </c>
      <c r="G79" s="164">
        <v>30738.71</v>
      </c>
      <c r="H79" s="132">
        <v>6</v>
      </c>
      <c r="I79" s="164">
        <v>7312.18</v>
      </c>
      <c r="J79" s="132">
        <v>1</v>
      </c>
      <c r="K79" s="164">
        <f t="shared" ref="K79:K80" si="243">E79-G79-I79</f>
        <v>2239185.4000000125</v>
      </c>
      <c r="L79" s="132">
        <f t="shared" ref="L79:L80" si="244">F79-H79-J79</f>
        <v>423</v>
      </c>
      <c r="M79" s="50"/>
      <c r="N79" s="50"/>
      <c r="O79" s="52"/>
      <c r="P79" s="102" t="str">
        <f t="shared" si="238"/>
        <v xml:space="preserve"> NAYARIT</v>
      </c>
      <c r="Q79" s="46" t="s">
        <v>41</v>
      </c>
      <c r="R79" s="249">
        <v>1</v>
      </c>
      <c r="S79" s="132"/>
      <c r="T79" s="47" t="s">
        <v>12</v>
      </c>
      <c r="U79" s="68">
        <f t="shared" si="194"/>
        <v>423</v>
      </c>
      <c r="V79" s="68">
        <f t="shared" si="180"/>
        <v>108</v>
      </c>
      <c r="W79" s="52">
        <f t="shared" si="239"/>
        <v>432</v>
      </c>
      <c r="X79" s="65">
        <f t="shared" si="226"/>
        <v>2</v>
      </c>
      <c r="Y79" s="77">
        <f t="shared" si="240"/>
        <v>423</v>
      </c>
      <c r="Z79" s="76">
        <f t="shared" si="204"/>
        <v>108</v>
      </c>
      <c r="AA79" s="235"/>
      <c r="AB79" s="235"/>
      <c r="AC79" s="231"/>
      <c r="AD79" s="231"/>
      <c r="AE79" s="231">
        <f t="shared" ref="AE79:AE80" si="245">AA79-AC79</f>
        <v>0</v>
      </c>
      <c r="AF79" s="231">
        <f t="shared" ref="AF79:AF80" si="246">AB79-AD79</f>
        <v>0</v>
      </c>
      <c r="AG79" s="46" t="str">
        <f t="shared" si="207"/>
        <v xml:space="preserve"> NAYARIT</v>
      </c>
      <c r="AH79" s="46" t="str">
        <f t="shared" si="208"/>
        <v>BBVA DISPERSION</v>
      </c>
      <c r="AI79" s="181">
        <f t="shared" si="209"/>
        <v>424</v>
      </c>
      <c r="AJ79" s="181"/>
      <c r="AK79" s="47" t="s">
        <v>12</v>
      </c>
      <c r="AL79" s="67">
        <f t="shared" si="210"/>
        <v>423</v>
      </c>
      <c r="AM79" s="73">
        <f t="shared" si="220"/>
        <v>0</v>
      </c>
      <c r="AN79" s="52">
        <f t="shared" si="221"/>
        <v>0</v>
      </c>
      <c r="AO79" s="60">
        <f t="shared" si="213"/>
        <v>0</v>
      </c>
      <c r="AP79" s="54">
        <f t="shared" si="222"/>
        <v>0</v>
      </c>
      <c r="AQ79" s="53">
        <f t="shared" si="215"/>
        <v>0</v>
      </c>
      <c r="AS79" s="9"/>
      <c r="AT79" s="10"/>
      <c r="AU79" s="2"/>
      <c r="AV79" s="21"/>
    </row>
    <row r="80" spans="1:48" s="45" customFormat="1" ht="21" hidden="1" customHeight="1" thickBot="1" x14ac:dyDescent="0.35">
      <c r="B80" s="45" t="s">
        <v>93</v>
      </c>
      <c r="C80" s="49" t="s">
        <v>112</v>
      </c>
      <c r="D80" s="46" t="s">
        <v>113</v>
      </c>
      <c r="E80" s="164">
        <v>831350.65000000142</v>
      </c>
      <c r="F80" s="249">
        <v>148</v>
      </c>
      <c r="G80" s="164">
        <v>5132.87</v>
      </c>
      <c r="H80" s="132">
        <v>1</v>
      </c>
      <c r="I80" s="164"/>
      <c r="J80" s="164"/>
      <c r="K80" s="164">
        <f t="shared" si="243"/>
        <v>826217.78000000142</v>
      </c>
      <c r="L80" s="132">
        <f t="shared" si="244"/>
        <v>147</v>
      </c>
      <c r="M80" s="50"/>
      <c r="N80" s="50"/>
      <c r="O80" s="52"/>
      <c r="P80" s="102" t="str">
        <f t="shared" si="238"/>
        <v xml:space="preserve"> NAYARIT</v>
      </c>
      <c r="Q80" s="46" t="s">
        <v>142</v>
      </c>
      <c r="R80" s="249">
        <v>1</v>
      </c>
      <c r="S80" s="132"/>
      <c r="T80" s="47" t="s">
        <v>12</v>
      </c>
      <c r="U80" s="68">
        <f t="shared" si="194"/>
        <v>147</v>
      </c>
      <c r="V80" s="68">
        <f t="shared" si="180"/>
        <v>37</v>
      </c>
      <c r="W80" s="52">
        <f t="shared" si="225"/>
        <v>148</v>
      </c>
      <c r="X80" s="65">
        <f t="shared" si="226"/>
        <v>0</v>
      </c>
      <c r="Y80" s="77">
        <f t="shared" si="227"/>
        <v>147</v>
      </c>
      <c r="Z80" s="76">
        <f t="shared" si="204"/>
        <v>37</v>
      </c>
      <c r="AA80" s="230"/>
      <c r="AB80" s="231"/>
      <c r="AC80" s="231"/>
      <c r="AD80" s="231"/>
      <c r="AE80" s="231">
        <f t="shared" si="245"/>
        <v>0</v>
      </c>
      <c r="AF80" s="231">
        <f t="shared" si="246"/>
        <v>0</v>
      </c>
      <c r="AG80" s="46" t="str">
        <f t="shared" si="207"/>
        <v xml:space="preserve"> NAYARIT</v>
      </c>
      <c r="AH80" s="46" t="str">
        <f t="shared" si="208"/>
        <v xml:space="preserve">OTROS BANCOS </v>
      </c>
      <c r="AI80" s="181">
        <f t="shared" si="209"/>
        <v>148</v>
      </c>
      <c r="AJ80" s="181"/>
      <c r="AK80" s="47" t="s">
        <v>12</v>
      </c>
      <c r="AL80" s="67">
        <f t="shared" si="210"/>
        <v>147</v>
      </c>
      <c r="AM80" s="73">
        <f t="shared" si="220"/>
        <v>0</v>
      </c>
      <c r="AN80" s="52">
        <f t="shared" si="221"/>
        <v>0</v>
      </c>
      <c r="AO80" s="60">
        <f t="shared" si="213"/>
        <v>0</v>
      </c>
      <c r="AP80" s="54">
        <f t="shared" si="222"/>
        <v>0</v>
      </c>
      <c r="AQ80" s="53">
        <f t="shared" si="215"/>
        <v>0</v>
      </c>
      <c r="AS80" s="9"/>
      <c r="AT80" s="10"/>
      <c r="AU80" s="2"/>
      <c r="AV80" s="21"/>
    </row>
    <row r="81" spans="1:48" s="45" customFormat="1" ht="21" customHeight="1" thickBot="1" x14ac:dyDescent="0.35">
      <c r="A81" s="45" t="s">
        <v>274</v>
      </c>
      <c r="B81" s="45" t="s">
        <v>93</v>
      </c>
      <c r="C81" s="49" t="s">
        <v>55</v>
      </c>
      <c r="D81" s="46" t="s">
        <v>78</v>
      </c>
      <c r="E81" s="166">
        <v>36802.509999999995</v>
      </c>
      <c r="F81" s="248">
        <v>9</v>
      </c>
      <c r="G81" s="163"/>
      <c r="H81" s="125"/>
      <c r="I81" s="166">
        <f>I84+I85</f>
        <v>30867.9</v>
      </c>
      <c r="J81" s="165">
        <f>J85</f>
        <v>5</v>
      </c>
      <c r="K81" s="163">
        <f t="shared" ref="K81:K82" si="247">E81+I81</f>
        <v>67670.41</v>
      </c>
      <c r="L81" s="125">
        <f t="shared" ref="L81:L82" si="248">F81+J81</f>
        <v>14</v>
      </c>
      <c r="M81" s="50"/>
      <c r="N81" s="50"/>
      <c r="O81" s="52"/>
      <c r="P81" s="102" t="str">
        <f t="shared" si="238"/>
        <v xml:space="preserve">  OAXACA</v>
      </c>
      <c r="Q81" s="46" t="s">
        <v>40</v>
      </c>
      <c r="R81" s="251">
        <v>42569</v>
      </c>
      <c r="S81" s="182">
        <v>42579</v>
      </c>
      <c r="T81" s="47" t="s">
        <v>12</v>
      </c>
      <c r="U81" s="68">
        <f t="shared" si="194"/>
        <v>42582</v>
      </c>
      <c r="V81" s="68">
        <f t="shared" si="180"/>
        <v>3</v>
      </c>
      <c r="W81" s="52">
        <f t="shared" ref="W81:W84" si="249">+V81*4</f>
        <v>12</v>
      </c>
      <c r="X81" s="65">
        <f t="shared" si="226"/>
        <v>3</v>
      </c>
      <c r="Y81" s="77">
        <f t="shared" ref="Y81:Y84" si="250">+U81-R81+1</f>
        <v>14</v>
      </c>
      <c r="Z81" s="76">
        <f t="shared" si="204"/>
        <v>3</v>
      </c>
      <c r="AA81" s="246">
        <v>5132.5600000000004</v>
      </c>
      <c r="AB81" s="240">
        <v>1</v>
      </c>
      <c r="AC81" s="227"/>
      <c r="AD81" s="227"/>
      <c r="AE81" s="243">
        <f t="shared" ref="AE81:AE83" si="251">AC81+AA81</f>
        <v>5132.5600000000004</v>
      </c>
      <c r="AF81" s="216">
        <f t="shared" ref="AF81:AF83" si="252">AD81+AB81</f>
        <v>1</v>
      </c>
      <c r="AG81" s="46" t="str">
        <f t="shared" si="207"/>
        <v xml:space="preserve">  OAXACA</v>
      </c>
      <c r="AH81" s="46" t="str">
        <f t="shared" si="208"/>
        <v>OPR BBVA</v>
      </c>
      <c r="AI81" s="185">
        <f t="shared" si="209"/>
        <v>42583</v>
      </c>
      <c r="AJ81" s="183"/>
      <c r="AK81" s="47" t="s">
        <v>12</v>
      </c>
      <c r="AL81" s="67">
        <f t="shared" si="210"/>
        <v>42583</v>
      </c>
      <c r="AM81" s="73">
        <f t="shared" si="220"/>
        <v>1</v>
      </c>
      <c r="AN81" s="52">
        <f t="shared" si="221"/>
        <v>3</v>
      </c>
      <c r="AO81" s="60">
        <f t="shared" si="213"/>
        <v>2</v>
      </c>
      <c r="AP81" s="54">
        <f t="shared" si="222"/>
        <v>1</v>
      </c>
      <c r="AQ81" s="53">
        <f t="shared" si="215"/>
        <v>1</v>
      </c>
      <c r="AS81" s="9"/>
      <c r="AT81" s="10"/>
      <c r="AU81" s="2"/>
      <c r="AV81" s="21"/>
    </row>
    <row r="82" spans="1:48" s="45" customFormat="1" ht="21" hidden="1" customHeight="1" thickBot="1" x14ac:dyDescent="0.35">
      <c r="B82" s="45" t="s">
        <v>93</v>
      </c>
      <c r="C82" s="49" t="s">
        <v>55</v>
      </c>
      <c r="D82" s="46" t="s">
        <v>78</v>
      </c>
      <c r="E82" s="166"/>
      <c r="F82" s="166"/>
      <c r="G82" s="163"/>
      <c r="H82" s="125"/>
      <c r="I82" s="166"/>
      <c r="J82" s="165"/>
      <c r="K82" s="163">
        <f t="shared" si="247"/>
        <v>0</v>
      </c>
      <c r="L82" s="125">
        <f t="shared" si="248"/>
        <v>0</v>
      </c>
      <c r="M82" s="50"/>
      <c r="N82" s="50"/>
      <c r="O82" s="52"/>
      <c r="P82" s="102" t="str">
        <f t="shared" si="238"/>
        <v xml:space="preserve">  OAXACA</v>
      </c>
      <c r="Q82" s="46" t="s">
        <v>28</v>
      </c>
      <c r="R82" s="182"/>
      <c r="S82" s="182"/>
      <c r="T82" s="47" t="s">
        <v>12</v>
      </c>
      <c r="U82" s="68">
        <f t="shared" si="194"/>
        <v>-1</v>
      </c>
      <c r="V82" s="73">
        <f t="shared" si="180"/>
        <v>0</v>
      </c>
      <c r="W82" s="52">
        <f t="shared" ref="W82" si="253">+V82*4</f>
        <v>0</v>
      </c>
      <c r="X82" s="65">
        <f t="shared" si="226"/>
        <v>0</v>
      </c>
      <c r="Y82" s="77">
        <f t="shared" ref="Y82" si="254">+U82-R82+1</f>
        <v>0</v>
      </c>
      <c r="Z82" s="76">
        <f t="shared" si="204"/>
        <v>0</v>
      </c>
      <c r="AA82" s="215"/>
      <c r="AB82" s="216"/>
      <c r="AC82" s="224"/>
      <c r="AD82" s="224"/>
      <c r="AE82" s="223">
        <f t="shared" si="251"/>
        <v>0</v>
      </c>
      <c r="AF82" s="216">
        <f t="shared" si="252"/>
        <v>0</v>
      </c>
      <c r="AG82" s="46" t="str">
        <f t="shared" si="207"/>
        <v xml:space="preserve">  OAXACA</v>
      </c>
      <c r="AH82" s="46" t="str">
        <f t="shared" si="208"/>
        <v>OPR BANAMEX</v>
      </c>
      <c r="AI82" s="183">
        <f t="shared" si="209"/>
        <v>0</v>
      </c>
      <c r="AJ82" s="183"/>
      <c r="AK82" s="47" t="s">
        <v>12</v>
      </c>
      <c r="AL82" s="67">
        <f t="shared" si="210"/>
        <v>-1</v>
      </c>
      <c r="AM82" s="73">
        <f t="shared" si="220"/>
        <v>0</v>
      </c>
      <c r="AN82" s="52">
        <f t="shared" si="221"/>
        <v>0</v>
      </c>
      <c r="AO82" s="60">
        <f t="shared" si="213"/>
        <v>0</v>
      </c>
      <c r="AP82" s="54">
        <f t="shared" si="222"/>
        <v>0</v>
      </c>
      <c r="AQ82" s="53">
        <f t="shared" si="215"/>
        <v>0</v>
      </c>
      <c r="AS82" s="9"/>
      <c r="AT82" s="10"/>
      <c r="AU82" s="2"/>
      <c r="AV82" s="21"/>
    </row>
    <row r="83" spans="1:48" s="45" customFormat="1" ht="21" hidden="1" customHeight="1" thickBot="1" x14ac:dyDescent="0.35">
      <c r="B83" s="45" t="s">
        <v>93</v>
      </c>
      <c r="C83" s="49" t="s">
        <v>55</v>
      </c>
      <c r="D83" s="46" t="s">
        <v>78</v>
      </c>
      <c r="E83" s="166">
        <v>11506.95</v>
      </c>
      <c r="F83" s="248">
        <v>2</v>
      </c>
      <c r="G83" s="163"/>
      <c r="H83" s="125"/>
      <c r="I83" s="166"/>
      <c r="J83" s="165"/>
      <c r="K83" s="163">
        <f>E83</f>
        <v>11506.95</v>
      </c>
      <c r="L83" s="125">
        <f>F83</f>
        <v>2</v>
      </c>
      <c r="M83" s="50"/>
      <c r="N83" s="50"/>
      <c r="O83" s="52"/>
      <c r="P83" s="102" t="str">
        <f t="shared" si="238"/>
        <v xml:space="preserve">  OAXACA</v>
      </c>
      <c r="Q83" s="46" t="s">
        <v>153</v>
      </c>
      <c r="R83" s="251"/>
      <c r="S83" s="182"/>
      <c r="T83" s="47" t="s">
        <v>12</v>
      </c>
      <c r="U83" s="68">
        <f t="shared" si="194"/>
        <v>1</v>
      </c>
      <c r="V83" s="73">
        <f t="shared" ref="V83:V85" si="255">ROUNDUP(Z83,0)</f>
        <v>1</v>
      </c>
      <c r="W83" s="52">
        <f t="shared" si="249"/>
        <v>4</v>
      </c>
      <c r="X83" s="65">
        <f t="shared" si="226"/>
        <v>2</v>
      </c>
      <c r="Y83" s="77">
        <f t="shared" si="250"/>
        <v>2</v>
      </c>
      <c r="Z83" s="76">
        <f t="shared" si="204"/>
        <v>1</v>
      </c>
      <c r="AA83" s="215"/>
      <c r="AB83" s="217"/>
      <c r="AC83" s="226"/>
      <c r="AD83" s="226"/>
      <c r="AE83" s="223">
        <f t="shared" si="251"/>
        <v>0</v>
      </c>
      <c r="AF83" s="216">
        <f t="shared" si="252"/>
        <v>0</v>
      </c>
      <c r="AG83" s="46" t="str">
        <f t="shared" si="207"/>
        <v xml:space="preserve">  OAXACA</v>
      </c>
      <c r="AH83" s="46" t="str">
        <f t="shared" si="208"/>
        <v>CHEQUES BMX</v>
      </c>
      <c r="AI83" s="183">
        <f t="shared" si="209"/>
        <v>2</v>
      </c>
      <c r="AJ83" s="183"/>
      <c r="AK83" s="47" t="s">
        <v>12</v>
      </c>
      <c r="AL83" s="67">
        <f t="shared" si="210"/>
        <v>1</v>
      </c>
      <c r="AM83" s="73">
        <f t="shared" si="220"/>
        <v>0</v>
      </c>
      <c r="AN83" s="52">
        <f t="shared" si="221"/>
        <v>0</v>
      </c>
      <c r="AO83" s="60">
        <f t="shared" si="213"/>
        <v>0</v>
      </c>
      <c r="AP83" s="54">
        <f t="shared" si="222"/>
        <v>0</v>
      </c>
      <c r="AQ83" s="53">
        <f t="shared" si="215"/>
        <v>0</v>
      </c>
      <c r="AS83" s="9"/>
      <c r="AT83" s="10"/>
      <c r="AU83" s="2"/>
      <c r="AV83" s="21"/>
    </row>
    <row r="84" spans="1:48" s="45" customFormat="1" ht="21" hidden="1" customHeight="1" thickBot="1" x14ac:dyDescent="0.35">
      <c r="B84" s="45" t="s">
        <v>93</v>
      </c>
      <c r="C84" s="49" t="s">
        <v>55</v>
      </c>
      <c r="D84" s="46" t="s">
        <v>78</v>
      </c>
      <c r="E84" s="164">
        <v>2903495.0900000185</v>
      </c>
      <c r="F84" s="249">
        <v>542</v>
      </c>
      <c r="G84" s="164">
        <v>5125.08</v>
      </c>
      <c r="H84" s="132">
        <v>1</v>
      </c>
      <c r="I84" s="164"/>
      <c r="J84" s="164"/>
      <c r="K84" s="164">
        <f t="shared" ref="K84:K85" si="256">E84-G84-I84</f>
        <v>2898370.0100000184</v>
      </c>
      <c r="L84" s="132">
        <f t="shared" ref="L84:L85" si="257">F84-H84-J84</f>
        <v>541</v>
      </c>
      <c r="M84" s="50"/>
      <c r="N84" s="50"/>
      <c r="O84" s="52"/>
      <c r="P84" s="102" t="str">
        <f t="shared" si="238"/>
        <v xml:space="preserve">  OAXACA</v>
      </c>
      <c r="Q84" s="46" t="s">
        <v>41</v>
      </c>
      <c r="R84" s="249">
        <v>1</v>
      </c>
      <c r="S84" s="132"/>
      <c r="T84" s="47" t="s">
        <v>12</v>
      </c>
      <c r="U84" s="68">
        <f t="shared" si="194"/>
        <v>541</v>
      </c>
      <c r="V84" s="68">
        <f t="shared" si="255"/>
        <v>136</v>
      </c>
      <c r="W84" s="52">
        <f t="shared" si="249"/>
        <v>544</v>
      </c>
      <c r="X84" s="65">
        <f t="shared" si="226"/>
        <v>2</v>
      </c>
      <c r="Y84" s="77">
        <f t="shared" si="250"/>
        <v>541</v>
      </c>
      <c r="Z84" s="76">
        <f t="shared" si="204"/>
        <v>136</v>
      </c>
      <c r="AA84" s="235"/>
      <c r="AB84" s="235"/>
      <c r="AC84" s="231"/>
      <c r="AD84" s="231"/>
      <c r="AE84" s="231">
        <f t="shared" ref="AE84:AE85" si="258">AA84-AC84</f>
        <v>0</v>
      </c>
      <c r="AF84" s="231">
        <f t="shared" ref="AF84:AF85" si="259">AB84-AD84</f>
        <v>0</v>
      </c>
      <c r="AG84" s="46" t="str">
        <f t="shared" si="207"/>
        <v xml:space="preserve">  OAXACA</v>
      </c>
      <c r="AH84" s="46" t="str">
        <f t="shared" si="208"/>
        <v>BBVA DISPERSION</v>
      </c>
      <c r="AI84" s="181">
        <f t="shared" si="209"/>
        <v>542</v>
      </c>
      <c r="AJ84" s="181"/>
      <c r="AK84" s="47" t="s">
        <v>12</v>
      </c>
      <c r="AL84" s="67">
        <f t="shared" si="210"/>
        <v>541</v>
      </c>
      <c r="AM84" s="73">
        <f t="shared" si="220"/>
        <v>0</v>
      </c>
      <c r="AN84" s="52">
        <f t="shared" si="221"/>
        <v>0</v>
      </c>
      <c r="AO84" s="60">
        <f t="shared" si="213"/>
        <v>0</v>
      </c>
      <c r="AP84" s="54">
        <f t="shared" si="222"/>
        <v>0</v>
      </c>
      <c r="AQ84" s="53">
        <f t="shared" si="215"/>
        <v>0</v>
      </c>
      <c r="AS84" s="9"/>
      <c r="AT84" s="10"/>
      <c r="AU84" s="2"/>
      <c r="AV84" s="21"/>
    </row>
    <row r="85" spans="1:48" s="45" customFormat="1" ht="21" hidden="1" customHeight="1" thickBot="1" x14ac:dyDescent="0.35">
      <c r="B85" s="45" t="s">
        <v>93</v>
      </c>
      <c r="C85" s="49" t="s">
        <v>55</v>
      </c>
      <c r="D85" s="46" t="s">
        <v>78</v>
      </c>
      <c r="E85" s="164">
        <v>7131179.6499999221</v>
      </c>
      <c r="F85" s="249">
        <v>1321</v>
      </c>
      <c r="G85" s="164">
        <v>9659.1200000000008</v>
      </c>
      <c r="H85" s="132">
        <v>2</v>
      </c>
      <c r="I85" s="164">
        <v>30867.9</v>
      </c>
      <c r="J85" s="132">
        <v>5</v>
      </c>
      <c r="K85" s="164">
        <f t="shared" si="256"/>
        <v>7090652.6299999217</v>
      </c>
      <c r="L85" s="132">
        <f t="shared" si="257"/>
        <v>1314</v>
      </c>
      <c r="M85" s="50"/>
      <c r="N85" s="50"/>
      <c r="O85" s="52"/>
      <c r="P85" s="102" t="str">
        <f t="shared" si="238"/>
        <v xml:space="preserve">  OAXACA</v>
      </c>
      <c r="Q85" s="46" t="s">
        <v>142</v>
      </c>
      <c r="R85" s="249">
        <v>1</v>
      </c>
      <c r="S85" s="132"/>
      <c r="T85" s="47" t="s">
        <v>12</v>
      </c>
      <c r="U85" s="68">
        <f t="shared" si="194"/>
        <v>1314</v>
      </c>
      <c r="V85" s="68">
        <f t="shared" si="255"/>
        <v>331</v>
      </c>
      <c r="W85" s="52">
        <f t="shared" si="225"/>
        <v>1324</v>
      </c>
      <c r="X85" s="65">
        <f t="shared" si="226"/>
        <v>3</v>
      </c>
      <c r="Y85" s="77">
        <f t="shared" si="227"/>
        <v>1314</v>
      </c>
      <c r="Z85" s="76">
        <f t="shared" si="204"/>
        <v>331</v>
      </c>
      <c r="AA85" s="230"/>
      <c r="AB85" s="231"/>
      <c r="AC85" s="231"/>
      <c r="AD85" s="231"/>
      <c r="AE85" s="231">
        <f t="shared" si="258"/>
        <v>0</v>
      </c>
      <c r="AF85" s="231">
        <f t="shared" si="259"/>
        <v>0</v>
      </c>
      <c r="AG85" s="46" t="str">
        <f t="shared" si="207"/>
        <v xml:space="preserve">  OAXACA</v>
      </c>
      <c r="AH85" s="46" t="str">
        <f t="shared" si="208"/>
        <v xml:space="preserve">OTROS BANCOS </v>
      </c>
      <c r="AI85" s="181">
        <f t="shared" si="209"/>
        <v>1315</v>
      </c>
      <c r="AJ85" s="181"/>
      <c r="AK85" s="47" t="s">
        <v>12</v>
      </c>
      <c r="AL85" s="67">
        <f t="shared" si="210"/>
        <v>1314</v>
      </c>
      <c r="AM85" s="73">
        <f t="shared" si="220"/>
        <v>0</v>
      </c>
      <c r="AN85" s="52">
        <f t="shared" si="221"/>
        <v>0</v>
      </c>
      <c r="AO85" s="60">
        <f t="shared" si="213"/>
        <v>0</v>
      </c>
      <c r="AP85" s="54">
        <f t="shared" si="222"/>
        <v>0</v>
      </c>
      <c r="AQ85" s="53">
        <f t="shared" si="215"/>
        <v>0</v>
      </c>
      <c r="AS85" s="9"/>
      <c r="AT85" s="10"/>
      <c r="AU85" s="2"/>
      <c r="AV85" s="21"/>
    </row>
    <row r="86" spans="1:48" s="45" customFormat="1" ht="21" customHeight="1" thickBot="1" x14ac:dyDescent="0.35">
      <c r="A86" s="45" t="s">
        <v>274</v>
      </c>
      <c r="B86" s="49" t="s">
        <v>25</v>
      </c>
      <c r="C86" s="49" t="s">
        <v>25</v>
      </c>
      <c r="D86" s="46" t="s">
        <v>88</v>
      </c>
      <c r="E86" s="166">
        <f>673952+8373.81+8373.81</f>
        <v>690699.62000000011</v>
      </c>
      <c r="F86" s="248">
        <f>85+2</f>
        <v>87</v>
      </c>
      <c r="G86" s="163"/>
      <c r="H86" s="125"/>
      <c r="I86" s="166">
        <f>I88+I89</f>
        <v>6211.21</v>
      </c>
      <c r="J86" s="165">
        <f>J89</f>
        <v>1</v>
      </c>
      <c r="K86" s="163">
        <f t="shared" ref="K86:K87" si="260">E86+I86</f>
        <v>696910.83000000007</v>
      </c>
      <c r="L86" s="125">
        <f t="shared" ref="L86:L87" si="261">F86+J86</f>
        <v>88</v>
      </c>
      <c r="M86" s="50"/>
      <c r="N86" s="50"/>
      <c r="O86" s="52"/>
      <c r="P86" s="102" t="str">
        <f>RIGHT(D86,15)</f>
        <v xml:space="preserve"> OF CENTRALES  </v>
      </c>
      <c r="Q86" s="46" t="s">
        <v>40</v>
      </c>
      <c r="R86" s="251">
        <v>42183</v>
      </c>
      <c r="S86" s="182">
        <v>42270</v>
      </c>
      <c r="T86" s="47" t="s">
        <v>12</v>
      </c>
      <c r="U86" s="68">
        <f t="shared" si="194"/>
        <v>42270</v>
      </c>
      <c r="V86" s="73">
        <f t="shared" ref="V86" si="262">ROUNDUP(Z86,0)</f>
        <v>22</v>
      </c>
      <c r="W86" s="52">
        <f t="shared" ref="W86" si="263">+V86*4</f>
        <v>88</v>
      </c>
      <c r="X86" s="65">
        <f t="shared" si="226"/>
        <v>1</v>
      </c>
      <c r="Y86" s="77">
        <f t="shared" ref="Y86" si="264">+U86-R86+1</f>
        <v>88</v>
      </c>
      <c r="Z86" s="76">
        <f t="shared" si="204"/>
        <v>22</v>
      </c>
      <c r="AA86" s="215"/>
      <c r="AB86" s="215"/>
      <c r="AC86" s="227"/>
      <c r="AD86" s="227"/>
      <c r="AE86" s="223">
        <f t="shared" ref="AE86:AE87" si="265">AC86+AA86</f>
        <v>0</v>
      </c>
      <c r="AF86" s="216">
        <f t="shared" ref="AF86:AF87" si="266">AD86+AB86</f>
        <v>0</v>
      </c>
      <c r="AG86" s="46" t="str">
        <f t="shared" si="207"/>
        <v xml:space="preserve"> OF CENTRALES  </v>
      </c>
      <c r="AH86" s="46" t="str">
        <f t="shared" si="208"/>
        <v>OPR BBVA</v>
      </c>
      <c r="AI86" s="183">
        <f t="shared" si="209"/>
        <v>42271</v>
      </c>
      <c r="AJ86" s="183"/>
      <c r="AK86" s="47" t="s">
        <v>12</v>
      </c>
      <c r="AL86" s="67">
        <f t="shared" si="210"/>
        <v>42270</v>
      </c>
      <c r="AM86" s="73">
        <f t="shared" si="220"/>
        <v>0</v>
      </c>
      <c r="AN86" s="52">
        <f t="shared" si="221"/>
        <v>0</v>
      </c>
      <c r="AO86" s="60">
        <f t="shared" si="213"/>
        <v>0</v>
      </c>
      <c r="AP86" s="54">
        <f t="shared" si="222"/>
        <v>0</v>
      </c>
      <c r="AQ86" s="53">
        <f t="shared" si="215"/>
        <v>0</v>
      </c>
      <c r="AS86" s="9"/>
      <c r="AT86" s="10"/>
      <c r="AU86" s="2"/>
      <c r="AV86" s="21"/>
    </row>
    <row r="87" spans="1:48" s="45" customFormat="1" ht="21" hidden="1" customHeight="1" thickBot="1" x14ac:dyDescent="0.35">
      <c r="B87" s="49" t="s">
        <v>25</v>
      </c>
      <c r="C87" s="49" t="s">
        <v>25</v>
      </c>
      <c r="D87" s="46" t="s">
        <v>88</v>
      </c>
      <c r="E87" s="166"/>
      <c r="F87" s="166"/>
      <c r="G87" s="163"/>
      <c r="H87" s="125"/>
      <c r="I87" s="166"/>
      <c r="J87" s="165"/>
      <c r="K87" s="163">
        <f t="shared" si="260"/>
        <v>0</v>
      </c>
      <c r="L87" s="125">
        <f t="shared" si="261"/>
        <v>0</v>
      </c>
      <c r="M87" s="50"/>
      <c r="N87" s="50"/>
      <c r="O87" s="52"/>
      <c r="P87" s="102" t="str">
        <f>RIGHT(D87,15)</f>
        <v xml:space="preserve"> OF CENTRALES  </v>
      </c>
      <c r="Q87" s="46" t="s">
        <v>28</v>
      </c>
      <c r="R87" s="182"/>
      <c r="S87" s="182"/>
      <c r="T87" s="47" t="s">
        <v>12</v>
      </c>
      <c r="U87" s="68">
        <f t="shared" si="194"/>
        <v>-1</v>
      </c>
      <c r="V87" s="73">
        <f t="shared" ref="V87:V98" si="267">ROUNDUP(Z87,0)</f>
        <v>0</v>
      </c>
      <c r="W87" s="52">
        <f t="shared" si="225"/>
        <v>0</v>
      </c>
      <c r="X87" s="65">
        <f t="shared" si="226"/>
        <v>0</v>
      </c>
      <c r="Y87" s="77">
        <f t="shared" si="227"/>
        <v>0</v>
      </c>
      <c r="Z87" s="76">
        <f t="shared" si="204"/>
        <v>0</v>
      </c>
      <c r="AA87" s="215"/>
      <c r="AB87" s="216"/>
      <c r="AC87" s="224"/>
      <c r="AD87" s="224"/>
      <c r="AE87" s="223">
        <f t="shared" si="265"/>
        <v>0</v>
      </c>
      <c r="AF87" s="216">
        <f t="shared" si="266"/>
        <v>0</v>
      </c>
      <c r="AG87" s="46" t="str">
        <f t="shared" si="207"/>
        <v xml:space="preserve"> OF CENTRALES  </v>
      </c>
      <c r="AH87" s="46" t="str">
        <f t="shared" si="208"/>
        <v>OPR BANAMEX</v>
      </c>
      <c r="AI87" s="183">
        <f t="shared" si="209"/>
        <v>0</v>
      </c>
      <c r="AJ87" s="183"/>
      <c r="AK87" s="47" t="s">
        <v>12</v>
      </c>
      <c r="AL87" s="67">
        <f t="shared" si="210"/>
        <v>-1</v>
      </c>
      <c r="AM87" s="73">
        <f t="shared" si="220"/>
        <v>0</v>
      </c>
      <c r="AN87" s="52">
        <f t="shared" si="221"/>
        <v>0</v>
      </c>
      <c r="AO87" s="60">
        <f t="shared" si="213"/>
        <v>0</v>
      </c>
      <c r="AP87" s="54">
        <f t="shared" si="222"/>
        <v>0</v>
      </c>
      <c r="AQ87" s="53">
        <f t="shared" si="215"/>
        <v>0</v>
      </c>
      <c r="AS87" s="9"/>
      <c r="AT87" s="10"/>
      <c r="AU87" s="2"/>
      <c r="AV87" s="21"/>
    </row>
    <row r="88" spans="1:48" s="45" customFormat="1" ht="21" hidden="1" customHeight="1" thickBot="1" x14ac:dyDescent="0.35">
      <c r="B88" s="49" t="s">
        <v>25</v>
      </c>
      <c r="C88" s="49" t="s">
        <v>25</v>
      </c>
      <c r="D88" s="48" t="s">
        <v>88</v>
      </c>
      <c r="E88" s="164">
        <v>5273342.8500000043</v>
      </c>
      <c r="F88" s="249">
        <v>493</v>
      </c>
      <c r="G88" s="164"/>
      <c r="H88" s="132"/>
      <c r="I88" s="164"/>
      <c r="J88" s="164"/>
      <c r="K88" s="164">
        <f t="shared" ref="K88:K89" si="268">E88-G88-I88</f>
        <v>5273342.8500000043</v>
      </c>
      <c r="L88" s="132">
        <f t="shared" ref="L88:L89" si="269">F88-H88-J88</f>
        <v>493</v>
      </c>
      <c r="M88" s="50"/>
      <c r="N88" s="50"/>
      <c r="O88" s="52"/>
      <c r="P88" s="102" t="str">
        <f>RIGHT(D88,15)</f>
        <v xml:space="preserve"> OF CENTRALES  </v>
      </c>
      <c r="Q88" s="46" t="s">
        <v>41</v>
      </c>
      <c r="R88" s="249">
        <v>1</v>
      </c>
      <c r="S88" s="132"/>
      <c r="T88" s="47" t="s">
        <v>12</v>
      </c>
      <c r="U88" s="68">
        <f t="shared" si="194"/>
        <v>493</v>
      </c>
      <c r="V88" s="68">
        <f t="shared" si="267"/>
        <v>124</v>
      </c>
      <c r="W88" s="52">
        <f t="shared" ref="W88" si="270">+V88*4</f>
        <v>496</v>
      </c>
      <c r="X88" s="65">
        <f t="shared" si="226"/>
        <v>3</v>
      </c>
      <c r="Y88" s="77">
        <f t="shared" ref="Y88" si="271">+U88-R88+1</f>
        <v>493</v>
      </c>
      <c r="Z88" s="76">
        <f t="shared" si="204"/>
        <v>124</v>
      </c>
      <c r="AA88" s="247">
        <v>12034.66</v>
      </c>
      <c r="AB88" s="241">
        <v>2</v>
      </c>
      <c r="AC88" s="231"/>
      <c r="AD88" s="231"/>
      <c r="AE88" s="244">
        <f t="shared" ref="AE88:AE90" si="272">AA88-AC88</f>
        <v>12034.66</v>
      </c>
      <c r="AF88" s="231">
        <f t="shared" ref="AF88:AF90" si="273">AB88-AD88</f>
        <v>2</v>
      </c>
      <c r="AG88" s="46" t="str">
        <f t="shared" si="207"/>
        <v xml:space="preserve"> OF CENTRALES  </v>
      </c>
      <c r="AH88" s="46" t="str">
        <f t="shared" si="208"/>
        <v>BBVA DISPERSION</v>
      </c>
      <c r="AI88" s="181">
        <f t="shared" si="209"/>
        <v>494</v>
      </c>
      <c r="AJ88" s="181"/>
      <c r="AK88" s="47" t="s">
        <v>12</v>
      </c>
      <c r="AL88" s="67">
        <f t="shared" si="210"/>
        <v>495</v>
      </c>
      <c r="AM88" s="73">
        <f t="shared" si="220"/>
        <v>1</v>
      </c>
      <c r="AN88" s="52">
        <f t="shared" si="221"/>
        <v>3</v>
      </c>
      <c r="AO88" s="60">
        <f t="shared" si="213"/>
        <v>1</v>
      </c>
      <c r="AP88" s="54">
        <f t="shared" si="222"/>
        <v>2</v>
      </c>
      <c r="AQ88" s="53">
        <f t="shared" si="215"/>
        <v>1</v>
      </c>
      <c r="AS88" s="9"/>
      <c r="AT88" s="10"/>
      <c r="AU88" s="2"/>
      <c r="AV88" s="21"/>
    </row>
    <row r="89" spans="1:48" s="45" customFormat="1" ht="21" hidden="1" customHeight="1" thickBot="1" x14ac:dyDescent="0.35">
      <c r="B89" s="49" t="s">
        <v>25</v>
      </c>
      <c r="C89" s="49" t="s">
        <v>25</v>
      </c>
      <c r="D89" s="48" t="s">
        <v>88</v>
      </c>
      <c r="E89" s="164">
        <v>2093297.3699999982</v>
      </c>
      <c r="F89" s="249">
        <v>211</v>
      </c>
      <c r="G89" s="164">
        <v>33995.449999999997</v>
      </c>
      <c r="H89" s="132">
        <v>2</v>
      </c>
      <c r="I89" s="164">
        <v>6211.21</v>
      </c>
      <c r="J89" s="132">
        <v>1</v>
      </c>
      <c r="K89" s="164">
        <f t="shared" si="268"/>
        <v>2053090.7099999983</v>
      </c>
      <c r="L89" s="132">
        <f t="shared" si="269"/>
        <v>208</v>
      </c>
      <c r="M89" s="50"/>
      <c r="N89" s="50"/>
      <c r="O89" s="52"/>
      <c r="P89" s="102" t="str">
        <f>RIGHT(D89,15)</f>
        <v xml:space="preserve"> OF CENTRALES  </v>
      </c>
      <c r="Q89" s="46" t="s">
        <v>142</v>
      </c>
      <c r="R89" s="249">
        <v>1</v>
      </c>
      <c r="S89" s="132"/>
      <c r="T89" s="47" t="s">
        <v>12</v>
      </c>
      <c r="U89" s="68">
        <f t="shared" si="194"/>
        <v>208</v>
      </c>
      <c r="V89" s="68">
        <f t="shared" si="267"/>
        <v>53</v>
      </c>
      <c r="W89" s="52">
        <f t="shared" si="225"/>
        <v>212</v>
      </c>
      <c r="X89" s="65">
        <f t="shared" si="226"/>
        <v>1</v>
      </c>
      <c r="Y89" s="77">
        <f t="shared" si="227"/>
        <v>208</v>
      </c>
      <c r="Z89" s="76">
        <f t="shared" si="204"/>
        <v>53</v>
      </c>
      <c r="AA89" s="230"/>
      <c r="AB89" s="231"/>
      <c r="AC89" s="231"/>
      <c r="AD89" s="231"/>
      <c r="AE89" s="231">
        <f t="shared" si="272"/>
        <v>0</v>
      </c>
      <c r="AF89" s="231">
        <f t="shared" si="273"/>
        <v>0</v>
      </c>
      <c r="AG89" s="46" t="str">
        <f t="shared" si="207"/>
        <v xml:space="preserve"> OF CENTRALES  </v>
      </c>
      <c r="AH89" s="46" t="str">
        <f t="shared" si="208"/>
        <v xml:space="preserve">OTROS BANCOS </v>
      </c>
      <c r="AI89" s="181">
        <f t="shared" si="209"/>
        <v>209</v>
      </c>
      <c r="AJ89" s="181"/>
      <c r="AK89" s="47" t="s">
        <v>12</v>
      </c>
      <c r="AL89" s="67">
        <f t="shared" si="210"/>
        <v>208</v>
      </c>
      <c r="AM89" s="73">
        <f t="shared" si="220"/>
        <v>0</v>
      </c>
      <c r="AN89" s="52">
        <f t="shared" si="221"/>
        <v>0</v>
      </c>
      <c r="AO89" s="60">
        <f t="shared" si="213"/>
        <v>0</v>
      </c>
      <c r="AP89" s="54">
        <f t="shared" si="222"/>
        <v>0</v>
      </c>
      <c r="AQ89" s="53">
        <f t="shared" si="215"/>
        <v>0</v>
      </c>
      <c r="AS89" s="9"/>
      <c r="AT89" s="10"/>
      <c r="AU89" s="2"/>
      <c r="AV89" s="21"/>
    </row>
    <row r="90" spans="1:48" s="45" customFormat="1" ht="21" hidden="1" customHeight="1" thickBot="1" x14ac:dyDescent="0.35">
      <c r="B90" s="49" t="s">
        <v>25</v>
      </c>
      <c r="C90" s="49" t="s">
        <v>25</v>
      </c>
      <c r="D90" s="48" t="s">
        <v>88</v>
      </c>
      <c r="E90" s="164">
        <f>3564797.57-8373.81-8373.81</f>
        <v>3548049.9499999997</v>
      </c>
      <c r="F90" s="249">
        <f>328-2</f>
        <v>326</v>
      </c>
      <c r="G90" s="164"/>
      <c r="H90" s="132"/>
      <c r="I90" s="164"/>
      <c r="J90" s="132"/>
      <c r="K90" s="164">
        <f t="shared" ref="K90" si="274">E90-G90-I90</f>
        <v>3548049.9499999997</v>
      </c>
      <c r="L90" s="132">
        <f t="shared" ref="L90" si="275">F90-H90-J90</f>
        <v>326</v>
      </c>
      <c r="M90" s="50"/>
      <c r="N90" s="50"/>
      <c r="O90" s="52"/>
      <c r="P90" s="102" t="str">
        <f>RIGHT(D90,15)</f>
        <v xml:space="preserve"> OF CENTRALES  </v>
      </c>
      <c r="Q90" s="46" t="s">
        <v>29</v>
      </c>
      <c r="R90" s="249">
        <v>1</v>
      </c>
      <c r="S90" s="132"/>
      <c r="T90" s="47" t="s">
        <v>12</v>
      </c>
      <c r="U90" s="68">
        <f t="shared" si="194"/>
        <v>326</v>
      </c>
      <c r="V90" s="68">
        <f t="shared" si="267"/>
        <v>82</v>
      </c>
      <c r="W90" s="52">
        <f t="shared" si="225"/>
        <v>328</v>
      </c>
      <c r="X90" s="65">
        <f t="shared" si="226"/>
        <v>2</v>
      </c>
      <c r="Y90" s="77">
        <f t="shared" si="227"/>
        <v>326</v>
      </c>
      <c r="Z90" s="76">
        <f t="shared" si="204"/>
        <v>82</v>
      </c>
      <c r="AA90" s="230"/>
      <c r="AB90" s="231"/>
      <c r="AC90" s="231"/>
      <c r="AD90" s="231"/>
      <c r="AE90" s="231">
        <f t="shared" si="272"/>
        <v>0</v>
      </c>
      <c r="AF90" s="231">
        <f t="shared" si="273"/>
        <v>0</v>
      </c>
      <c r="AG90" s="46" t="str">
        <f t="shared" si="207"/>
        <v xml:space="preserve"> OF CENTRALES  </v>
      </c>
      <c r="AH90" s="46" t="str">
        <f t="shared" si="208"/>
        <v>DEPOSITO SCOTIABANK</v>
      </c>
      <c r="AI90" s="181">
        <f t="shared" si="209"/>
        <v>327</v>
      </c>
      <c r="AJ90" s="181"/>
      <c r="AK90" s="47" t="s">
        <v>12</v>
      </c>
      <c r="AL90" s="67">
        <f t="shared" si="210"/>
        <v>326</v>
      </c>
      <c r="AM90" s="73">
        <f t="shared" si="220"/>
        <v>0</v>
      </c>
      <c r="AN90" s="52">
        <f t="shared" si="221"/>
        <v>0</v>
      </c>
      <c r="AO90" s="60">
        <f t="shared" si="213"/>
        <v>0</v>
      </c>
      <c r="AP90" s="54">
        <f t="shared" si="222"/>
        <v>0</v>
      </c>
      <c r="AQ90" s="53">
        <f t="shared" si="215"/>
        <v>0</v>
      </c>
      <c r="AS90" s="9"/>
      <c r="AT90" s="10"/>
      <c r="AU90" s="2"/>
      <c r="AV90" s="21"/>
    </row>
    <row r="91" spans="1:48" s="45" customFormat="1" ht="21" hidden="1" customHeight="1" thickBot="1" x14ac:dyDescent="0.35">
      <c r="B91" s="45" t="s">
        <v>93</v>
      </c>
      <c r="C91" s="49" t="s">
        <v>56</v>
      </c>
      <c r="D91" s="48" t="s">
        <v>79</v>
      </c>
      <c r="E91" s="166"/>
      <c r="F91" s="166"/>
      <c r="G91" s="163"/>
      <c r="H91" s="125"/>
      <c r="I91" s="166"/>
      <c r="J91" s="165"/>
      <c r="K91" s="163">
        <f t="shared" ref="K91:K92" si="276">E91+I91</f>
        <v>0</v>
      </c>
      <c r="L91" s="125">
        <f t="shared" ref="L91:L92" si="277">F91+J91</f>
        <v>0</v>
      </c>
      <c r="M91" s="50"/>
      <c r="N91" s="50"/>
      <c r="O91" s="52"/>
      <c r="P91" s="102" t="str">
        <f>RIGHT(D91,8)</f>
        <v xml:space="preserve">  PUEBLA</v>
      </c>
      <c r="Q91" s="46" t="s">
        <v>28</v>
      </c>
      <c r="R91" s="182"/>
      <c r="S91" s="182"/>
      <c r="T91" s="47" t="s">
        <v>12</v>
      </c>
      <c r="U91" s="68">
        <f t="shared" si="194"/>
        <v>-1</v>
      </c>
      <c r="V91" s="68">
        <f t="shared" si="267"/>
        <v>0</v>
      </c>
      <c r="W91" s="52">
        <f t="shared" ref="W91:W93" si="278">+V91*4</f>
        <v>0</v>
      </c>
      <c r="X91" s="65">
        <f t="shared" si="226"/>
        <v>0</v>
      </c>
      <c r="Y91" s="77">
        <f t="shared" ref="Y91:Y93" si="279">+U91-R91+1</f>
        <v>0</v>
      </c>
      <c r="Z91" s="76">
        <f t="shared" si="204"/>
        <v>0</v>
      </c>
      <c r="AA91" s="215"/>
      <c r="AB91" s="217"/>
      <c r="AC91" s="226"/>
      <c r="AD91" s="226"/>
      <c r="AE91" s="223">
        <f t="shared" ref="AE91:AE92" si="280">AC91+AA91</f>
        <v>0</v>
      </c>
      <c r="AF91" s="216">
        <f t="shared" ref="AF91:AF92" si="281">AD91+AB91</f>
        <v>0</v>
      </c>
      <c r="AG91" s="46" t="str">
        <f t="shared" si="207"/>
        <v xml:space="preserve">  PUEBLA</v>
      </c>
      <c r="AH91" s="46" t="str">
        <f t="shared" si="208"/>
        <v>OPR BANAMEX</v>
      </c>
      <c r="AI91" s="183">
        <f t="shared" si="209"/>
        <v>0</v>
      </c>
      <c r="AJ91" s="183"/>
      <c r="AK91" s="47" t="s">
        <v>12</v>
      </c>
      <c r="AL91" s="67">
        <f t="shared" si="210"/>
        <v>-1</v>
      </c>
      <c r="AM91" s="73">
        <f t="shared" si="220"/>
        <v>0</v>
      </c>
      <c r="AN91" s="52">
        <f t="shared" si="221"/>
        <v>0</v>
      </c>
      <c r="AO91" s="60">
        <f t="shared" si="213"/>
        <v>0</v>
      </c>
      <c r="AP91" s="54">
        <f t="shared" si="222"/>
        <v>0</v>
      </c>
      <c r="AQ91" s="53">
        <f t="shared" si="215"/>
        <v>0</v>
      </c>
      <c r="AS91" s="9"/>
      <c r="AT91" s="10"/>
      <c r="AU91" s="2"/>
      <c r="AV91" s="21"/>
    </row>
    <row r="92" spans="1:48" s="45" customFormat="1" ht="21" customHeight="1" thickBot="1" x14ac:dyDescent="0.35">
      <c r="A92" s="45" t="s">
        <v>274</v>
      </c>
      <c r="B92" s="45" t="s">
        <v>93</v>
      </c>
      <c r="C92" s="49" t="s">
        <v>56</v>
      </c>
      <c r="D92" s="48" t="s">
        <v>79</v>
      </c>
      <c r="E92" s="166">
        <v>53803.03</v>
      </c>
      <c r="F92" s="248">
        <v>9</v>
      </c>
      <c r="G92" s="163"/>
      <c r="H92" s="125"/>
      <c r="I92" s="166">
        <f>I93+I94</f>
        <v>5125.08</v>
      </c>
      <c r="J92" s="165">
        <f>J93</f>
        <v>1</v>
      </c>
      <c r="K92" s="163">
        <f t="shared" si="276"/>
        <v>58928.11</v>
      </c>
      <c r="L92" s="125">
        <f t="shared" si="277"/>
        <v>10</v>
      </c>
      <c r="M92" s="50"/>
      <c r="N92" s="50"/>
      <c r="O92" s="52"/>
      <c r="P92" s="102" t="str">
        <f>RIGHT(D92,8)</f>
        <v xml:space="preserve">  PUEBLA</v>
      </c>
      <c r="Q92" s="46" t="s">
        <v>40</v>
      </c>
      <c r="R92" s="251">
        <v>522</v>
      </c>
      <c r="S92" s="182">
        <v>531</v>
      </c>
      <c r="T92" s="47" t="s">
        <v>12</v>
      </c>
      <c r="U92" s="68">
        <f t="shared" si="194"/>
        <v>531</v>
      </c>
      <c r="V92" s="68">
        <f t="shared" si="267"/>
        <v>3</v>
      </c>
      <c r="W92" s="52">
        <f t="shared" si="278"/>
        <v>12</v>
      </c>
      <c r="X92" s="65">
        <f t="shared" si="226"/>
        <v>3</v>
      </c>
      <c r="Y92" s="77">
        <f t="shared" si="279"/>
        <v>10</v>
      </c>
      <c r="Z92" s="76">
        <f t="shared" si="204"/>
        <v>3</v>
      </c>
      <c r="AA92" s="215"/>
      <c r="AB92" s="215"/>
      <c r="AC92" s="227"/>
      <c r="AD92" s="227"/>
      <c r="AE92" s="223">
        <f t="shared" si="280"/>
        <v>0</v>
      </c>
      <c r="AF92" s="216">
        <f t="shared" si="281"/>
        <v>0</v>
      </c>
      <c r="AG92" s="46" t="str">
        <f t="shared" si="207"/>
        <v xml:space="preserve">  PUEBLA</v>
      </c>
      <c r="AH92" s="46" t="str">
        <f t="shared" si="208"/>
        <v>OPR BBVA</v>
      </c>
      <c r="AI92" s="183">
        <f t="shared" si="209"/>
        <v>532</v>
      </c>
      <c r="AJ92" s="183"/>
      <c r="AK92" s="47" t="s">
        <v>12</v>
      </c>
      <c r="AL92" s="67">
        <f t="shared" si="210"/>
        <v>531</v>
      </c>
      <c r="AM92" s="73">
        <f t="shared" si="220"/>
        <v>0</v>
      </c>
      <c r="AN92" s="52">
        <f t="shared" si="221"/>
        <v>0</v>
      </c>
      <c r="AO92" s="60">
        <f t="shared" si="213"/>
        <v>0</v>
      </c>
      <c r="AP92" s="54">
        <f t="shared" si="222"/>
        <v>0</v>
      </c>
      <c r="AQ92" s="53">
        <f t="shared" si="215"/>
        <v>0</v>
      </c>
      <c r="AS92" s="9"/>
      <c r="AT92" s="10"/>
      <c r="AU92" s="2"/>
      <c r="AV92" s="21"/>
    </row>
    <row r="93" spans="1:48" s="45" customFormat="1" ht="21" hidden="1" customHeight="1" thickBot="1" x14ac:dyDescent="0.35">
      <c r="B93" s="45" t="s">
        <v>93</v>
      </c>
      <c r="C93" s="49" t="s">
        <v>56</v>
      </c>
      <c r="D93" s="48" t="s">
        <v>79</v>
      </c>
      <c r="E93" s="164">
        <v>13300491.500000168</v>
      </c>
      <c r="F93" s="249">
        <v>2549</v>
      </c>
      <c r="G93" s="164">
        <v>45316.959999999999</v>
      </c>
      <c r="H93" s="132">
        <v>11</v>
      </c>
      <c r="I93" s="164">
        <v>5125.08</v>
      </c>
      <c r="J93" s="132">
        <v>1</v>
      </c>
      <c r="K93" s="164">
        <f t="shared" ref="K93:K94" si="282">E93-G93-I93</f>
        <v>13250049.460000167</v>
      </c>
      <c r="L93" s="132">
        <f t="shared" ref="L93:L94" si="283">F93-H93-J93</f>
        <v>2537</v>
      </c>
      <c r="M93" s="50"/>
      <c r="N93" s="50"/>
      <c r="O93" s="52"/>
      <c r="P93" s="102" t="str">
        <f>RIGHT(D93,8)</f>
        <v xml:space="preserve">  PUEBLA</v>
      </c>
      <c r="Q93" s="46" t="s">
        <v>41</v>
      </c>
      <c r="R93" s="249">
        <v>1</v>
      </c>
      <c r="S93" s="132"/>
      <c r="T93" s="47" t="s">
        <v>12</v>
      </c>
      <c r="U93" s="68">
        <f t="shared" si="194"/>
        <v>2537</v>
      </c>
      <c r="V93" s="68">
        <f t="shared" si="267"/>
        <v>638</v>
      </c>
      <c r="W93" s="52">
        <f t="shared" si="278"/>
        <v>2552</v>
      </c>
      <c r="X93" s="65">
        <f t="shared" si="226"/>
        <v>3</v>
      </c>
      <c r="Y93" s="77">
        <f t="shared" si="279"/>
        <v>2537</v>
      </c>
      <c r="Z93" s="76">
        <f t="shared" si="204"/>
        <v>638</v>
      </c>
      <c r="AA93" s="235"/>
      <c r="AB93" s="235"/>
      <c r="AC93" s="231"/>
      <c r="AD93" s="231"/>
      <c r="AE93" s="231">
        <f t="shared" ref="AE93:AE94" si="284">AA93-AC93</f>
        <v>0</v>
      </c>
      <c r="AF93" s="231">
        <f t="shared" ref="AF93:AF94" si="285">AB93-AD93</f>
        <v>0</v>
      </c>
      <c r="AG93" s="46" t="str">
        <f t="shared" si="207"/>
        <v xml:space="preserve">  PUEBLA</v>
      </c>
      <c r="AH93" s="46" t="str">
        <f t="shared" si="208"/>
        <v>BBVA DISPERSION</v>
      </c>
      <c r="AI93" s="181">
        <f t="shared" si="209"/>
        <v>2538</v>
      </c>
      <c r="AJ93" s="181"/>
      <c r="AK93" s="47" t="s">
        <v>12</v>
      </c>
      <c r="AL93" s="67">
        <f t="shared" si="210"/>
        <v>2537</v>
      </c>
      <c r="AM93" s="73">
        <f t="shared" si="220"/>
        <v>0</v>
      </c>
      <c r="AN93" s="52">
        <f t="shared" si="221"/>
        <v>0</v>
      </c>
      <c r="AO93" s="60">
        <f t="shared" si="213"/>
        <v>0</v>
      </c>
      <c r="AP93" s="54">
        <f t="shared" si="222"/>
        <v>0</v>
      </c>
      <c r="AQ93" s="53">
        <f t="shared" si="215"/>
        <v>0</v>
      </c>
      <c r="AS93" s="9"/>
      <c r="AT93" s="10"/>
      <c r="AU93" s="2"/>
      <c r="AV93" s="21"/>
    </row>
    <row r="94" spans="1:48" s="45" customFormat="1" ht="21" hidden="1" customHeight="1" thickBot="1" x14ac:dyDescent="0.35">
      <c r="B94" s="45" t="s">
        <v>93</v>
      </c>
      <c r="C94" s="49" t="s">
        <v>56</v>
      </c>
      <c r="D94" s="48" t="s">
        <v>79</v>
      </c>
      <c r="E94" s="164">
        <v>342688.75000000006</v>
      </c>
      <c r="F94" s="249">
        <v>64</v>
      </c>
      <c r="G94" s="164"/>
      <c r="H94" s="132"/>
      <c r="I94" s="164"/>
      <c r="J94" s="164"/>
      <c r="K94" s="164">
        <f t="shared" si="282"/>
        <v>342688.75000000006</v>
      </c>
      <c r="L94" s="132">
        <f t="shared" si="283"/>
        <v>64</v>
      </c>
      <c r="M94" s="50"/>
      <c r="N94" s="50"/>
      <c r="O94" s="52"/>
      <c r="P94" s="102" t="str">
        <f>RIGHT(D94,8)</f>
        <v xml:space="preserve">  PUEBLA</v>
      </c>
      <c r="Q94" s="46" t="s">
        <v>142</v>
      </c>
      <c r="R94" s="249">
        <v>1</v>
      </c>
      <c r="S94" s="132"/>
      <c r="T94" s="47" t="s">
        <v>12</v>
      </c>
      <c r="U94" s="68">
        <f t="shared" si="194"/>
        <v>64</v>
      </c>
      <c r="V94" s="68">
        <f t="shared" si="267"/>
        <v>16</v>
      </c>
      <c r="W94" s="52">
        <f t="shared" si="225"/>
        <v>64</v>
      </c>
      <c r="X94" s="65">
        <f t="shared" si="226"/>
        <v>0</v>
      </c>
      <c r="Y94" s="77">
        <f t="shared" si="227"/>
        <v>64</v>
      </c>
      <c r="Z94" s="76">
        <f t="shared" si="204"/>
        <v>16</v>
      </c>
      <c r="AA94" s="230"/>
      <c r="AB94" s="231"/>
      <c r="AC94" s="231"/>
      <c r="AD94" s="231"/>
      <c r="AE94" s="231">
        <f t="shared" si="284"/>
        <v>0</v>
      </c>
      <c r="AF94" s="231">
        <f t="shared" si="285"/>
        <v>0</v>
      </c>
      <c r="AG94" s="46" t="str">
        <f t="shared" si="207"/>
        <v xml:space="preserve">  PUEBLA</v>
      </c>
      <c r="AH94" s="46" t="str">
        <f t="shared" si="208"/>
        <v xml:space="preserve">OTROS BANCOS </v>
      </c>
      <c r="AI94" s="181">
        <f t="shared" si="209"/>
        <v>65</v>
      </c>
      <c r="AJ94" s="181"/>
      <c r="AK94" s="47" t="s">
        <v>12</v>
      </c>
      <c r="AL94" s="67">
        <f t="shared" si="210"/>
        <v>64</v>
      </c>
      <c r="AM94" s="73">
        <f t="shared" si="220"/>
        <v>0</v>
      </c>
      <c r="AN94" s="52">
        <f t="shared" si="221"/>
        <v>0</v>
      </c>
      <c r="AO94" s="60">
        <f t="shared" si="213"/>
        <v>0</v>
      </c>
      <c r="AP94" s="54">
        <f t="shared" si="222"/>
        <v>0</v>
      </c>
      <c r="AQ94" s="53">
        <f t="shared" si="215"/>
        <v>0</v>
      </c>
      <c r="AS94" s="9"/>
      <c r="AT94" s="10"/>
      <c r="AU94" s="2"/>
      <c r="AV94" s="21"/>
    </row>
    <row r="95" spans="1:48" s="45" customFormat="1" ht="21" hidden="1" customHeight="1" thickBot="1" x14ac:dyDescent="0.35">
      <c r="B95" s="45" t="s">
        <v>93</v>
      </c>
      <c r="C95" s="49" t="s">
        <v>57</v>
      </c>
      <c r="D95" s="48" t="s">
        <v>80</v>
      </c>
      <c r="E95" s="166"/>
      <c r="F95" s="166"/>
      <c r="G95" s="163"/>
      <c r="H95" s="125"/>
      <c r="I95" s="166"/>
      <c r="J95" s="165"/>
      <c r="K95" s="163">
        <f t="shared" ref="K95:K96" si="286">E95+I95</f>
        <v>0</v>
      </c>
      <c r="L95" s="125">
        <f t="shared" ref="L95:L96" si="287">F95+J95</f>
        <v>0</v>
      </c>
      <c r="M95" s="50"/>
      <c r="N95" s="50"/>
      <c r="O95" s="52"/>
      <c r="P95" s="102" t="str">
        <f>RIGHT(D95,14)</f>
        <v xml:space="preserve">  QUINTANA ROO</v>
      </c>
      <c r="Q95" s="46" t="s">
        <v>28</v>
      </c>
      <c r="R95" s="182"/>
      <c r="S95" s="182"/>
      <c r="T95" s="47" t="s">
        <v>12</v>
      </c>
      <c r="U95" s="68">
        <f t="shared" si="194"/>
        <v>-1</v>
      </c>
      <c r="V95" s="68">
        <f t="shared" si="267"/>
        <v>0</v>
      </c>
      <c r="W95" s="52">
        <f t="shared" ref="W95" si="288">+V95*4</f>
        <v>0</v>
      </c>
      <c r="X95" s="65">
        <f t="shared" si="226"/>
        <v>0</v>
      </c>
      <c r="Y95" s="77"/>
      <c r="Z95" s="76"/>
      <c r="AA95" s="215"/>
      <c r="AB95" s="217"/>
      <c r="AC95" s="226"/>
      <c r="AD95" s="226"/>
      <c r="AE95" s="223">
        <f t="shared" ref="AE95:AE96" si="289">AC95+AA95</f>
        <v>0</v>
      </c>
      <c r="AF95" s="216">
        <f t="shared" ref="AF95:AF96" si="290">AD95+AB95</f>
        <v>0</v>
      </c>
      <c r="AG95" s="46" t="str">
        <f t="shared" si="207"/>
        <v xml:space="preserve">  QUINTANA ROO</v>
      </c>
      <c r="AH95" s="46" t="str">
        <f t="shared" si="208"/>
        <v>OPR BANAMEX</v>
      </c>
      <c r="AI95" s="183">
        <f t="shared" si="209"/>
        <v>0</v>
      </c>
      <c r="AJ95" s="183"/>
      <c r="AK95" s="47" t="s">
        <v>12</v>
      </c>
      <c r="AL95" s="67">
        <f t="shared" si="210"/>
        <v>-1</v>
      </c>
      <c r="AM95" s="73">
        <f t="shared" si="220"/>
        <v>0</v>
      </c>
      <c r="AN95" s="52">
        <f t="shared" si="221"/>
        <v>0</v>
      </c>
      <c r="AO95" s="60">
        <f t="shared" si="213"/>
        <v>0</v>
      </c>
      <c r="AP95" s="54">
        <f t="shared" si="222"/>
        <v>0</v>
      </c>
      <c r="AQ95" s="53">
        <f t="shared" si="215"/>
        <v>0</v>
      </c>
      <c r="AS95" s="9"/>
      <c r="AT95" s="10"/>
      <c r="AU95" s="2"/>
      <c r="AV95" s="21"/>
    </row>
    <row r="96" spans="1:48" s="45" customFormat="1" ht="21" customHeight="1" thickBot="1" x14ac:dyDescent="0.35">
      <c r="A96" s="45" t="s">
        <v>274</v>
      </c>
      <c r="B96" s="45" t="s">
        <v>93</v>
      </c>
      <c r="C96" s="49" t="s">
        <v>57</v>
      </c>
      <c r="D96" s="48" t="s">
        <v>80</v>
      </c>
      <c r="E96" s="166">
        <v>17375.97</v>
      </c>
      <c r="F96" s="248">
        <v>3</v>
      </c>
      <c r="G96" s="163"/>
      <c r="H96" s="125"/>
      <c r="I96" s="166">
        <f>I97+I98</f>
        <v>5972.94</v>
      </c>
      <c r="J96" s="165">
        <f>J98</f>
        <v>1</v>
      </c>
      <c r="K96" s="163">
        <f t="shared" si="286"/>
        <v>23348.91</v>
      </c>
      <c r="L96" s="125">
        <f t="shared" si="287"/>
        <v>4</v>
      </c>
      <c r="M96" s="50"/>
      <c r="N96" s="50"/>
      <c r="O96" s="52"/>
      <c r="P96" s="102" t="str">
        <f>RIGHT(D96,14)</f>
        <v xml:space="preserve">  QUINTANA ROO</v>
      </c>
      <c r="Q96" s="46" t="s">
        <v>40</v>
      </c>
      <c r="R96" s="251">
        <v>151</v>
      </c>
      <c r="S96" s="182">
        <v>154</v>
      </c>
      <c r="T96" s="47" t="s">
        <v>12</v>
      </c>
      <c r="U96" s="68">
        <f t="shared" si="194"/>
        <v>154</v>
      </c>
      <c r="V96" s="68">
        <f t="shared" si="267"/>
        <v>0</v>
      </c>
      <c r="W96" s="52">
        <f t="shared" si="225"/>
        <v>0</v>
      </c>
      <c r="X96" s="65">
        <f t="shared" si="226"/>
        <v>-3</v>
      </c>
      <c r="Y96" s="77"/>
      <c r="Z96" s="76"/>
      <c r="AA96" s="215"/>
      <c r="AB96" s="215"/>
      <c r="AC96" s="227"/>
      <c r="AD96" s="227"/>
      <c r="AE96" s="223">
        <f t="shared" si="289"/>
        <v>0</v>
      </c>
      <c r="AF96" s="216">
        <f t="shared" si="290"/>
        <v>0</v>
      </c>
      <c r="AG96" s="46" t="str">
        <f t="shared" si="207"/>
        <v xml:space="preserve">  QUINTANA ROO</v>
      </c>
      <c r="AH96" s="46" t="str">
        <f t="shared" si="208"/>
        <v>OPR BBVA</v>
      </c>
      <c r="AI96" s="183">
        <f t="shared" si="209"/>
        <v>155</v>
      </c>
      <c r="AJ96" s="183"/>
      <c r="AK96" s="47" t="s">
        <v>12</v>
      </c>
      <c r="AL96" s="67">
        <f t="shared" si="210"/>
        <v>154</v>
      </c>
      <c r="AM96" s="73">
        <f t="shared" si="220"/>
        <v>0</v>
      </c>
      <c r="AN96" s="52">
        <f t="shared" si="221"/>
        <v>0</v>
      </c>
      <c r="AO96" s="60">
        <f t="shared" si="213"/>
        <v>0</v>
      </c>
      <c r="AP96" s="54">
        <f t="shared" si="222"/>
        <v>0</v>
      </c>
      <c r="AQ96" s="53">
        <f t="shared" si="215"/>
        <v>0</v>
      </c>
      <c r="AS96" s="9"/>
      <c r="AT96" s="10"/>
      <c r="AU96" s="2"/>
      <c r="AV96" s="21"/>
    </row>
    <row r="97" spans="1:48" s="45" customFormat="1" ht="21" hidden="1" customHeight="1" thickBot="1" x14ac:dyDescent="0.35">
      <c r="B97" s="45" t="s">
        <v>93</v>
      </c>
      <c r="C97" s="49" t="s">
        <v>57</v>
      </c>
      <c r="D97" s="48" t="s">
        <v>80</v>
      </c>
      <c r="E97" s="164">
        <v>3526764.3499999875</v>
      </c>
      <c r="F97" s="249">
        <v>591</v>
      </c>
      <c r="G97" s="164">
        <v>14795.07</v>
      </c>
      <c r="H97" s="132">
        <v>2</v>
      </c>
      <c r="I97" s="164"/>
      <c r="J97" s="164"/>
      <c r="K97" s="164">
        <f t="shared" ref="K97:K98" si="291">E97-G97-I97</f>
        <v>3511969.2799999877</v>
      </c>
      <c r="L97" s="132">
        <f t="shared" ref="L97:L98" si="292">F97-H97-J97</f>
        <v>589</v>
      </c>
      <c r="M97" s="50"/>
      <c r="N97" s="50"/>
      <c r="O97" s="52"/>
      <c r="P97" s="102" t="str">
        <f>RIGHT(D97,14)</f>
        <v xml:space="preserve">  QUINTANA ROO</v>
      </c>
      <c r="Q97" s="46" t="s">
        <v>41</v>
      </c>
      <c r="R97" s="249">
        <v>1</v>
      </c>
      <c r="S97" s="132"/>
      <c r="T97" s="47" t="s">
        <v>12</v>
      </c>
      <c r="U97" s="68">
        <f t="shared" si="194"/>
        <v>589</v>
      </c>
      <c r="V97" s="68">
        <f t="shared" si="267"/>
        <v>0</v>
      </c>
      <c r="W97" s="52">
        <f t="shared" si="225"/>
        <v>0</v>
      </c>
      <c r="X97" s="65">
        <f t="shared" si="226"/>
        <v>-591</v>
      </c>
      <c r="Y97" s="77"/>
      <c r="Z97" s="76"/>
      <c r="AA97" s="235"/>
      <c r="AB97" s="235"/>
      <c r="AC97" s="231"/>
      <c r="AD97" s="231"/>
      <c r="AE97" s="231">
        <f t="shared" ref="AE97:AE98" si="293">AA97-AC97</f>
        <v>0</v>
      </c>
      <c r="AF97" s="231">
        <f t="shared" ref="AF97:AF98" si="294">AB97-AD97</f>
        <v>0</v>
      </c>
      <c r="AG97" s="46" t="str">
        <f t="shared" si="207"/>
        <v xml:space="preserve">  QUINTANA ROO</v>
      </c>
      <c r="AH97" s="46" t="str">
        <f t="shared" si="208"/>
        <v>BBVA DISPERSION</v>
      </c>
      <c r="AI97" s="181">
        <f t="shared" si="209"/>
        <v>590</v>
      </c>
      <c r="AJ97" s="181"/>
      <c r="AK97" s="47" t="s">
        <v>12</v>
      </c>
      <c r="AL97" s="67">
        <f t="shared" si="210"/>
        <v>589</v>
      </c>
      <c r="AM97" s="73">
        <f t="shared" si="220"/>
        <v>0</v>
      </c>
      <c r="AN97" s="52">
        <f t="shared" si="221"/>
        <v>0</v>
      </c>
      <c r="AO97" s="60">
        <f t="shared" si="213"/>
        <v>0</v>
      </c>
      <c r="AP97" s="54">
        <f t="shared" si="222"/>
        <v>0</v>
      </c>
      <c r="AQ97" s="53">
        <f t="shared" si="215"/>
        <v>0</v>
      </c>
      <c r="AS97" s="9"/>
      <c r="AT97" s="10"/>
      <c r="AU97" s="2"/>
      <c r="AV97" s="21"/>
    </row>
    <row r="98" spans="1:48" s="45" customFormat="1" ht="21" hidden="1" customHeight="1" thickBot="1" x14ac:dyDescent="0.35">
      <c r="B98" s="45" t="s">
        <v>93</v>
      </c>
      <c r="C98" s="49" t="s">
        <v>57</v>
      </c>
      <c r="D98" s="48" t="s">
        <v>80</v>
      </c>
      <c r="E98" s="164">
        <v>973014.57999999798</v>
      </c>
      <c r="F98" s="249">
        <v>163</v>
      </c>
      <c r="G98" s="164"/>
      <c r="H98" s="132"/>
      <c r="I98" s="164">
        <v>5972.94</v>
      </c>
      <c r="J98" s="132">
        <v>1</v>
      </c>
      <c r="K98" s="164">
        <f t="shared" si="291"/>
        <v>967041.63999999803</v>
      </c>
      <c r="L98" s="132">
        <f t="shared" si="292"/>
        <v>162</v>
      </c>
      <c r="M98" s="50"/>
      <c r="N98" s="50"/>
      <c r="O98" s="52"/>
      <c r="P98" s="102" t="str">
        <f>RIGHT(D98,14)</f>
        <v xml:space="preserve">  QUINTANA ROO</v>
      </c>
      <c r="Q98" s="46" t="s">
        <v>142</v>
      </c>
      <c r="R98" s="249">
        <v>1</v>
      </c>
      <c r="S98" s="132"/>
      <c r="T98" s="47" t="s">
        <v>12</v>
      </c>
      <c r="U98" s="68">
        <f t="shared" si="194"/>
        <v>162</v>
      </c>
      <c r="V98" s="68">
        <f t="shared" si="267"/>
        <v>0</v>
      </c>
      <c r="W98" s="52">
        <f t="shared" ref="W98:W104" si="295">+V98*4</f>
        <v>0</v>
      </c>
      <c r="X98" s="65">
        <f t="shared" si="226"/>
        <v>-163</v>
      </c>
      <c r="Y98" s="77"/>
      <c r="Z98" s="76"/>
      <c r="AA98" s="230"/>
      <c r="AB98" s="231"/>
      <c r="AC98" s="231"/>
      <c r="AD98" s="231"/>
      <c r="AE98" s="231">
        <f t="shared" si="293"/>
        <v>0</v>
      </c>
      <c r="AF98" s="231">
        <f t="shared" si="294"/>
        <v>0</v>
      </c>
      <c r="AG98" s="46" t="str">
        <f t="shared" si="207"/>
        <v xml:space="preserve">  QUINTANA ROO</v>
      </c>
      <c r="AH98" s="46" t="str">
        <f t="shared" si="208"/>
        <v xml:space="preserve">OTROS BANCOS </v>
      </c>
      <c r="AI98" s="181">
        <f t="shared" si="209"/>
        <v>163</v>
      </c>
      <c r="AJ98" s="181"/>
      <c r="AK98" s="47" t="s">
        <v>12</v>
      </c>
      <c r="AL98" s="67">
        <f t="shared" si="210"/>
        <v>162</v>
      </c>
      <c r="AM98" s="73">
        <f t="shared" si="220"/>
        <v>0</v>
      </c>
      <c r="AN98" s="52">
        <f t="shared" si="221"/>
        <v>0</v>
      </c>
      <c r="AO98" s="60">
        <f t="shared" si="213"/>
        <v>0</v>
      </c>
      <c r="AP98" s="54">
        <f t="shared" si="222"/>
        <v>0</v>
      </c>
      <c r="AQ98" s="53">
        <f t="shared" si="215"/>
        <v>0</v>
      </c>
      <c r="AS98" s="9"/>
      <c r="AT98" s="10"/>
      <c r="AU98" s="2"/>
      <c r="AV98" s="21"/>
    </row>
    <row r="99" spans="1:48" s="45" customFormat="1" ht="21" hidden="1" customHeight="1" thickBot="1" x14ac:dyDescent="0.35">
      <c r="B99" s="45" t="s">
        <v>93</v>
      </c>
      <c r="C99" s="49" t="s">
        <v>58</v>
      </c>
      <c r="D99" s="48" t="s">
        <v>81</v>
      </c>
      <c r="E99" s="166"/>
      <c r="F99" s="166"/>
      <c r="G99" s="163"/>
      <c r="H99" s="125"/>
      <c r="I99" s="166"/>
      <c r="J99" s="165"/>
      <c r="K99" s="163">
        <f t="shared" ref="K99:K100" si="296">E99+I99</f>
        <v>0</v>
      </c>
      <c r="L99" s="125">
        <f t="shared" ref="L99:L100" si="297">F99+J99</f>
        <v>0</v>
      </c>
      <c r="M99" s="50"/>
      <c r="N99" s="50"/>
      <c r="O99" s="52"/>
      <c r="P99" s="102" t="str">
        <f>RIGHT(D99,9)</f>
        <v>QUERETARO</v>
      </c>
      <c r="Q99" s="46" t="s">
        <v>28</v>
      </c>
      <c r="R99" s="182"/>
      <c r="S99" s="182"/>
      <c r="T99" s="47" t="s">
        <v>12</v>
      </c>
      <c r="U99" s="68">
        <f t="shared" ref="U99:U131" si="298">+R99+L99-1</f>
        <v>-1</v>
      </c>
      <c r="V99" s="73">
        <f t="shared" ref="V99:V103" si="299">ROUNDUP(Z99,0)</f>
        <v>0</v>
      </c>
      <c r="W99" s="52">
        <f t="shared" si="295"/>
        <v>0</v>
      </c>
      <c r="X99" s="65">
        <f t="shared" si="226"/>
        <v>0</v>
      </c>
      <c r="Y99" s="77"/>
      <c r="Z99" s="76"/>
      <c r="AA99" s="215"/>
      <c r="AB99" s="217"/>
      <c r="AC99" s="226"/>
      <c r="AD99" s="226"/>
      <c r="AE99" s="223">
        <f t="shared" ref="AE99:AE100" si="300">AC99+AA99</f>
        <v>0</v>
      </c>
      <c r="AF99" s="216">
        <f t="shared" ref="AF99:AF100" si="301">AD99+AB99</f>
        <v>0</v>
      </c>
      <c r="AG99" s="46" t="str">
        <f t="shared" si="207"/>
        <v>QUERETARO</v>
      </c>
      <c r="AH99" s="46" t="str">
        <f t="shared" si="208"/>
        <v>OPR BANAMEX</v>
      </c>
      <c r="AI99" s="183">
        <f t="shared" si="209"/>
        <v>0</v>
      </c>
      <c r="AJ99" s="183"/>
      <c r="AK99" s="47" t="s">
        <v>12</v>
      </c>
      <c r="AL99" s="67">
        <f t="shared" si="210"/>
        <v>-1</v>
      </c>
      <c r="AM99" s="73">
        <f t="shared" si="220"/>
        <v>0</v>
      </c>
      <c r="AN99" s="52">
        <f t="shared" si="221"/>
        <v>0</v>
      </c>
      <c r="AO99" s="60">
        <f t="shared" si="213"/>
        <v>0</v>
      </c>
      <c r="AP99" s="54">
        <f t="shared" si="222"/>
        <v>0</v>
      </c>
      <c r="AQ99" s="53">
        <f t="shared" si="215"/>
        <v>0</v>
      </c>
      <c r="AS99" s="9"/>
      <c r="AT99" s="10"/>
      <c r="AU99" s="2"/>
      <c r="AV99" s="21"/>
    </row>
    <row r="100" spans="1:48" s="45" customFormat="1" ht="21" customHeight="1" thickBot="1" x14ac:dyDescent="0.35">
      <c r="A100" s="45" t="s">
        <v>274</v>
      </c>
      <c r="B100" s="45" t="s">
        <v>93</v>
      </c>
      <c r="C100" s="49" t="s">
        <v>58</v>
      </c>
      <c r="D100" s="48" t="s">
        <v>81</v>
      </c>
      <c r="E100" s="166">
        <v>93817.329999999987</v>
      </c>
      <c r="F100" s="248">
        <v>18</v>
      </c>
      <c r="G100" s="163"/>
      <c r="H100" s="125"/>
      <c r="I100" s="166">
        <f>I101+I102</f>
        <v>9659.1200000000008</v>
      </c>
      <c r="J100" s="165">
        <f>J102</f>
        <v>2</v>
      </c>
      <c r="K100" s="163">
        <f t="shared" si="296"/>
        <v>103476.44999999998</v>
      </c>
      <c r="L100" s="125">
        <f t="shared" si="297"/>
        <v>20</v>
      </c>
      <c r="M100" s="50"/>
      <c r="N100" s="50"/>
      <c r="O100" s="52"/>
      <c r="P100" s="102" t="str">
        <f>RIGHT(D100,9)</f>
        <v>QUERETARO</v>
      </c>
      <c r="Q100" s="46" t="s">
        <v>40</v>
      </c>
      <c r="R100" s="251">
        <v>11075</v>
      </c>
      <c r="S100" s="182">
        <v>11093</v>
      </c>
      <c r="T100" s="47" t="s">
        <v>12</v>
      </c>
      <c r="U100" s="68">
        <f t="shared" si="298"/>
        <v>11094</v>
      </c>
      <c r="V100" s="68">
        <f t="shared" si="299"/>
        <v>0</v>
      </c>
      <c r="W100" s="52">
        <f t="shared" ref="W100:W102" si="302">+V100*4</f>
        <v>0</v>
      </c>
      <c r="X100" s="65">
        <f t="shared" si="226"/>
        <v>-18</v>
      </c>
      <c r="Y100" s="77"/>
      <c r="Z100" s="76"/>
      <c r="AA100" s="215"/>
      <c r="AB100" s="215"/>
      <c r="AC100" s="227"/>
      <c r="AD100" s="227"/>
      <c r="AE100" s="223">
        <f t="shared" si="300"/>
        <v>0</v>
      </c>
      <c r="AF100" s="216">
        <f t="shared" si="301"/>
        <v>0</v>
      </c>
      <c r="AG100" s="46" t="str">
        <f t="shared" si="207"/>
        <v>QUERETARO</v>
      </c>
      <c r="AH100" s="46" t="str">
        <f t="shared" si="208"/>
        <v>OPR BBVA</v>
      </c>
      <c r="AI100" s="183">
        <f t="shared" si="209"/>
        <v>11095</v>
      </c>
      <c r="AJ100" s="183"/>
      <c r="AK100" s="47" t="s">
        <v>12</v>
      </c>
      <c r="AL100" s="67">
        <f t="shared" si="210"/>
        <v>11094</v>
      </c>
      <c r="AM100" s="73">
        <f t="shared" si="220"/>
        <v>0</v>
      </c>
      <c r="AN100" s="52">
        <f t="shared" si="221"/>
        <v>0</v>
      </c>
      <c r="AO100" s="60">
        <f t="shared" si="213"/>
        <v>0</v>
      </c>
      <c r="AP100" s="54">
        <f t="shared" si="222"/>
        <v>0</v>
      </c>
      <c r="AQ100" s="53">
        <f t="shared" si="215"/>
        <v>0</v>
      </c>
      <c r="AS100" s="9"/>
      <c r="AT100" s="10"/>
      <c r="AU100" s="2"/>
      <c r="AV100" s="21"/>
    </row>
    <row r="101" spans="1:48" s="45" customFormat="1" ht="21" hidden="1" customHeight="1" thickBot="1" x14ac:dyDescent="0.35">
      <c r="B101" s="45" t="s">
        <v>93</v>
      </c>
      <c r="C101" s="49" t="s">
        <v>58</v>
      </c>
      <c r="D101" s="48" t="s">
        <v>81</v>
      </c>
      <c r="E101" s="164">
        <v>3840280.9300000272</v>
      </c>
      <c r="F101" s="249">
        <v>735</v>
      </c>
      <c r="G101" s="164">
        <v>4829.5600000000004</v>
      </c>
      <c r="H101" s="132">
        <v>1</v>
      </c>
      <c r="I101" s="164"/>
      <c r="J101" s="164"/>
      <c r="K101" s="164">
        <f t="shared" ref="K101:K102" si="303">E101-G101-I101</f>
        <v>3835451.3700000271</v>
      </c>
      <c r="L101" s="132">
        <f t="shared" ref="L101:L102" si="304">F101-H101-J101</f>
        <v>734</v>
      </c>
      <c r="M101" s="50"/>
      <c r="N101" s="50"/>
      <c r="O101" s="52"/>
      <c r="P101" s="102" t="str">
        <f>RIGHT(D101,9)</f>
        <v>QUERETARO</v>
      </c>
      <c r="Q101" s="46" t="s">
        <v>41</v>
      </c>
      <c r="R101" s="249">
        <v>1</v>
      </c>
      <c r="S101" s="132"/>
      <c r="T101" s="47" t="s">
        <v>12</v>
      </c>
      <c r="U101" s="68">
        <f t="shared" si="298"/>
        <v>734</v>
      </c>
      <c r="V101" s="68">
        <f t="shared" si="299"/>
        <v>0</v>
      </c>
      <c r="W101" s="52">
        <f t="shared" si="302"/>
        <v>0</v>
      </c>
      <c r="X101" s="65">
        <f t="shared" si="226"/>
        <v>-735</v>
      </c>
      <c r="Y101" s="77"/>
      <c r="Z101" s="76"/>
      <c r="AA101" s="235"/>
      <c r="AB101" s="235"/>
      <c r="AC101" s="231"/>
      <c r="AD101" s="231"/>
      <c r="AE101" s="231">
        <f t="shared" ref="AE101:AE102" si="305">AA101-AC101</f>
        <v>0</v>
      </c>
      <c r="AF101" s="231">
        <f t="shared" ref="AF101:AF102" si="306">AB101-AD101</f>
        <v>0</v>
      </c>
      <c r="AG101" s="46" t="str">
        <f t="shared" ref="AG101:AG138" si="307">P101</f>
        <v>QUERETARO</v>
      </c>
      <c r="AH101" s="46" t="str">
        <f t="shared" ref="AH101:AH132" si="308">Q101</f>
        <v>BBVA DISPERSION</v>
      </c>
      <c r="AI101" s="181">
        <f t="shared" ref="AI101:AI132" si="309">1+U101</f>
        <v>735</v>
      </c>
      <c r="AJ101" s="181"/>
      <c r="AK101" s="47" t="s">
        <v>12</v>
      </c>
      <c r="AL101" s="67">
        <f t="shared" ref="AL101:AL132" si="310">+AB101+AI101-1</f>
        <v>734</v>
      </c>
      <c r="AM101" s="73">
        <f t="shared" si="220"/>
        <v>0</v>
      </c>
      <c r="AN101" s="52">
        <f t="shared" si="221"/>
        <v>0</v>
      </c>
      <c r="AO101" s="60">
        <f t="shared" ref="AO101:AO132" si="311">+AN101-AB101</f>
        <v>0</v>
      </c>
      <c r="AP101" s="54">
        <f t="shared" si="222"/>
        <v>0</v>
      </c>
      <c r="AQ101" s="53">
        <f t="shared" ref="AQ101:AQ136" si="312">ROUNDUP((AB101/3),0)</f>
        <v>0</v>
      </c>
      <c r="AS101" s="9"/>
      <c r="AT101" s="10"/>
      <c r="AU101" s="2"/>
      <c r="AV101" s="21"/>
    </row>
    <row r="102" spans="1:48" s="45" customFormat="1" ht="21" hidden="1" customHeight="1" thickBot="1" x14ac:dyDescent="0.35">
      <c r="B102" s="45" t="s">
        <v>93</v>
      </c>
      <c r="C102" s="49" t="s">
        <v>58</v>
      </c>
      <c r="D102" s="48" t="s">
        <v>81</v>
      </c>
      <c r="E102" s="164">
        <v>1083988.3900000034</v>
      </c>
      <c r="F102" s="249">
        <v>209</v>
      </c>
      <c r="G102" s="164">
        <v>10803.79</v>
      </c>
      <c r="H102" s="132">
        <v>2</v>
      </c>
      <c r="I102" s="164">
        <v>9659.1200000000008</v>
      </c>
      <c r="J102" s="132">
        <v>2</v>
      </c>
      <c r="K102" s="164">
        <f t="shared" si="303"/>
        <v>1063525.4800000032</v>
      </c>
      <c r="L102" s="132">
        <f t="shared" si="304"/>
        <v>205</v>
      </c>
      <c r="M102" s="50"/>
      <c r="N102" s="50"/>
      <c r="O102" s="52"/>
      <c r="P102" s="102" t="str">
        <f>RIGHT(D102,9)</f>
        <v>QUERETARO</v>
      </c>
      <c r="Q102" s="46" t="s">
        <v>142</v>
      </c>
      <c r="R102" s="249">
        <v>1</v>
      </c>
      <c r="S102" s="132"/>
      <c r="T102" s="47" t="s">
        <v>12</v>
      </c>
      <c r="U102" s="68">
        <f t="shared" si="298"/>
        <v>205</v>
      </c>
      <c r="V102" s="68">
        <f t="shared" si="299"/>
        <v>53</v>
      </c>
      <c r="W102" s="52">
        <f t="shared" si="302"/>
        <v>212</v>
      </c>
      <c r="X102" s="65">
        <f t="shared" si="226"/>
        <v>3</v>
      </c>
      <c r="Y102" s="77">
        <f t="shared" ref="Y102" si="313">+U102-R102+1</f>
        <v>205</v>
      </c>
      <c r="Z102" s="76">
        <f>ROUNDUP((F102/4),0)</f>
        <v>53</v>
      </c>
      <c r="AA102" s="230"/>
      <c r="AB102" s="231"/>
      <c r="AC102" s="231"/>
      <c r="AD102" s="231"/>
      <c r="AE102" s="231">
        <f t="shared" si="305"/>
        <v>0</v>
      </c>
      <c r="AF102" s="231">
        <f t="shared" si="306"/>
        <v>0</v>
      </c>
      <c r="AG102" s="46" t="str">
        <f t="shared" si="307"/>
        <v>QUERETARO</v>
      </c>
      <c r="AH102" s="46" t="str">
        <f t="shared" si="308"/>
        <v xml:space="preserve">OTROS BANCOS </v>
      </c>
      <c r="AI102" s="181">
        <f t="shared" si="309"/>
        <v>206</v>
      </c>
      <c r="AJ102" s="181"/>
      <c r="AK102" s="47" t="s">
        <v>12</v>
      </c>
      <c r="AL102" s="67">
        <f t="shared" si="310"/>
        <v>205</v>
      </c>
      <c r="AM102" s="73">
        <f t="shared" si="220"/>
        <v>0</v>
      </c>
      <c r="AN102" s="52">
        <f t="shared" si="221"/>
        <v>0</v>
      </c>
      <c r="AO102" s="60">
        <f t="shared" si="311"/>
        <v>0</v>
      </c>
      <c r="AP102" s="54">
        <f t="shared" si="222"/>
        <v>0</v>
      </c>
      <c r="AQ102" s="53">
        <f t="shared" si="312"/>
        <v>0</v>
      </c>
      <c r="AS102" s="9"/>
      <c r="AT102" s="10"/>
      <c r="AU102" s="2"/>
      <c r="AV102" s="21"/>
    </row>
    <row r="103" spans="1:48" s="45" customFormat="1" ht="21" hidden="1" customHeight="1" thickBot="1" x14ac:dyDescent="0.35">
      <c r="B103" s="45" t="s">
        <v>93</v>
      </c>
      <c r="C103" s="49" t="s">
        <v>59</v>
      </c>
      <c r="D103" s="48" t="s">
        <v>82</v>
      </c>
      <c r="E103" s="166">
        <v>48103.53</v>
      </c>
      <c r="F103" s="248">
        <v>9</v>
      </c>
      <c r="G103" s="163"/>
      <c r="H103" s="125"/>
      <c r="I103" s="166"/>
      <c r="J103" s="165"/>
      <c r="K103" s="163">
        <f t="shared" ref="K103:K104" si="314">E103+I103</f>
        <v>48103.53</v>
      </c>
      <c r="L103" s="125">
        <f t="shared" ref="L103:L104" si="315">F103+J103</f>
        <v>9</v>
      </c>
      <c r="M103" s="50"/>
      <c r="N103" s="50"/>
      <c r="O103" s="52"/>
      <c r="P103" s="102" t="str">
        <f>RIGHT(D103,8)</f>
        <v xml:space="preserve"> SINALOA</v>
      </c>
      <c r="Q103" s="46" t="s">
        <v>28</v>
      </c>
      <c r="R103" s="251">
        <v>15572</v>
      </c>
      <c r="S103" s="182"/>
      <c r="T103" s="47" t="s">
        <v>12</v>
      </c>
      <c r="U103" s="68">
        <f t="shared" si="298"/>
        <v>15580</v>
      </c>
      <c r="V103" s="68">
        <f t="shared" si="299"/>
        <v>0</v>
      </c>
      <c r="W103" s="52">
        <f t="shared" si="295"/>
        <v>0</v>
      </c>
      <c r="X103" s="65">
        <f t="shared" si="226"/>
        <v>-9</v>
      </c>
      <c r="Y103" s="77"/>
      <c r="Z103" s="76"/>
      <c r="AA103" s="215"/>
      <c r="AB103" s="217"/>
      <c r="AC103" s="226"/>
      <c r="AD103" s="226"/>
      <c r="AE103" s="223">
        <f t="shared" ref="AE103:AE104" si="316">AC103+AA103</f>
        <v>0</v>
      </c>
      <c r="AF103" s="216">
        <f t="shared" ref="AF103:AF104" si="317">AD103+AB103</f>
        <v>0</v>
      </c>
      <c r="AG103" s="46" t="str">
        <f t="shared" si="307"/>
        <v xml:space="preserve"> SINALOA</v>
      </c>
      <c r="AH103" s="46" t="str">
        <f t="shared" si="308"/>
        <v>OPR BANAMEX</v>
      </c>
      <c r="AI103" s="183">
        <f t="shared" si="309"/>
        <v>15581</v>
      </c>
      <c r="AJ103" s="183"/>
      <c r="AK103" s="47" t="s">
        <v>12</v>
      </c>
      <c r="AL103" s="67">
        <f t="shared" si="310"/>
        <v>15580</v>
      </c>
      <c r="AM103" s="73">
        <f t="shared" si="220"/>
        <v>0</v>
      </c>
      <c r="AN103" s="52">
        <f t="shared" si="221"/>
        <v>0</v>
      </c>
      <c r="AO103" s="60">
        <f t="shared" si="311"/>
        <v>0</v>
      </c>
      <c r="AP103" s="54">
        <f t="shared" si="222"/>
        <v>0</v>
      </c>
      <c r="AQ103" s="53">
        <f t="shared" si="312"/>
        <v>0</v>
      </c>
      <c r="AS103" s="9"/>
      <c r="AT103" s="10"/>
      <c r="AU103" s="2"/>
      <c r="AV103" s="21"/>
    </row>
    <row r="104" spans="1:48" s="45" customFormat="1" ht="21" customHeight="1" thickBot="1" x14ac:dyDescent="0.35">
      <c r="A104" s="103" t="s">
        <v>267</v>
      </c>
      <c r="B104" s="45" t="s">
        <v>93</v>
      </c>
      <c r="C104" s="49" t="s">
        <v>59</v>
      </c>
      <c r="D104" s="48" t="s">
        <v>82</v>
      </c>
      <c r="E104" s="166">
        <v>9659.1200000000008</v>
      </c>
      <c r="F104" s="248">
        <v>2</v>
      </c>
      <c r="G104" s="163"/>
      <c r="H104" s="125"/>
      <c r="I104" s="166">
        <f>I105+I106</f>
        <v>4829.5600000000004</v>
      </c>
      <c r="J104" s="165">
        <f>J106</f>
        <v>1</v>
      </c>
      <c r="K104" s="163">
        <f t="shared" si="314"/>
        <v>14488.68</v>
      </c>
      <c r="L104" s="125">
        <f t="shared" si="315"/>
        <v>3</v>
      </c>
      <c r="M104" s="50"/>
      <c r="N104" s="50"/>
      <c r="O104" s="52"/>
      <c r="P104" s="102" t="str">
        <f>RIGHT(D104,9)</f>
        <v xml:space="preserve">  SINALOA</v>
      </c>
      <c r="Q104" s="46" t="s">
        <v>40</v>
      </c>
      <c r="R104" s="251">
        <v>1550</v>
      </c>
      <c r="S104" s="182">
        <v>1553</v>
      </c>
      <c r="T104" s="47" t="s">
        <v>12</v>
      </c>
      <c r="U104" s="68">
        <f t="shared" si="298"/>
        <v>1552</v>
      </c>
      <c r="V104" s="73"/>
      <c r="W104" s="52">
        <f t="shared" si="295"/>
        <v>0</v>
      </c>
      <c r="X104" s="65">
        <f t="shared" si="226"/>
        <v>-2</v>
      </c>
      <c r="Y104" s="77"/>
      <c r="Z104" s="76"/>
      <c r="AA104" s="246">
        <v>671.82</v>
      </c>
      <c r="AB104" s="240">
        <v>1</v>
      </c>
      <c r="AC104" s="227"/>
      <c r="AD104" s="227"/>
      <c r="AE104" s="243">
        <f t="shared" si="316"/>
        <v>671.82</v>
      </c>
      <c r="AF104" s="216">
        <f t="shared" si="317"/>
        <v>1</v>
      </c>
      <c r="AG104" s="46" t="str">
        <f t="shared" si="307"/>
        <v xml:space="preserve">  SINALOA</v>
      </c>
      <c r="AH104" s="46" t="str">
        <f t="shared" si="308"/>
        <v>OPR BBVA</v>
      </c>
      <c r="AI104" s="185">
        <f t="shared" si="309"/>
        <v>1553</v>
      </c>
      <c r="AJ104" s="185"/>
      <c r="AK104" s="47" t="s">
        <v>12</v>
      </c>
      <c r="AL104" s="67">
        <f t="shared" si="310"/>
        <v>1553</v>
      </c>
      <c r="AM104" s="73">
        <f t="shared" si="220"/>
        <v>1</v>
      </c>
      <c r="AN104" s="52">
        <f t="shared" si="221"/>
        <v>3</v>
      </c>
      <c r="AO104" s="60">
        <f t="shared" si="311"/>
        <v>2</v>
      </c>
      <c r="AP104" s="54">
        <f t="shared" si="222"/>
        <v>1</v>
      </c>
      <c r="AQ104" s="53">
        <f t="shared" si="312"/>
        <v>1</v>
      </c>
      <c r="AS104" s="9"/>
      <c r="AT104" s="10"/>
      <c r="AU104" s="2"/>
      <c r="AV104" s="21"/>
    </row>
    <row r="105" spans="1:48" s="45" customFormat="1" ht="21" hidden="1" customHeight="1" thickBot="1" x14ac:dyDescent="0.35">
      <c r="B105" s="45" t="s">
        <v>93</v>
      </c>
      <c r="C105" s="49" t="s">
        <v>59</v>
      </c>
      <c r="D105" s="48" t="s">
        <v>82</v>
      </c>
      <c r="E105" s="164">
        <v>3212504.7400000216</v>
      </c>
      <c r="F105" s="249">
        <v>616</v>
      </c>
      <c r="G105" s="164">
        <v>21603.3</v>
      </c>
      <c r="H105" s="132">
        <v>4</v>
      </c>
      <c r="I105" s="164"/>
      <c r="J105" s="164"/>
      <c r="K105" s="164">
        <f t="shared" ref="K105:K106" si="318">E105-G105-I105</f>
        <v>3190901.4400000218</v>
      </c>
      <c r="L105" s="132">
        <f t="shared" ref="L105:L106" si="319">F105-H105-J105</f>
        <v>612</v>
      </c>
      <c r="M105" s="50"/>
      <c r="N105" s="50"/>
      <c r="O105" s="52"/>
      <c r="P105" s="102" t="str">
        <f>RIGHT(D105,9)</f>
        <v xml:space="preserve">  SINALOA</v>
      </c>
      <c r="Q105" s="46" t="s">
        <v>41</v>
      </c>
      <c r="R105" s="249">
        <v>1</v>
      </c>
      <c r="S105" s="132"/>
      <c r="T105" s="47" t="s">
        <v>12</v>
      </c>
      <c r="U105" s="68">
        <f t="shared" si="298"/>
        <v>612</v>
      </c>
      <c r="V105" s="68">
        <f t="shared" ref="V105:V107" si="320">ROUNDUP(Z105,0)</f>
        <v>154</v>
      </c>
      <c r="W105" s="52">
        <f t="shared" ref="W105:W108" si="321">+V105*4</f>
        <v>616</v>
      </c>
      <c r="X105" s="65">
        <f t="shared" ref="X105:X138" si="322">+W105-F105</f>
        <v>0</v>
      </c>
      <c r="Y105" s="77">
        <f t="shared" ref="Y105:Y106" si="323">+U105-R105+1</f>
        <v>612</v>
      </c>
      <c r="Z105" s="76">
        <f>ROUNDUP((F105/4),0)</f>
        <v>154</v>
      </c>
      <c r="AA105" s="235"/>
      <c r="AB105" s="235"/>
      <c r="AC105" s="231"/>
      <c r="AD105" s="231"/>
      <c r="AE105" s="231">
        <f t="shared" ref="AE105:AE106" si="324">AA105-AC105</f>
        <v>0</v>
      </c>
      <c r="AF105" s="231">
        <f t="shared" ref="AF105:AF106" si="325">AB105-AD105</f>
        <v>0</v>
      </c>
      <c r="AG105" s="46" t="str">
        <f t="shared" si="307"/>
        <v xml:space="preserve">  SINALOA</v>
      </c>
      <c r="AH105" s="46" t="str">
        <f t="shared" si="308"/>
        <v>BBVA DISPERSION</v>
      </c>
      <c r="AI105" s="181">
        <f t="shared" si="309"/>
        <v>613</v>
      </c>
      <c r="AJ105" s="181"/>
      <c r="AK105" s="47" t="s">
        <v>12</v>
      </c>
      <c r="AL105" s="67">
        <f t="shared" si="310"/>
        <v>612</v>
      </c>
      <c r="AM105" s="73">
        <f t="shared" si="220"/>
        <v>0</v>
      </c>
      <c r="AN105" s="52">
        <f t="shared" si="221"/>
        <v>0</v>
      </c>
      <c r="AO105" s="60">
        <f t="shared" si="311"/>
        <v>0</v>
      </c>
      <c r="AP105" s="54">
        <f t="shared" si="222"/>
        <v>0</v>
      </c>
      <c r="AQ105" s="53">
        <f t="shared" si="312"/>
        <v>0</v>
      </c>
      <c r="AS105" s="9"/>
      <c r="AT105" s="10"/>
      <c r="AU105" s="2"/>
      <c r="AV105" s="21"/>
    </row>
    <row r="106" spans="1:48" s="45" customFormat="1" ht="21" hidden="1" customHeight="1" thickBot="1" x14ac:dyDescent="0.35">
      <c r="B106" s="45" t="s">
        <v>93</v>
      </c>
      <c r="C106" s="49" t="s">
        <v>59</v>
      </c>
      <c r="D106" s="48" t="s">
        <v>82</v>
      </c>
      <c r="E106" s="164">
        <v>5377294.0299999872</v>
      </c>
      <c r="F106" s="249">
        <v>1014</v>
      </c>
      <c r="G106" s="164">
        <v>46027.41</v>
      </c>
      <c r="H106" s="132">
        <v>9</v>
      </c>
      <c r="I106" s="164">
        <v>4829.5600000000004</v>
      </c>
      <c r="J106" s="132">
        <v>1</v>
      </c>
      <c r="K106" s="164">
        <f t="shared" si="318"/>
        <v>5326437.0599999875</v>
      </c>
      <c r="L106" s="132">
        <f t="shared" si="319"/>
        <v>1004</v>
      </c>
      <c r="M106" s="50"/>
      <c r="N106" s="50"/>
      <c r="O106" s="52"/>
      <c r="P106" s="102" t="str">
        <f>RIGHT(D106,9)</f>
        <v xml:space="preserve">  SINALOA</v>
      </c>
      <c r="Q106" s="46" t="s">
        <v>142</v>
      </c>
      <c r="R106" s="249">
        <v>1</v>
      </c>
      <c r="S106" s="132"/>
      <c r="T106" s="47" t="s">
        <v>12</v>
      </c>
      <c r="U106" s="68">
        <f t="shared" si="298"/>
        <v>1004</v>
      </c>
      <c r="V106" s="68">
        <f t="shared" si="320"/>
        <v>254</v>
      </c>
      <c r="W106" s="52">
        <f t="shared" si="321"/>
        <v>1016</v>
      </c>
      <c r="X106" s="65">
        <f t="shared" si="322"/>
        <v>2</v>
      </c>
      <c r="Y106" s="77">
        <f t="shared" si="323"/>
        <v>1004</v>
      </c>
      <c r="Z106" s="76">
        <f>ROUNDUP((F106/4),0)</f>
        <v>254</v>
      </c>
      <c r="AA106" s="230"/>
      <c r="AB106" s="231"/>
      <c r="AC106" s="231"/>
      <c r="AD106" s="231"/>
      <c r="AE106" s="231">
        <f t="shared" si="324"/>
        <v>0</v>
      </c>
      <c r="AF106" s="231">
        <f t="shared" si="325"/>
        <v>0</v>
      </c>
      <c r="AG106" s="46" t="str">
        <f t="shared" si="307"/>
        <v xml:space="preserve">  SINALOA</v>
      </c>
      <c r="AH106" s="46" t="str">
        <f t="shared" si="308"/>
        <v xml:space="preserve">OTROS BANCOS </v>
      </c>
      <c r="AI106" s="181">
        <f t="shared" si="309"/>
        <v>1005</v>
      </c>
      <c r="AJ106" s="181"/>
      <c r="AK106" s="47" t="s">
        <v>12</v>
      </c>
      <c r="AL106" s="67">
        <f t="shared" si="310"/>
        <v>1004</v>
      </c>
      <c r="AM106" s="73">
        <f t="shared" si="220"/>
        <v>0</v>
      </c>
      <c r="AN106" s="52">
        <f t="shared" si="221"/>
        <v>0</v>
      </c>
      <c r="AO106" s="60">
        <f t="shared" si="311"/>
        <v>0</v>
      </c>
      <c r="AP106" s="54">
        <f t="shared" si="222"/>
        <v>0</v>
      </c>
      <c r="AQ106" s="53">
        <f t="shared" si="312"/>
        <v>0</v>
      </c>
      <c r="AS106" s="9"/>
      <c r="AT106" s="10"/>
      <c r="AU106" s="2"/>
      <c r="AV106" s="21"/>
    </row>
    <row r="107" spans="1:48" s="45" customFormat="1" ht="21" customHeight="1" thickBot="1" x14ac:dyDescent="0.35">
      <c r="A107" s="103" t="s">
        <v>267</v>
      </c>
      <c r="B107" s="45" t="s">
        <v>93</v>
      </c>
      <c r="C107" s="49" t="s">
        <v>114</v>
      </c>
      <c r="D107" s="48" t="s">
        <v>115</v>
      </c>
      <c r="E107" s="166">
        <v>71397.119999999995</v>
      </c>
      <c r="F107" s="248">
        <v>15</v>
      </c>
      <c r="G107" s="163"/>
      <c r="H107" s="125"/>
      <c r="I107" s="166">
        <f>I109+I110</f>
        <v>4362.51</v>
      </c>
      <c r="J107" s="165">
        <f>J110</f>
        <v>1</v>
      </c>
      <c r="K107" s="163">
        <f t="shared" ref="K107" si="326">E107+I107</f>
        <v>75759.62999999999</v>
      </c>
      <c r="L107" s="125">
        <f t="shared" ref="L107" si="327">F107+J107</f>
        <v>16</v>
      </c>
      <c r="M107" s="50"/>
      <c r="N107" s="50"/>
      <c r="O107" s="52"/>
      <c r="P107" s="102" t="str">
        <f>RIGHT(D107,16)</f>
        <v xml:space="preserve"> SAN LUIS POTOSI</v>
      </c>
      <c r="Q107" s="46" t="s">
        <v>40</v>
      </c>
      <c r="R107" s="251">
        <v>131652</v>
      </c>
      <c r="S107" s="182">
        <v>131667</v>
      </c>
      <c r="T107" s="47" t="s">
        <v>12</v>
      </c>
      <c r="U107" s="68">
        <f t="shared" ref="U107" si="328">+R107+L107-1</f>
        <v>131667</v>
      </c>
      <c r="V107" s="68">
        <f t="shared" si="320"/>
        <v>0</v>
      </c>
      <c r="W107" s="52">
        <f t="shared" ref="W107" si="329">+V107*4</f>
        <v>0</v>
      </c>
      <c r="X107" s="65">
        <f t="shared" ref="X107" si="330">+W107-F107</f>
        <v>-15</v>
      </c>
      <c r="Y107" s="77"/>
      <c r="Z107" s="76"/>
      <c r="AA107" s="215"/>
      <c r="AB107" s="215"/>
      <c r="AC107" s="227"/>
      <c r="AD107" s="227"/>
      <c r="AE107" s="223">
        <f>AC107+AA107</f>
        <v>0</v>
      </c>
      <c r="AF107" s="216">
        <f>AD107+AB107</f>
        <v>0</v>
      </c>
      <c r="AG107" s="46" t="str">
        <f t="shared" ref="AG107" si="331">P107</f>
        <v xml:space="preserve"> SAN LUIS POTOSI</v>
      </c>
      <c r="AH107" s="46" t="str">
        <f t="shared" si="308"/>
        <v>OPR BBVA</v>
      </c>
      <c r="AI107" s="183">
        <f t="shared" si="309"/>
        <v>131668</v>
      </c>
      <c r="AJ107" s="183"/>
      <c r="AK107" s="47" t="s">
        <v>12</v>
      </c>
      <c r="AL107" s="67">
        <f t="shared" si="310"/>
        <v>131667</v>
      </c>
      <c r="AM107" s="73">
        <f t="shared" ref="AM107" si="332">ROUNDUP(AQ107,0)</f>
        <v>0</v>
      </c>
      <c r="AN107" s="52">
        <f t="shared" ref="AN107" si="333">+AM107*3</f>
        <v>0</v>
      </c>
      <c r="AO107" s="60">
        <f t="shared" si="311"/>
        <v>0</v>
      </c>
      <c r="AP107" s="54">
        <f t="shared" ref="AP107" si="334">+AL107-AI107+1</f>
        <v>0</v>
      </c>
      <c r="AQ107" s="53">
        <f t="shared" si="312"/>
        <v>0</v>
      </c>
      <c r="AS107" s="9"/>
      <c r="AT107" s="10"/>
      <c r="AU107" s="2"/>
      <c r="AV107" s="21"/>
    </row>
    <row r="108" spans="1:48" s="45" customFormat="1" ht="21" hidden="1" customHeight="1" thickBot="1" x14ac:dyDescent="0.35">
      <c r="B108" s="45" t="s">
        <v>93</v>
      </c>
      <c r="C108" s="49" t="s">
        <v>114</v>
      </c>
      <c r="D108" s="48" t="s">
        <v>115</v>
      </c>
      <c r="E108" s="166">
        <v>18227.740000000002</v>
      </c>
      <c r="F108" s="248">
        <v>5</v>
      </c>
      <c r="G108" s="163"/>
      <c r="H108" s="125"/>
      <c r="I108" s="166"/>
      <c r="J108" s="165"/>
      <c r="K108" s="163">
        <f t="shared" ref="K108" si="335">E108+I108</f>
        <v>18227.740000000002</v>
      </c>
      <c r="L108" s="125">
        <f t="shared" ref="L108" si="336">F108+J108</f>
        <v>5</v>
      </c>
      <c r="M108" s="50"/>
      <c r="N108" s="50"/>
      <c r="O108" s="52"/>
      <c r="P108" s="102" t="str">
        <f>RIGHT(D108,16)</f>
        <v xml:space="preserve"> SAN LUIS POTOSI</v>
      </c>
      <c r="Q108" s="46" t="s">
        <v>28</v>
      </c>
      <c r="R108" s="251">
        <f>3437+1</f>
        <v>3438</v>
      </c>
      <c r="S108" s="182"/>
      <c r="T108" s="47" t="s">
        <v>12</v>
      </c>
      <c r="U108" s="68">
        <f t="shared" si="298"/>
        <v>3442</v>
      </c>
      <c r="V108" s="68">
        <f t="shared" ref="V108:V114" si="337">ROUNDUP(Z108,0)</f>
        <v>0</v>
      </c>
      <c r="W108" s="52">
        <f t="shared" si="321"/>
        <v>0</v>
      </c>
      <c r="X108" s="65">
        <f t="shared" si="322"/>
        <v>-5</v>
      </c>
      <c r="Y108" s="77"/>
      <c r="Z108" s="76"/>
      <c r="AA108" s="215"/>
      <c r="AB108" s="215"/>
      <c r="AC108" s="227"/>
      <c r="AD108" s="227"/>
      <c r="AE108" s="223">
        <f>AC108+AA108</f>
        <v>0</v>
      </c>
      <c r="AF108" s="216">
        <f>AD108+AB108</f>
        <v>0</v>
      </c>
      <c r="AG108" s="46" t="str">
        <f t="shared" si="307"/>
        <v xml:space="preserve"> SAN LUIS POTOSI</v>
      </c>
      <c r="AH108" s="46" t="str">
        <f t="shared" si="308"/>
        <v>OPR BANAMEX</v>
      </c>
      <c r="AI108" s="183">
        <f t="shared" si="309"/>
        <v>3443</v>
      </c>
      <c r="AJ108" s="183"/>
      <c r="AK108" s="47" t="s">
        <v>12</v>
      </c>
      <c r="AL108" s="67">
        <f t="shared" si="310"/>
        <v>3442</v>
      </c>
      <c r="AM108" s="73">
        <f t="shared" si="220"/>
        <v>0</v>
      </c>
      <c r="AN108" s="52">
        <f t="shared" si="221"/>
        <v>0</v>
      </c>
      <c r="AO108" s="60">
        <f t="shared" si="311"/>
        <v>0</v>
      </c>
      <c r="AP108" s="54">
        <f t="shared" si="222"/>
        <v>0</v>
      </c>
      <c r="AQ108" s="53">
        <f t="shared" si="312"/>
        <v>0</v>
      </c>
      <c r="AS108" s="9"/>
      <c r="AT108" s="10"/>
      <c r="AU108" s="2"/>
      <c r="AV108" s="21"/>
    </row>
    <row r="109" spans="1:48" s="45" customFormat="1" ht="21" hidden="1" customHeight="1" thickBot="1" x14ac:dyDescent="0.35">
      <c r="B109" s="45" t="s">
        <v>93</v>
      </c>
      <c r="C109" s="49" t="s">
        <v>114</v>
      </c>
      <c r="D109" s="48" t="s">
        <v>115</v>
      </c>
      <c r="E109" s="164">
        <v>6136097.7799999341</v>
      </c>
      <c r="F109" s="249">
        <v>1159</v>
      </c>
      <c r="G109" s="164">
        <v>52873.95</v>
      </c>
      <c r="H109" s="132">
        <v>10</v>
      </c>
      <c r="I109" s="164"/>
      <c r="J109" s="164"/>
      <c r="K109" s="164">
        <f t="shared" ref="K109:K110" si="338">E109-G109-I109</f>
        <v>6083223.829999934</v>
      </c>
      <c r="L109" s="132">
        <f t="shared" ref="L109:L110" si="339">F109-H109-J109</f>
        <v>1149</v>
      </c>
      <c r="M109" s="50"/>
      <c r="N109" s="50"/>
      <c r="O109" s="52"/>
      <c r="P109" s="102" t="str">
        <f>RIGHT(D109,16)</f>
        <v xml:space="preserve"> SAN LUIS POTOSI</v>
      </c>
      <c r="Q109" s="46" t="s">
        <v>41</v>
      </c>
      <c r="R109" s="249">
        <v>1</v>
      </c>
      <c r="S109" s="132"/>
      <c r="T109" s="47" t="s">
        <v>12</v>
      </c>
      <c r="U109" s="68">
        <f t="shared" si="298"/>
        <v>1149</v>
      </c>
      <c r="V109" s="68">
        <f t="shared" si="337"/>
        <v>290</v>
      </c>
      <c r="W109" s="52">
        <f t="shared" ref="W109:W110" si="340">+V109*4</f>
        <v>1160</v>
      </c>
      <c r="X109" s="65">
        <f t="shared" si="322"/>
        <v>1</v>
      </c>
      <c r="Y109" s="77">
        <f t="shared" ref="Y109:Y110" si="341">+U109-R109+1</f>
        <v>1149</v>
      </c>
      <c r="Z109" s="76">
        <f>ROUNDUP((F109/4),0)</f>
        <v>290</v>
      </c>
      <c r="AA109" s="235"/>
      <c r="AB109" s="235"/>
      <c r="AC109" s="231"/>
      <c r="AD109" s="231"/>
      <c r="AE109" s="231">
        <f t="shared" ref="AE109:AE110" si="342">AA109-AC109</f>
        <v>0</v>
      </c>
      <c r="AF109" s="231">
        <f t="shared" ref="AF109:AF110" si="343">AB109-AD109</f>
        <v>0</v>
      </c>
      <c r="AG109" s="46" t="str">
        <f t="shared" si="307"/>
        <v xml:space="preserve"> SAN LUIS POTOSI</v>
      </c>
      <c r="AH109" s="46" t="str">
        <f t="shared" si="308"/>
        <v>BBVA DISPERSION</v>
      </c>
      <c r="AI109" s="181">
        <f t="shared" si="309"/>
        <v>1150</v>
      </c>
      <c r="AJ109" s="181"/>
      <c r="AK109" s="47" t="s">
        <v>12</v>
      </c>
      <c r="AL109" s="67">
        <f t="shared" si="310"/>
        <v>1149</v>
      </c>
      <c r="AM109" s="73">
        <f t="shared" si="220"/>
        <v>0</v>
      </c>
      <c r="AN109" s="52">
        <f t="shared" si="221"/>
        <v>0</v>
      </c>
      <c r="AO109" s="60">
        <f t="shared" si="311"/>
        <v>0</v>
      </c>
      <c r="AP109" s="54">
        <f t="shared" si="222"/>
        <v>0</v>
      </c>
      <c r="AQ109" s="53">
        <f t="shared" si="312"/>
        <v>0</v>
      </c>
      <c r="AS109" s="9"/>
      <c r="AT109" s="10"/>
      <c r="AU109" s="2"/>
      <c r="AV109" s="21"/>
    </row>
    <row r="110" spans="1:48" s="45" customFormat="1" ht="21" hidden="1" customHeight="1" thickBot="1" x14ac:dyDescent="0.35">
      <c r="B110" s="45" t="s">
        <v>93</v>
      </c>
      <c r="C110" s="49" t="s">
        <v>114</v>
      </c>
      <c r="D110" s="48" t="s">
        <v>115</v>
      </c>
      <c r="E110" s="164">
        <v>486263.77999999997</v>
      </c>
      <c r="F110" s="249">
        <v>95</v>
      </c>
      <c r="G110" s="164">
        <v>9659.1200000000008</v>
      </c>
      <c r="H110" s="132">
        <v>2</v>
      </c>
      <c r="I110" s="164">
        <v>4362.51</v>
      </c>
      <c r="J110" s="132">
        <v>1</v>
      </c>
      <c r="K110" s="164">
        <f t="shared" si="338"/>
        <v>472242.14999999997</v>
      </c>
      <c r="L110" s="132">
        <f t="shared" si="339"/>
        <v>92</v>
      </c>
      <c r="M110" s="50"/>
      <c r="N110" s="50"/>
      <c r="O110" s="52"/>
      <c r="P110" s="102" t="str">
        <f>RIGHT(D110,16)</f>
        <v xml:space="preserve"> SAN LUIS POTOSI</v>
      </c>
      <c r="Q110" s="46" t="s">
        <v>142</v>
      </c>
      <c r="R110" s="249">
        <v>1</v>
      </c>
      <c r="S110" s="132"/>
      <c r="T110" s="47" t="s">
        <v>12</v>
      </c>
      <c r="U110" s="68">
        <f t="shared" si="298"/>
        <v>92</v>
      </c>
      <c r="V110" s="68">
        <f t="shared" si="337"/>
        <v>24</v>
      </c>
      <c r="W110" s="52">
        <f t="shared" si="340"/>
        <v>96</v>
      </c>
      <c r="X110" s="65">
        <f t="shared" si="322"/>
        <v>1</v>
      </c>
      <c r="Y110" s="77">
        <f t="shared" si="341"/>
        <v>92</v>
      </c>
      <c r="Z110" s="76">
        <f>ROUNDUP((F110/4),0)</f>
        <v>24</v>
      </c>
      <c r="AA110" s="230"/>
      <c r="AB110" s="231"/>
      <c r="AC110" s="231"/>
      <c r="AD110" s="231"/>
      <c r="AE110" s="231">
        <f t="shared" si="342"/>
        <v>0</v>
      </c>
      <c r="AF110" s="231">
        <f t="shared" si="343"/>
        <v>0</v>
      </c>
      <c r="AG110" s="46" t="str">
        <f t="shared" si="307"/>
        <v xml:space="preserve"> SAN LUIS POTOSI</v>
      </c>
      <c r="AH110" s="46" t="str">
        <f t="shared" si="308"/>
        <v xml:space="preserve">OTROS BANCOS </v>
      </c>
      <c r="AI110" s="181">
        <f t="shared" si="309"/>
        <v>93</v>
      </c>
      <c r="AJ110" s="181"/>
      <c r="AK110" s="47" t="s">
        <v>12</v>
      </c>
      <c r="AL110" s="67">
        <f t="shared" si="310"/>
        <v>92</v>
      </c>
      <c r="AM110" s="73">
        <f t="shared" si="220"/>
        <v>0</v>
      </c>
      <c r="AN110" s="52">
        <f t="shared" si="221"/>
        <v>0</v>
      </c>
      <c r="AO110" s="60">
        <f t="shared" si="311"/>
        <v>0</v>
      </c>
      <c r="AP110" s="54">
        <f t="shared" si="222"/>
        <v>0</v>
      </c>
      <c r="AQ110" s="53">
        <f t="shared" si="312"/>
        <v>0</v>
      </c>
      <c r="AS110" s="9"/>
      <c r="AT110" s="10"/>
      <c r="AU110" s="2"/>
      <c r="AV110" s="21"/>
    </row>
    <row r="111" spans="1:48" s="45" customFormat="1" ht="21" hidden="1" customHeight="1" thickBot="1" x14ac:dyDescent="0.35">
      <c r="B111" s="45" t="s">
        <v>93</v>
      </c>
      <c r="C111" s="49" t="s">
        <v>60</v>
      </c>
      <c r="D111" s="48" t="s">
        <v>83</v>
      </c>
      <c r="E111" s="166"/>
      <c r="F111" s="166"/>
      <c r="G111" s="163"/>
      <c r="H111" s="125"/>
      <c r="I111" s="166"/>
      <c r="J111" s="165"/>
      <c r="K111" s="163">
        <f t="shared" ref="K111:K112" si="344">E111+I111</f>
        <v>0</v>
      </c>
      <c r="L111" s="125">
        <f t="shared" ref="L111:L112" si="345">F111+J111</f>
        <v>0</v>
      </c>
      <c r="M111" s="50"/>
      <c r="N111" s="50"/>
      <c r="O111" s="52"/>
      <c r="P111" s="102" t="str">
        <f>RIGHT(D111,8)</f>
        <v xml:space="preserve">  SONORA</v>
      </c>
      <c r="Q111" s="46" t="s">
        <v>28</v>
      </c>
      <c r="R111" s="182"/>
      <c r="S111" s="182"/>
      <c r="T111" s="47" t="s">
        <v>12</v>
      </c>
      <c r="U111" s="68">
        <f t="shared" si="298"/>
        <v>-1</v>
      </c>
      <c r="V111" s="68">
        <f t="shared" si="337"/>
        <v>0</v>
      </c>
      <c r="W111" s="52">
        <f t="shared" ref="W111:W112" si="346">+V111*4</f>
        <v>0</v>
      </c>
      <c r="X111" s="65">
        <f t="shared" si="322"/>
        <v>0</v>
      </c>
      <c r="Y111" s="77"/>
      <c r="Z111" s="76"/>
      <c r="AA111" s="215"/>
      <c r="AB111" s="217"/>
      <c r="AC111" s="226"/>
      <c r="AD111" s="226"/>
      <c r="AE111" s="223">
        <f t="shared" ref="AE111:AE112" si="347">AC111+AA111</f>
        <v>0</v>
      </c>
      <c r="AF111" s="216">
        <f t="shared" ref="AF111:AF112" si="348">AD111+AB111</f>
        <v>0</v>
      </c>
      <c r="AG111" s="46" t="str">
        <f t="shared" si="307"/>
        <v xml:space="preserve">  SONORA</v>
      </c>
      <c r="AH111" s="46" t="str">
        <f t="shared" si="308"/>
        <v>OPR BANAMEX</v>
      </c>
      <c r="AI111" s="183">
        <f t="shared" si="309"/>
        <v>0</v>
      </c>
      <c r="AJ111" s="183"/>
      <c r="AK111" s="47" t="s">
        <v>12</v>
      </c>
      <c r="AL111" s="67">
        <f t="shared" si="310"/>
        <v>-1</v>
      </c>
      <c r="AM111" s="73">
        <f t="shared" si="220"/>
        <v>0</v>
      </c>
      <c r="AN111" s="52">
        <f t="shared" si="221"/>
        <v>0</v>
      </c>
      <c r="AO111" s="60">
        <f t="shared" si="311"/>
        <v>0</v>
      </c>
      <c r="AP111" s="54">
        <f t="shared" si="222"/>
        <v>0</v>
      </c>
      <c r="AQ111" s="53">
        <f t="shared" si="312"/>
        <v>0</v>
      </c>
      <c r="AS111" s="9"/>
      <c r="AT111" s="10"/>
      <c r="AU111" s="2"/>
      <c r="AV111" s="21"/>
    </row>
    <row r="112" spans="1:48" s="45" customFormat="1" ht="21" hidden="1" customHeight="1" thickBot="1" x14ac:dyDescent="0.35">
      <c r="B112" s="45" t="s">
        <v>93</v>
      </c>
      <c r="C112" s="49" t="s">
        <v>60</v>
      </c>
      <c r="D112" s="48" t="s">
        <v>83</v>
      </c>
      <c r="E112" s="166">
        <v>4362.51</v>
      </c>
      <c r="F112" s="248">
        <v>1</v>
      </c>
      <c r="G112" s="163"/>
      <c r="H112" s="125"/>
      <c r="I112" s="166"/>
      <c r="J112" s="165"/>
      <c r="K112" s="163">
        <f t="shared" si="344"/>
        <v>4362.51</v>
      </c>
      <c r="L112" s="125">
        <f t="shared" si="345"/>
        <v>1</v>
      </c>
      <c r="M112" s="50"/>
      <c r="N112" s="50"/>
      <c r="O112" s="52"/>
      <c r="P112" s="102" t="str">
        <f>RIGHT(D112,9)</f>
        <v xml:space="preserve">   SONORA</v>
      </c>
      <c r="Q112" s="46" t="s">
        <v>40</v>
      </c>
      <c r="R112" s="251">
        <v>721</v>
      </c>
      <c r="S112" s="182"/>
      <c r="T112" s="47" t="s">
        <v>12</v>
      </c>
      <c r="U112" s="68">
        <f t="shared" si="298"/>
        <v>721</v>
      </c>
      <c r="V112" s="68">
        <f t="shared" si="337"/>
        <v>0</v>
      </c>
      <c r="W112" s="52">
        <f t="shared" si="346"/>
        <v>0</v>
      </c>
      <c r="X112" s="65">
        <f t="shared" si="322"/>
        <v>-1</v>
      </c>
      <c r="Y112" s="77"/>
      <c r="Z112" s="76"/>
      <c r="AA112" s="215"/>
      <c r="AB112" s="215"/>
      <c r="AC112" s="227"/>
      <c r="AD112" s="227"/>
      <c r="AE112" s="223">
        <f t="shared" si="347"/>
        <v>0</v>
      </c>
      <c r="AF112" s="216">
        <f t="shared" si="348"/>
        <v>0</v>
      </c>
      <c r="AG112" s="46" t="str">
        <f t="shared" si="307"/>
        <v xml:space="preserve">   SONORA</v>
      </c>
      <c r="AH112" s="46" t="str">
        <f t="shared" si="308"/>
        <v>OPR BBVA</v>
      </c>
      <c r="AI112" s="183">
        <f t="shared" si="309"/>
        <v>722</v>
      </c>
      <c r="AJ112" s="183"/>
      <c r="AK112" s="47" t="s">
        <v>12</v>
      </c>
      <c r="AL112" s="67">
        <f t="shared" si="310"/>
        <v>721</v>
      </c>
      <c r="AM112" s="73">
        <f t="shared" si="220"/>
        <v>0</v>
      </c>
      <c r="AN112" s="52">
        <f t="shared" si="221"/>
        <v>0</v>
      </c>
      <c r="AO112" s="60">
        <f t="shared" si="311"/>
        <v>0</v>
      </c>
      <c r="AP112" s="54">
        <f t="shared" si="222"/>
        <v>0</v>
      </c>
      <c r="AQ112" s="53">
        <f t="shared" si="312"/>
        <v>0</v>
      </c>
      <c r="AS112" s="9"/>
      <c r="AT112" s="10"/>
      <c r="AU112" s="2"/>
      <c r="AV112" s="21"/>
    </row>
    <row r="113" spans="1:48" s="45" customFormat="1" ht="21" hidden="1" customHeight="1" thickBot="1" x14ac:dyDescent="0.35">
      <c r="B113" s="45" t="s">
        <v>93</v>
      </c>
      <c r="C113" s="49" t="s">
        <v>60</v>
      </c>
      <c r="D113" s="48" t="s">
        <v>83</v>
      </c>
      <c r="E113" s="164">
        <v>6055759.7099999916</v>
      </c>
      <c r="F113" s="249">
        <v>1022</v>
      </c>
      <c r="G113" s="164">
        <v>69034.69</v>
      </c>
      <c r="H113" s="132">
        <v>11</v>
      </c>
      <c r="I113" s="164"/>
      <c r="J113" s="164"/>
      <c r="K113" s="164">
        <f t="shared" ref="K113:K114" si="349">E113-G113-I113</f>
        <v>5986725.0199999912</v>
      </c>
      <c r="L113" s="132">
        <f t="shared" ref="L113:L114" si="350">F113-H113-J113</f>
        <v>1011</v>
      </c>
      <c r="M113" s="50"/>
      <c r="N113" s="50"/>
      <c r="O113" s="52"/>
      <c r="P113" s="102" t="str">
        <f>RIGHT(D113,9)</f>
        <v xml:space="preserve">   SONORA</v>
      </c>
      <c r="Q113" s="46" t="s">
        <v>41</v>
      </c>
      <c r="R113" s="249">
        <v>1</v>
      </c>
      <c r="S113" s="132"/>
      <c r="T113" s="47" t="s">
        <v>12</v>
      </c>
      <c r="U113" s="68">
        <f t="shared" si="298"/>
        <v>1011</v>
      </c>
      <c r="V113" s="68">
        <f t="shared" si="337"/>
        <v>256</v>
      </c>
      <c r="W113" s="52">
        <f t="shared" ref="W113:W114" si="351">+V113*4</f>
        <v>1024</v>
      </c>
      <c r="X113" s="65">
        <f t="shared" si="322"/>
        <v>2</v>
      </c>
      <c r="Y113" s="77">
        <f t="shared" ref="Y113:Y114" si="352">+U113-R113+1</f>
        <v>1011</v>
      </c>
      <c r="Z113" s="76">
        <f>ROUNDUP((F113/4),0)</f>
        <v>256</v>
      </c>
      <c r="AA113" s="235"/>
      <c r="AB113" s="235"/>
      <c r="AC113" s="231"/>
      <c r="AD113" s="231"/>
      <c r="AE113" s="231">
        <f t="shared" ref="AE113:AE114" si="353">AA113-AC113</f>
        <v>0</v>
      </c>
      <c r="AF113" s="231">
        <f t="shared" ref="AF113:AF114" si="354">AB113-AD113</f>
        <v>0</v>
      </c>
      <c r="AG113" s="46" t="str">
        <f t="shared" si="307"/>
        <v xml:space="preserve">   SONORA</v>
      </c>
      <c r="AH113" s="46" t="str">
        <f t="shared" si="308"/>
        <v>BBVA DISPERSION</v>
      </c>
      <c r="AI113" s="181">
        <f t="shared" si="309"/>
        <v>1012</v>
      </c>
      <c r="AJ113" s="181"/>
      <c r="AK113" s="47" t="s">
        <v>12</v>
      </c>
      <c r="AL113" s="67">
        <f t="shared" si="310"/>
        <v>1011</v>
      </c>
      <c r="AM113" s="73">
        <f t="shared" si="220"/>
        <v>0</v>
      </c>
      <c r="AN113" s="52">
        <f t="shared" si="221"/>
        <v>0</v>
      </c>
      <c r="AO113" s="60">
        <f t="shared" si="311"/>
        <v>0</v>
      </c>
      <c r="AP113" s="54">
        <f t="shared" si="222"/>
        <v>0</v>
      </c>
      <c r="AQ113" s="53">
        <f t="shared" si="312"/>
        <v>0</v>
      </c>
      <c r="AS113" s="9"/>
      <c r="AT113" s="10"/>
      <c r="AU113" s="2"/>
      <c r="AV113" s="21"/>
    </row>
    <row r="114" spans="1:48" s="45" customFormat="1" ht="21" hidden="1" customHeight="1" thickBot="1" x14ac:dyDescent="0.35">
      <c r="B114" s="45" t="s">
        <v>93</v>
      </c>
      <c r="C114" s="49" t="s">
        <v>60</v>
      </c>
      <c r="D114" s="48" t="s">
        <v>83</v>
      </c>
      <c r="E114" s="164">
        <v>1433233.9799999984</v>
      </c>
      <c r="F114" s="249">
        <v>248</v>
      </c>
      <c r="G114" s="164">
        <v>17624.59</v>
      </c>
      <c r="H114" s="132">
        <v>3</v>
      </c>
      <c r="I114" s="164"/>
      <c r="J114" s="164"/>
      <c r="K114" s="164">
        <f t="shared" si="349"/>
        <v>1415609.3899999983</v>
      </c>
      <c r="L114" s="132">
        <f t="shared" si="350"/>
        <v>245</v>
      </c>
      <c r="M114" s="50"/>
      <c r="N114" s="50"/>
      <c r="O114" s="52"/>
      <c r="P114" s="102" t="str">
        <f>RIGHT(D114,9)</f>
        <v xml:space="preserve">   SONORA</v>
      </c>
      <c r="Q114" s="46" t="s">
        <v>142</v>
      </c>
      <c r="R114" s="249">
        <v>1</v>
      </c>
      <c r="S114" s="132"/>
      <c r="T114" s="47" t="s">
        <v>12</v>
      </c>
      <c r="U114" s="68">
        <f t="shared" si="298"/>
        <v>245</v>
      </c>
      <c r="V114" s="68">
        <f t="shared" si="337"/>
        <v>62</v>
      </c>
      <c r="W114" s="52">
        <f t="shared" si="351"/>
        <v>248</v>
      </c>
      <c r="X114" s="65">
        <f t="shared" si="322"/>
        <v>0</v>
      </c>
      <c r="Y114" s="77">
        <f t="shared" si="352"/>
        <v>245</v>
      </c>
      <c r="Z114" s="76">
        <f>ROUNDUP((F114/4),0)</f>
        <v>62</v>
      </c>
      <c r="AA114" s="230"/>
      <c r="AB114" s="231"/>
      <c r="AC114" s="231"/>
      <c r="AD114" s="231"/>
      <c r="AE114" s="231">
        <f t="shared" si="353"/>
        <v>0</v>
      </c>
      <c r="AF114" s="231">
        <f t="shared" si="354"/>
        <v>0</v>
      </c>
      <c r="AG114" s="46" t="str">
        <f t="shared" si="307"/>
        <v xml:space="preserve">   SONORA</v>
      </c>
      <c r="AH114" s="46" t="str">
        <f t="shared" si="308"/>
        <v xml:space="preserve">OTROS BANCOS </v>
      </c>
      <c r="AI114" s="181">
        <f t="shared" si="309"/>
        <v>246</v>
      </c>
      <c r="AJ114" s="181"/>
      <c r="AK114" s="47" t="s">
        <v>12</v>
      </c>
      <c r="AL114" s="67">
        <f t="shared" si="310"/>
        <v>245</v>
      </c>
      <c r="AM114" s="73">
        <f t="shared" si="220"/>
        <v>0</v>
      </c>
      <c r="AN114" s="52">
        <f t="shared" si="221"/>
        <v>0</v>
      </c>
      <c r="AO114" s="60">
        <f t="shared" si="311"/>
        <v>0</v>
      </c>
      <c r="AP114" s="54">
        <f t="shared" si="222"/>
        <v>0</v>
      </c>
      <c r="AQ114" s="53">
        <f t="shared" si="312"/>
        <v>0</v>
      </c>
      <c r="AS114" s="9"/>
      <c r="AT114" s="10"/>
      <c r="AU114" s="2"/>
      <c r="AV114" s="21"/>
    </row>
    <row r="115" spans="1:48" s="45" customFormat="1" ht="21" hidden="1" customHeight="1" thickBot="1" x14ac:dyDescent="0.35">
      <c r="B115" s="45" t="s">
        <v>93</v>
      </c>
      <c r="C115" s="49" t="s">
        <v>61</v>
      </c>
      <c r="D115" s="48" t="s">
        <v>84</v>
      </c>
      <c r="E115" s="166">
        <v>7054.5400000000009</v>
      </c>
      <c r="F115" s="248">
        <v>2</v>
      </c>
      <c r="G115" s="163"/>
      <c r="H115" s="125"/>
      <c r="I115" s="166"/>
      <c r="J115" s="165"/>
      <c r="K115" s="163">
        <f t="shared" ref="K115:K116" si="355">E115+I115</f>
        <v>7054.5400000000009</v>
      </c>
      <c r="L115" s="125">
        <f t="shared" ref="L115:L116" si="356">F115+J115</f>
        <v>2</v>
      </c>
      <c r="M115" s="50"/>
      <c r="N115" s="50"/>
      <c r="O115" s="52"/>
      <c r="P115" s="102" t="str">
        <f>RIGHT(D115,10)</f>
        <v xml:space="preserve">   TABASCO</v>
      </c>
      <c r="Q115" s="46" t="s">
        <v>28</v>
      </c>
      <c r="R115" s="251">
        <v>15951</v>
      </c>
      <c r="S115" s="182"/>
      <c r="T115" s="47" t="s">
        <v>12</v>
      </c>
      <c r="U115" s="68">
        <f t="shared" si="298"/>
        <v>15952</v>
      </c>
      <c r="V115" s="73">
        <f t="shared" ref="V115:V130" si="357">ROUNDUP(Z115,0)</f>
        <v>0</v>
      </c>
      <c r="W115" s="52">
        <f t="shared" ref="W115:W118" si="358">+V115*4</f>
        <v>0</v>
      </c>
      <c r="X115" s="65">
        <f t="shared" si="322"/>
        <v>-2</v>
      </c>
      <c r="Y115" s="77"/>
      <c r="Z115" s="76"/>
      <c r="AA115" s="215"/>
      <c r="AB115" s="217"/>
      <c r="AC115" s="226"/>
      <c r="AD115" s="226"/>
      <c r="AE115" s="223">
        <f t="shared" ref="AE115:AE116" si="359">AC115+AA115</f>
        <v>0</v>
      </c>
      <c r="AF115" s="216">
        <f t="shared" ref="AF115:AF116" si="360">AD115+AB115</f>
        <v>0</v>
      </c>
      <c r="AG115" s="46" t="str">
        <f t="shared" si="307"/>
        <v xml:space="preserve">   TABASCO</v>
      </c>
      <c r="AH115" s="46" t="str">
        <f t="shared" si="308"/>
        <v>OPR BANAMEX</v>
      </c>
      <c r="AI115" s="183">
        <f t="shared" si="309"/>
        <v>15953</v>
      </c>
      <c r="AJ115" s="183"/>
      <c r="AK115" s="47" t="s">
        <v>12</v>
      </c>
      <c r="AL115" s="67">
        <f t="shared" si="310"/>
        <v>15952</v>
      </c>
      <c r="AM115" s="73">
        <f t="shared" si="220"/>
        <v>0</v>
      </c>
      <c r="AN115" s="52">
        <f t="shared" si="221"/>
        <v>0</v>
      </c>
      <c r="AO115" s="60">
        <f t="shared" si="311"/>
        <v>0</v>
      </c>
      <c r="AP115" s="54">
        <f t="shared" si="222"/>
        <v>0</v>
      </c>
      <c r="AQ115" s="53">
        <f t="shared" si="312"/>
        <v>0</v>
      </c>
      <c r="AS115" s="9"/>
      <c r="AT115" s="10"/>
      <c r="AU115" s="2"/>
      <c r="AV115" s="21"/>
    </row>
    <row r="116" spans="1:48" s="45" customFormat="1" ht="21" hidden="1" customHeight="1" thickBot="1" x14ac:dyDescent="0.35">
      <c r="B116" s="45" t="s">
        <v>93</v>
      </c>
      <c r="C116" s="49" t="s">
        <v>61</v>
      </c>
      <c r="D116" s="48" t="s">
        <v>84</v>
      </c>
      <c r="E116" s="166">
        <v>22685.54</v>
      </c>
      <c r="F116" s="248">
        <v>5</v>
      </c>
      <c r="G116" s="163"/>
      <c r="H116" s="125"/>
      <c r="I116" s="166"/>
      <c r="J116" s="165"/>
      <c r="K116" s="163">
        <f t="shared" si="355"/>
        <v>22685.54</v>
      </c>
      <c r="L116" s="125">
        <f t="shared" si="356"/>
        <v>5</v>
      </c>
      <c r="M116" s="50"/>
      <c r="N116" s="50"/>
      <c r="O116" s="52"/>
      <c r="P116" s="102" t="str">
        <f>RIGHT(D116,10)</f>
        <v xml:space="preserve">   TABASCO</v>
      </c>
      <c r="Q116" s="46" t="s">
        <v>40</v>
      </c>
      <c r="R116" s="251">
        <v>2069</v>
      </c>
      <c r="S116" s="182"/>
      <c r="T116" s="47" t="s">
        <v>12</v>
      </c>
      <c r="U116" s="68">
        <f t="shared" si="298"/>
        <v>2073</v>
      </c>
      <c r="V116" s="68">
        <f t="shared" si="357"/>
        <v>0</v>
      </c>
      <c r="W116" s="52">
        <f t="shared" si="358"/>
        <v>0</v>
      </c>
      <c r="X116" s="65">
        <f t="shared" si="322"/>
        <v>-5</v>
      </c>
      <c r="Y116" s="77"/>
      <c r="Z116" s="76"/>
      <c r="AA116" s="215"/>
      <c r="AB116" s="215"/>
      <c r="AC116" s="227"/>
      <c r="AD116" s="227"/>
      <c r="AE116" s="223">
        <f t="shared" si="359"/>
        <v>0</v>
      </c>
      <c r="AF116" s="216">
        <f t="shared" si="360"/>
        <v>0</v>
      </c>
      <c r="AG116" s="46" t="str">
        <f t="shared" si="307"/>
        <v xml:space="preserve">   TABASCO</v>
      </c>
      <c r="AH116" s="46" t="str">
        <f t="shared" si="308"/>
        <v>OPR BBVA</v>
      </c>
      <c r="AI116" s="183">
        <f t="shared" si="309"/>
        <v>2074</v>
      </c>
      <c r="AJ116" s="183"/>
      <c r="AK116" s="47" t="s">
        <v>12</v>
      </c>
      <c r="AL116" s="67">
        <f t="shared" si="310"/>
        <v>2073</v>
      </c>
      <c r="AM116" s="73">
        <f t="shared" si="220"/>
        <v>0</v>
      </c>
      <c r="AN116" s="52">
        <f t="shared" si="221"/>
        <v>0</v>
      </c>
      <c r="AO116" s="60">
        <f t="shared" si="311"/>
        <v>0</v>
      </c>
      <c r="AP116" s="54">
        <f t="shared" si="222"/>
        <v>0</v>
      </c>
      <c r="AQ116" s="53">
        <f t="shared" si="312"/>
        <v>0</v>
      </c>
      <c r="AS116" s="9"/>
      <c r="AT116" s="10"/>
      <c r="AU116" s="2"/>
      <c r="AV116" s="21"/>
    </row>
    <row r="117" spans="1:48" s="45" customFormat="1" ht="21" hidden="1" customHeight="1" thickBot="1" x14ac:dyDescent="0.35">
      <c r="B117" s="45" t="s">
        <v>93</v>
      </c>
      <c r="C117" s="49" t="s">
        <v>61</v>
      </c>
      <c r="D117" s="48" t="s">
        <v>84</v>
      </c>
      <c r="E117" s="164">
        <v>4181011.5900000297</v>
      </c>
      <c r="F117" s="249">
        <v>803</v>
      </c>
      <c r="G117" s="164">
        <v>25793.06</v>
      </c>
      <c r="H117" s="132">
        <v>5</v>
      </c>
      <c r="I117" s="164"/>
      <c r="J117" s="164"/>
      <c r="K117" s="164">
        <f t="shared" ref="K117:K118" si="361">E117-G117-I117</f>
        <v>4155218.5300000296</v>
      </c>
      <c r="L117" s="132">
        <f t="shared" ref="L117:L118" si="362">F117-H117-J117</f>
        <v>798</v>
      </c>
      <c r="M117" s="50"/>
      <c r="N117" s="50"/>
      <c r="O117" s="52"/>
      <c r="P117" s="102" t="str">
        <f>RIGHT(D117,10)</f>
        <v xml:space="preserve">   TABASCO</v>
      </c>
      <c r="Q117" s="46" t="s">
        <v>41</v>
      </c>
      <c r="R117" s="249">
        <v>1</v>
      </c>
      <c r="S117" s="132"/>
      <c r="T117" s="47" t="s">
        <v>12</v>
      </c>
      <c r="U117" s="68">
        <f t="shared" si="298"/>
        <v>798</v>
      </c>
      <c r="V117" s="68">
        <f t="shared" si="357"/>
        <v>201</v>
      </c>
      <c r="W117" s="52">
        <f t="shared" si="358"/>
        <v>804</v>
      </c>
      <c r="X117" s="65">
        <f t="shared" si="322"/>
        <v>1</v>
      </c>
      <c r="Y117" s="77">
        <f t="shared" ref="Y117:Y118" si="363">+U117-R117+1</f>
        <v>798</v>
      </c>
      <c r="Z117" s="76">
        <f>ROUNDUP((F117/4),0)</f>
        <v>201</v>
      </c>
      <c r="AA117" s="235"/>
      <c r="AB117" s="235"/>
      <c r="AC117" s="231"/>
      <c r="AD117" s="231"/>
      <c r="AE117" s="231">
        <f t="shared" ref="AE117:AE118" si="364">AA117-AC117</f>
        <v>0</v>
      </c>
      <c r="AF117" s="231">
        <f t="shared" ref="AF117:AF118" si="365">AB117-AD117</f>
        <v>0</v>
      </c>
      <c r="AG117" s="46" t="str">
        <f t="shared" si="307"/>
        <v xml:space="preserve">   TABASCO</v>
      </c>
      <c r="AH117" s="46" t="str">
        <f t="shared" si="308"/>
        <v>BBVA DISPERSION</v>
      </c>
      <c r="AI117" s="181">
        <f t="shared" si="309"/>
        <v>799</v>
      </c>
      <c r="AJ117" s="181"/>
      <c r="AK117" s="47" t="s">
        <v>12</v>
      </c>
      <c r="AL117" s="67">
        <f t="shared" si="310"/>
        <v>798</v>
      </c>
      <c r="AM117" s="73">
        <f t="shared" si="220"/>
        <v>0</v>
      </c>
      <c r="AN117" s="52">
        <f t="shared" si="221"/>
        <v>0</v>
      </c>
      <c r="AO117" s="60">
        <f t="shared" si="311"/>
        <v>0</v>
      </c>
      <c r="AP117" s="54">
        <f t="shared" si="222"/>
        <v>0</v>
      </c>
      <c r="AQ117" s="53">
        <f t="shared" si="312"/>
        <v>0</v>
      </c>
      <c r="AS117" s="9"/>
      <c r="AT117" s="10"/>
      <c r="AU117" s="2"/>
      <c r="AV117" s="21"/>
    </row>
    <row r="118" spans="1:48" s="45" customFormat="1" ht="21" hidden="1" customHeight="1" thickBot="1" x14ac:dyDescent="0.35">
      <c r="B118" s="45" t="s">
        <v>93</v>
      </c>
      <c r="C118" s="49" t="s">
        <v>61</v>
      </c>
      <c r="D118" s="48" t="s">
        <v>84</v>
      </c>
      <c r="E118" s="164">
        <v>1106467.6100000038</v>
      </c>
      <c r="F118" s="249">
        <v>213</v>
      </c>
      <c r="G118" s="164">
        <v>8373.81</v>
      </c>
      <c r="H118" s="132">
        <v>1</v>
      </c>
      <c r="I118" s="164"/>
      <c r="J118" s="164"/>
      <c r="K118" s="164">
        <f t="shared" si="361"/>
        <v>1098093.8000000038</v>
      </c>
      <c r="L118" s="132">
        <f t="shared" si="362"/>
        <v>212</v>
      </c>
      <c r="M118" s="50"/>
      <c r="N118" s="50"/>
      <c r="O118" s="52"/>
      <c r="P118" s="102" t="str">
        <f>RIGHT(D118,10)</f>
        <v xml:space="preserve">   TABASCO</v>
      </c>
      <c r="Q118" s="46" t="s">
        <v>142</v>
      </c>
      <c r="R118" s="249">
        <v>1</v>
      </c>
      <c r="S118" s="132"/>
      <c r="T118" s="47" t="s">
        <v>12</v>
      </c>
      <c r="U118" s="68">
        <f t="shared" si="298"/>
        <v>212</v>
      </c>
      <c r="V118" s="68">
        <f t="shared" si="357"/>
        <v>54</v>
      </c>
      <c r="W118" s="52">
        <f t="shared" si="358"/>
        <v>216</v>
      </c>
      <c r="X118" s="65">
        <f t="shared" si="322"/>
        <v>3</v>
      </c>
      <c r="Y118" s="77">
        <f t="shared" si="363"/>
        <v>212</v>
      </c>
      <c r="Z118" s="76">
        <f>ROUNDUP((F118/4),0)</f>
        <v>54</v>
      </c>
      <c r="AA118" s="230"/>
      <c r="AB118" s="231"/>
      <c r="AC118" s="231"/>
      <c r="AD118" s="231"/>
      <c r="AE118" s="231">
        <f t="shared" si="364"/>
        <v>0</v>
      </c>
      <c r="AF118" s="231">
        <f t="shared" si="365"/>
        <v>0</v>
      </c>
      <c r="AG118" s="46" t="str">
        <f t="shared" si="307"/>
        <v xml:space="preserve">   TABASCO</v>
      </c>
      <c r="AH118" s="46" t="str">
        <f t="shared" si="308"/>
        <v xml:space="preserve">OTROS BANCOS </v>
      </c>
      <c r="AI118" s="181">
        <f t="shared" si="309"/>
        <v>213</v>
      </c>
      <c r="AJ118" s="181"/>
      <c r="AK118" s="47" t="s">
        <v>12</v>
      </c>
      <c r="AL118" s="67">
        <f t="shared" si="310"/>
        <v>212</v>
      </c>
      <c r="AM118" s="73">
        <f t="shared" si="220"/>
        <v>0</v>
      </c>
      <c r="AN118" s="52">
        <f t="shared" si="221"/>
        <v>0</v>
      </c>
      <c r="AO118" s="60">
        <f t="shared" si="311"/>
        <v>0</v>
      </c>
      <c r="AP118" s="54">
        <f t="shared" si="222"/>
        <v>0</v>
      </c>
      <c r="AQ118" s="53">
        <f t="shared" si="312"/>
        <v>0</v>
      </c>
      <c r="AS118" s="9"/>
      <c r="AT118" s="10"/>
      <c r="AU118" s="2"/>
      <c r="AV118" s="21"/>
    </row>
    <row r="119" spans="1:48" s="45" customFormat="1" ht="21" hidden="1" customHeight="1" thickBot="1" x14ac:dyDescent="0.35">
      <c r="B119" s="45" t="s">
        <v>93</v>
      </c>
      <c r="C119" s="49" t="s">
        <v>116</v>
      </c>
      <c r="D119" s="48" t="s">
        <v>117</v>
      </c>
      <c r="E119" s="166">
        <v>9954.64</v>
      </c>
      <c r="F119" s="248">
        <v>2</v>
      </c>
      <c r="G119" s="163"/>
      <c r="H119" s="125"/>
      <c r="I119" s="166"/>
      <c r="J119" s="165"/>
      <c r="K119" s="163">
        <f t="shared" ref="K119:K120" si="366">E119+I119</f>
        <v>9954.64</v>
      </c>
      <c r="L119" s="125">
        <f t="shared" ref="L119:L120" si="367">F119+J119</f>
        <v>2</v>
      </c>
      <c r="M119" s="50"/>
      <c r="N119" s="50"/>
      <c r="O119" s="52"/>
      <c r="P119" s="102" t="str">
        <f>RIGHT(D119,9)</f>
        <v xml:space="preserve"> TLAXCALA</v>
      </c>
      <c r="Q119" s="46" t="s">
        <v>28</v>
      </c>
      <c r="R119" s="251">
        <v>11997</v>
      </c>
      <c r="S119" s="182"/>
      <c r="T119" s="47" t="s">
        <v>12</v>
      </c>
      <c r="U119" s="68">
        <f t="shared" si="298"/>
        <v>11998</v>
      </c>
      <c r="V119" s="68">
        <f t="shared" si="357"/>
        <v>0</v>
      </c>
      <c r="W119" s="52">
        <f t="shared" ref="W119:W120" si="368">+V119*4</f>
        <v>0</v>
      </c>
      <c r="X119" s="65">
        <f t="shared" si="322"/>
        <v>-2</v>
      </c>
      <c r="Y119" s="77"/>
      <c r="Z119" s="76"/>
      <c r="AA119" s="215"/>
      <c r="AB119" s="217"/>
      <c r="AC119" s="226"/>
      <c r="AD119" s="226"/>
      <c r="AE119" s="223">
        <f t="shared" ref="AE119:AE120" si="369">AC119+AA119</f>
        <v>0</v>
      </c>
      <c r="AF119" s="216">
        <f t="shared" ref="AF119:AF120" si="370">AD119+AB119</f>
        <v>0</v>
      </c>
      <c r="AG119" s="46" t="str">
        <f t="shared" si="307"/>
        <v xml:space="preserve"> TLAXCALA</v>
      </c>
      <c r="AH119" s="46" t="str">
        <f t="shared" si="308"/>
        <v>OPR BANAMEX</v>
      </c>
      <c r="AI119" s="183">
        <f t="shared" si="309"/>
        <v>11999</v>
      </c>
      <c r="AJ119" s="183"/>
      <c r="AK119" s="47" t="s">
        <v>12</v>
      </c>
      <c r="AL119" s="67">
        <f t="shared" si="310"/>
        <v>11998</v>
      </c>
      <c r="AM119" s="73">
        <f t="shared" si="220"/>
        <v>0</v>
      </c>
      <c r="AN119" s="52">
        <f t="shared" si="221"/>
        <v>0</v>
      </c>
      <c r="AO119" s="60">
        <f t="shared" si="311"/>
        <v>0</v>
      </c>
      <c r="AP119" s="54">
        <f t="shared" si="222"/>
        <v>0</v>
      </c>
      <c r="AQ119" s="53">
        <f t="shared" si="312"/>
        <v>0</v>
      </c>
      <c r="AS119" s="9"/>
      <c r="AT119" s="10"/>
      <c r="AU119" s="2"/>
      <c r="AV119" s="21"/>
    </row>
    <row r="120" spans="1:48" s="45" customFormat="1" ht="21" hidden="1" customHeight="1" thickBot="1" x14ac:dyDescent="0.35">
      <c r="B120" s="45" t="s">
        <v>93</v>
      </c>
      <c r="C120" s="49" t="s">
        <v>116</v>
      </c>
      <c r="D120" s="48" t="s">
        <v>117</v>
      </c>
      <c r="E120" s="166">
        <v>51404.770000000004</v>
      </c>
      <c r="F120" s="248">
        <v>9</v>
      </c>
      <c r="G120" s="163"/>
      <c r="H120" s="125"/>
      <c r="I120" s="166"/>
      <c r="J120" s="165"/>
      <c r="K120" s="163">
        <f t="shared" si="366"/>
        <v>51404.770000000004</v>
      </c>
      <c r="L120" s="125">
        <f t="shared" si="367"/>
        <v>9</v>
      </c>
      <c r="M120" s="50"/>
      <c r="N120" s="50"/>
      <c r="O120" s="52"/>
      <c r="P120" s="102" t="str">
        <f>RIGHT(D120,9)</f>
        <v xml:space="preserve"> TLAXCALA</v>
      </c>
      <c r="Q120" s="46" t="s">
        <v>40</v>
      </c>
      <c r="R120" s="251">
        <v>4938</v>
      </c>
      <c r="S120" s="182"/>
      <c r="T120" s="47" t="s">
        <v>12</v>
      </c>
      <c r="U120" s="68">
        <f t="shared" si="298"/>
        <v>4946</v>
      </c>
      <c r="V120" s="68">
        <f t="shared" si="357"/>
        <v>0</v>
      </c>
      <c r="W120" s="52">
        <f t="shared" si="368"/>
        <v>0</v>
      </c>
      <c r="X120" s="65">
        <f t="shared" si="322"/>
        <v>-9</v>
      </c>
      <c r="Y120" s="77"/>
      <c r="Z120" s="76"/>
      <c r="AA120" s="215"/>
      <c r="AB120" s="215"/>
      <c r="AC120" s="227"/>
      <c r="AD120" s="227"/>
      <c r="AE120" s="223">
        <f t="shared" si="369"/>
        <v>0</v>
      </c>
      <c r="AF120" s="216">
        <f t="shared" si="370"/>
        <v>0</v>
      </c>
      <c r="AG120" s="46" t="str">
        <f t="shared" si="307"/>
        <v xml:space="preserve"> TLAXCALA</v>
      </c>
      <c r="AH120" s="46" t="str">
        <f t="shared" si="308"/>
        <v>OPR BBVA</v>
      </c>
      <c r="AI120" s="183">
        <f t="shared" si="309"/>
        <v>4947</v>
      </c>
      <c r="AJ120" s="183"/>
      <c r="AK120" s="47" t="s">
        <v>12</v>
      </c>
      <c r="AL120" s="67">
        <f t="shared" si="310"/>
        <v>4946</v>
      </c>
      <c r="AM120" s="73">
        <f t="shared" si="220"/>
        <v>0</v>
      </c>
      <c r="AN120" s="52">
        <f t="shared" si="221"/>
        <v>0</v>
      </c>
      <c r="AO120" s="60">
        <f t="shared" si="311"/>
        <v>0</v>
      </c>
      <c r="AP120" s="54">
        <f t="shared" si="222"/>
        <v>0</v>
      </c>
      <c r="AQ120" s="53">
        <f t="shared" si="312"/>
        <v>0</v>
      </c>
      <c r="AS120" s="9"/>
      <c r="AT120" s="10"/>
      <c r="AU120" s="2"/>
      <c r="AV120" s="21"/>
    </row>
    <row r="121" spans="1:48" s="45" customFormat="1" ht="21" hidden="1" customHeight="1" thickBot="1" x14ac:dyDescent="0.35">
      <c r="B121" s="45" t="s">
        <v>93</v>
      </c>
      <c r="C121" s="49" t="s">
        <v>116</v>
      </c>
      <c r="D121" s="48" t="s">
        <v>117</v>
      </c>
      <c r="E121" s="164">
        <v>2001856.0000000119</v>
      </c>
      <c r="F121" s="249">
        <v>384</v>
      </c>
      <c r="G121" s="164">
        <v>4829.5600000000004</v>
      </c>
      <c r="H121" s="132">
        <v>1</v>
      </c>
      <c r="I121" s="164"/>
      <c r="J121" s="164"/>
      <c r="K121" s="164">
        <f t="shared" ref="K121:K122" si="371">E121-G121-I121</f>
        <v>1997026.4400000118</v>
      </c>
      <c r="L121" s="132">
        <f t="shared" ref="L121:L122" si="372">F121-H121-J121</f>
        <v>383</v>
      </c>
      <c r="M121" s="50"/>
      <c r="N121" s="50"/>
      <c r="O121" s="52"/>
      <c r="P121" s="102" t="str">
        <f>RIGHT(D121,9)</f>
        <v xml:space="preserve"> TLAXCALA</v>
      </c>
      <c r="Q121" s="46" t="s">
        <v>41</v>
      </c>
      <c r="R121" s="249">
        <v>1</v>
      </c>
      <c r="S121" s="132"/>
      <c r="T121" s="47" t="s">
        <v>12</v>
      </c>
      <c r="U121" s="68">
        <f t="shared" si="298"/>
        <v>383</v>
      </c>
      <c r="V121" s="68">
        <f t="shared" si="357"/>
        <v>96</v>
      </c>
      <c r="W121" s="52">
        <f t="shared" ref="W121:W122" si="373">+V121*4</f>
        <v>384</v>
      </c>
      <c r="X121" s="65">
        <f t="shared" si="322"/>
        <v>0</v>
      </c>
      <c r="Y121" s="77">
        <f t="shared" ref="Y121:Y122" si="374">+U121-R121+1</f>
        <v>383</v>
      </c>
      <c r="Z121" s="76">
        <f>ROUNDUP((F121/4),0)</f>
        <v>96</v>
      </c>
      <c r="AA121" s="235"/>
      <c r="AB121" s="235"/>
      <c r="AC121" s="231"/>
      <c r="AD121" s="231"/>
      <c r="AE121" s="231">
        <f t="shared" ref="AE121:AE122" si="375">AA121-AC121</f>
        <v>0</v>
      </c>
      <c r="AF121" s="231">
        <f t="shared" ref="AF121:AF122" si="376">AB121-AD121</f>
        <v>0</v>
      </c>
      <c r="AG121" s="46" t="str">
        <f t="shared" si="307"/>
        <v xml:space="preserve"> TLAXCALA</v>
      </c>
      <c r="AH121" s="46" t="str">
        <f t="shared" si="308"/>
        <v>BBVA DISPERSION</v>
      </c>
      <c r="AI121" s="181">
        <f t="shared" si="309"/>
        <v>384</v>
      </c>
      <c r="AJ121" s="181"/>
      <c r="AK121" s="47" t="s">
        <v>12</v>
      </c>
      <c r="AL121" s="67">
        <f t="shared" si="310"/>
        <v>383</v>
      </c>
      <c r="AM121" s="73">
        <f t="shared" si="220"/>
        <v>0</v>
      </c>
      <c r="AN121" s="52">
        <f t="shared" si="221"/>
        <v>0</v>
      </c>
      <c r="AO121" s="60">
        <f t="shared" si="311"/>
        <v>0</v>
      </c>
      <c r="AP121" s="54">
        <f t="shared" si="222"/>
        <v>0</v>
      </c>
      <c r="AQ121" s="53">
        <f t="shared" si="312"/>
        <v>0</v>
      </c>
      <c r="AS121" s="9"/>
      <c r="AT121" s="10"/>
      <c r="AU121" s="2"/>
      <c r="AV121" s="21"/>
    </row>
    <row r="122" spans="1:48" s="45" customFormat="1" ht="21" hidden="1" customHeight="1" thickBot="1" x14ac:dyDescent="0.35">
      <c r="B122" s="45" t="s">
        <v>93</v>
      </c>
      <c r="C122" s="49" t="s">
        <v>116</v>
      </c>
      <c r="D122" s="48" t="s">
        <v>117</v>
      </c>
      <c r="E122" s="164">
        <v>834112.44000000157</v>
      </c>
      <c r="F122" s="249">
        <v>158</v>
      </c>
      <c r="G122" s="164">
        <v>15249.66</v>
      </c>
      <c r="H122" s="132">
        <v>3</v>
      </c>
      <c r="I122" s="164"/>
      <c r="J122" s="164"/>
      <c r="K122" s="164">
        <f t="shared" si="371"/>
        <v>818862.78000000154</v>
      </c>
      <c r="L122" s="132">
        <f t="shared" si="372"/>
        <v>155</v>
      </c>
      <c r="M122" s="50"/>
      <c r="N122" s="50"/>
      <c r="O122" s="52"/>
      <c r="P122" s="102" t="str">
        <f>RIGHT(D122,9)</f>
        <v xml:space="preserve"> TLAXCALA</v>
      </c>
      <c r="Q122" s="46" t="s">
        <v>142</v>
      </c>
      <c r="R122" s="249">
        <v>1</v>
      </c>
      <c r="S122" s="132"/>
      <c r="T122" s="47" t="s">
        <v>12</v>
      </c>
      <c r="U122" s="68">
        <f t="shared" si="298"/>
        <v>155</v>
      </c>
      <c r="V122" s="68">
        <f t="shared" si="357"/>
        <v>40</v>
      </c>
      <c r="W122" s="52">
        <f t="shared" si="373"/>
        <v>160</v>
      </c>
      <c r="X122" s="65">
        <f t="shared" si="322"/>
        <v>2</v>
      </c>
      <c r="Y122" s="77">
        <f t="shared" si="374"/>
        <v>155</v>
      </c>
      <c r="Z122" s="76">
        <f>ROUNDUP((F122/4),0)</f>
        <v>40</v>
      </c>
      <c r="AA122" s="230"/>
      <c r="AB122" s="231"/>
      <c r="AC122" s="231"/>
      <c r="AD122" s="231"/>
      <c r="AE122" s="231">
        <f t="shared" si="375"/>
        <v>0</v>
      </c>
      <c r="AF122" s="231">
        <f t="shared" si="376"/>
        <v>0</v>
      </c>
      <c r="AG122" s="46" t="str">
        <f t="shared" si="307"/>
        <v xml:space="preserve"> TLAXCALA</v>
      </c>
      <c r="AH122" s="46" t="str">
        <f t="shared" si="308"/>
        <v xml:space="preserve">OTROS BANCOS </v>
      </c>
      <c r="AI122" s="181">
        <f t="shared" si="309"/>
        <v>156</v>
      </c>
      <c r="AJ122" s="181"/>
      <c r="AK122" s="47" t="s">
        <v>12</v>
      </c>
      <c r="AL122" s="67">
        <f t="shared" si="310"/>
        <v>155</v>
      </c>
      <c r="AM122" s="73">
        <f t="shared" si="220"/>
        <v>0</v>
      </c>
      <c r="AN122" s="52">
        <f t="shared" si="221"/>
        <v>0</v>
      </c>
      <c r="AO122" s="60">
        <f t="shared" si="311"/>
        <v>0</v>
      </c>
      <c r="AP122" s="54">
        <f t="shared" si="222"/>
        <v>0</v>
      </c>
      <c r="AQ122" s="53">
        <f t="shared" si="312"/>
        <v>0</v>
      </c>
      <c r="AS122" s="9"/>
      <c r="AT122" s="10"/>
      <c r="AU122" s="2"/>
      <c r="AV122" s="21"/>
    </row>
    <row r="123" spans="1:48" s="45" customFormat="1" ht="21" hidden="1" customHeight="1" thickBot="1" x14ac:dyDescent="0.35">
      <c r="B123" s="45" t="s">
        <v>93</v>
      </c>
      <c r="C123" s="49" t="s">
        <v>62</v>
      </c>
      <c r="D123" s="48" t="s">
        <v>85</v>
      </c>
      <c r="E123" s="166"/>
      <c r="F123" s="166"/>
      <c r="G123" s="163"/>
      <c r="H123" s="125"/>
      <c r="I123" s="166"/>
      <c r="J123" s="165"/>
      <c r="K123" s="163">
        <f t="shared" ref="K123:K124" si="377">E123+I123</f>
        <v>0</v>
      </c>
      <c r="L123" s="125">
        <f t="shared" ref="L123:L124" si="378">F123+J123</f>
        <v>0</v>
      </c>
      <c r="M123" s="50"/>
      <c r="N123" s="50"/>
      <c r="O123" s="52"/>
      <c r="P123" s="102" t="str">
        <f>RIGHT(D123,12)</f>
        <v xml:space="preserve">  TAMAULIPAS</v>
      </c>
      <c r="Q123" s="46" t="s">
        <v>28</v>
      </c>
      <c r="R123" s="182"/>
      <c r="S123" s="182"/>
      <c r="T123" s="47" t="s">
        <v>12</v>
      </c>
      <c r="U123" s="68">
        <f t="shared" si="298"/>
        <v>-1</v>
      </c>
      <c r="V123" s="68">
        <f t="shared" si="357"/>
        <v>0</v>
      </c>
      <c r="W123" s="52">
        <f t="shared" ref="W123:W126" si="379">+V123*4</f>
        <v>0</v>
      </c>
      <c r="X123" s="65">
        <f t="shared" si="322"/>
        <v>0</v>
      </c>
      <c r="Y123" s="77"/>
      <c r="Z123" s="76"/>
      <c r="AA123" s="215"/>
      <c r="AB123" s="217"/>
      <c r="AC123" s="226"/>
      <c r="AD123" s="226"/>
      <c r="AE123" s="223">
        <f t="shared" ref="AE123:AE124" si="380">AC123+AA123</f>
        <v>0</v>
      </c>
      <c r="AF123" s="216">
        <f t="shared" ref="AF123:AF124" si="381">AD123+AB123</f>
        <v>0</v>
      </c>
      <c r="AG123" s="46" t="str">
        <f t="shared" si="307"/>
        <v xml:space="preserve">  TAMAULIPAS</v>
      </c>
      <c r="AH123" s="46" t="str">
        <f t="shared" si="308"/>
        <v>OPR BANAMEX</v>
      </c>
      <c r="AI123" s="183">
        <f t="shared" si="309"/>
        <v>0</v>
      </c>
      <c r="AJ123" s="183"/>
      <c r="AK123" s="47" t="s">
        <v>12</v>
      </c>
      <c r="AL123" s="67">
        <f t="shared" si="310"/>
        <v>-1</v>
      </c>
      <c r="AM123" s="73">
        <f t="shared" si="220"/>
        <v>0</v>
      </c>
      <c r="AN123" s="52">
        <f t="shared" si="221"/>
        <v>0</v>
      </c>
      <c r="AO123" s="60">
        <f t="shared" si="311"/>
        <v>0</v>
      </c>
      <c r="AP123" s="54">
        <f t="shared" si="222"/>
        <v>0</v>
      </c>
      <c r="AQ123" s="53">
        <f t="shared" si="312"/>
        <v>0</v>
      </c>
      <c r="AS123" s="9"/>
      <c r="AT123" s="10"/>
      <c r="AU123" s="2"/>
      <c r="AV123" s="21"/>
    </row>
    <row r="124" spans="1:48" s="45" customFormat="1" ht="21" customHeight="1" thickBot="1" x14ac:dyDescent="0.35">
      <c r="A124" s="103" t="s">
        <v>267</v>
      </c>
      <c r="B124" s="45" t="s">
        <v>93</v>
      </c>
      <c r="C124" s="49" t="s">
        <v>62</v>
      </c>
      <c r="D124" s="48" t="s">
        <v>85</v>
      </c>
      <c r="E124" s="166">
        <v>4829.5600000000004</v>
      </c>
      <c r="F124" s="248">
        <v>1</v>
      </c>
      <c r="G124" s="163"/>
      <c r="H124" s="125"/>
      <c r="I124" s="166">
        <f>I125+I126</f>
        <v>33423.149999999994</v>
      </c>
      <c r="J124" s="165">
        <f>J125+J126</f>
        <v>5</v>
      </c>
      <c r="K124" s="163">
        <f t="shared" si="377"/>
        <v>38252.709999999992</v>
      </c>
      <c r="L124" s="125">
        <f t="shared" si="378"/>
        <v>6</v>
      </c>
      <c r="M124" s="50"/>
      <c r="N124" s="50"/>
      <c r="O124" s="52"/>
      <c r="P124" s="102" t="str">
        <f>RIGHT(D124,12)</f>
        <v xml:space="preserve">  TAMAULIPAS</v>
      </c>
      <c r="Q124" s="46" t="s">
        <v>40</v>
      </c>
      <c r="R124" s="251">
        <v>1922</v>
      </c>
      <c r="S124" s="182">
        <v>1923</v>
      </c>
      <c r="T124" s="47" t="s">
        <v>12</v>
      </c>
      <c r="U124" s="68">
        <f t="shared" si="298"/>
        <v>1927</v>
      </c>
      <c r="V124" s="68">
        <f t="shared" si="357"/>
        <v>0</v>
      </c>
      <c r="W124" s="52">
        <f t="shared" si="379"/>
        <v>0</v>
      </c>
      <c r="X124" s="65">
        <f t="shared" si="322"/>
        <v>-1</v>
      </c>
      <c r="Y124" s="77"/>
      <c r="Z124" s="76"/>
      <c r="AA124" s="215"/>
      <c r="AB124" s="215"/>
      <c r="AC124" s="227"/>
      <c r="AD124" s="227"/>
      <c r="AE124" s="223">
        <f t="shared" si="380"/>
        <v>0</v>
      </c>
      <c r="AF124" s="216">
        <f t="shared" si="381"/>
        <v>0</v>
      </c>
      <c r="AG124" s="46" t="str">
        <f t="shared" si="307"/>
        <v xml:space="preserve">  TAMAULIPAS</v>
      </c>
      <c r="AH124" s="46" t="str">
        <f t="shared" si="308"/>
        <v>OPR BBVA</v>
      </c>
      <c r="AI124" s="183">
        <f t="shared" si="309"/>
        <v>1928</v>
      </c>
      <c r="AJ124" s="183"/>
      <c r="AK124" s="47" t="s">
        <v>12</v>
      </c>
      <c r="AL124" s="67">
        <f t="shared" si="310"/>
        <v>1927</v>
      </c>
      <c r="AM124" s="73">
        <f t="shared" si="220"/>
        <v>0</v>
      </c>
      <c r="AN124" s="52">
        <f t="shared" si="221"/>
        <v>0</v>
      </c>
      <c r="AO124" s="60">
        <f t="shared" si="311"/>
        <v>0</v>
      </c>
      <c r="AP124" s="54">
        <f t="shared" si="222"/>
        <v>0</v>
      </c>
      <c r="AQ124" s="53">
        <f t="shared" si="312"/>
        <v>0</v>
      </c>
      <c r="AS124" s="9"/>
      <c r="AT124" s="10"/>
      <c r="AU124" s="2"/>
      <c r="AV124" s="21"/>
    </row>
    <row r="125" spans="1:48" s="45" customFormat="1" ht="21" hidden="1" customHeight="1" thickBot="1" x14ac:dyDescent="0.35">
      <c r="B125" s="45" t="s">
        <v>93</v>
      </c>
      <c r="C125" s="49" t="s">
        <v>62</v>
      </c>
      <c r="D125" s="48" t="s">
        <v>85</v>
      </c>
      <c r="E125" s="164">
        <v>5897427.4100000039</v>
      </c>
      <c r="F125" s="249">
        <v>1022</v>
      </c>
      <c r="G125" s="164">
        <v>24209.059999999998</v>
      </c>
      <c r="H125" s="132">
        <v>4</v>
      </c>
      <c r="I125" s="164">
        <v>7312.18</v>
      </c>
      <c r="J125" s="132">
        <v>1</v>
      </c>
      <c r="K125" s="164">
        <f t="shared" ref="K125:K126" si="382">E125-G125-I125</f>
        <v>5865906.1700000046</v>
      </c>
      <c r="L125" s="132">
        <f t="shared" ref="L125:L126" si="383">F125-H125-J125</f>
        <v>1017</v>
      </c>
      <c r="M125" s="50"/>
      <c r="N125" s="50"/>
      <c r="O125" s="52"/>
      <c r="P125" s="102" t="str">
        <f>RIGHT(D125,12)</f>
        <v xml:space="preserve">  TAMAULIPAS</v>
      </c>
      <c r="Q125" s="46" t="s">
        <v>41</v>
      </c>
      <c r="R125" s="249">
        <v>1</v>
      </c>
      <c r="S125" s="132"/>
      <c r="T125" s="47" t="s">
        <v>12</v>
      </c>
      <c r="U125" s="68">
        <f t="shared" si="298"/>
        <v>1017</v>
      </c>
      <c r="V125" s="68">
        <f t="shared" si="357"/>
        <v>256</v>
      </c>
      <c r="W125" s="52">
        <f t="shared" si="379"/>
        <v>1024</v>
      </c>
      <c r="X125" s="65">
        <f t="shared" si="322"/>
        <v>2</v>
      </c>
      <c r="Y125" s="77">
        <f t="shared" ref="Y125:Y126" si="384">+U125-R125+1</f>
        <v>1017</v>
      </c>
      <c r="Z125" s="76">
        <f>ROUNDUP((F125/4),0)</f>
        <v>256</v>
      </c>
      <c r="AA125" s="235"/>
      <c r="AB125" s="235"/>
      <c r="AC125" s="231"/>
      <c r="AD125" s="231"/>
      <c r="AE125" s="231">
        <f t="shared" ref="AE125:AE126" si="385">AA125-AC125</f>
        <v>0</v>
      </c>
      <c r="AF125" s="231">
        <f t="shared" ref="AF125:AF126" si="386">AB125-AD125</f>
        <v>0</v>
      </c>
      <c r="AG125" s="46" t="str">
        <f t="shared" si="307"/>
        <v xml:space="preserve">  TAMAULIPAS</v>
      </c>
      <c r="AH125" s="46" t="str">
        <f t="shared" si="308"/>
        <v>BBVA DISPERSION</v>
      </c>
      <c r="AI125" s="181">
        <f t="shared" si="309"/>
        <v>1018</v>
      </c>
      <c r="AJ125" s="181"/>
      <c r="AK125" s="47" t="s">
        <v>12</v>
      </c>
      <c r="AL125" s="67">
        <f t="shared" si="310"/>
        <v>1017</v>
      </c>
      <c r="AM125" s="73">
        <f t="shared" si="220"/>
        <v>0</v>
      </c>
      <c r="AN125" s="52">
        <f t="shared" si="221"/>
        <v>0</v>
      </c>
      <c r="AO125" s="60">
        <f t="shared" si="311"/>
        <v>0</v>
      </c>
      <c r="AP125" s="54">
        <f t="shared" si="222"/>
        <v>0</v>
      </c>
      <c r="AQ125" s="53">
        <f t="shared" si="312"/>
        <v>0</v>
      </c>
      <c r="AS125" s="9"/>
      <c r="AT125" s="10"/>
      <c r="AU125" s="2"/>
      <c r="AV125" s="21"/>
    </row>
    <row r="126" spans="1:48" s="45" customFormat="1" ht="21" hidden="1" customHeight="1" thickBot="1" x14ac:dyDescent="0.35">
      <c r="B126" s="45" t="s">
        <v>93</v>
      </c>
      <c r="C126" s="49" t="s">
        <v>62</v>
      </c>
      <c r="D126" s="48" t="s">
        <v>85</v>
      </c>
      <c r="E126" s="164">
        <v>3381840.8499999973</v>
      </c>
      <c r="F126" s="249">
        <v>581</v>
      </c>
      <c r="G126" s="164">
        <v>23557.989999999998</v>
      </c>
      <c r="H126" s="132">
        <v>4</v>
      </c>
      <c r="I126" s="164">
        <v>26110.969999999998</v>
      </c>
      <c r="J126" s="132">
        <v>4</v>
      </c>
      <c r="K126" s="164">
        <f t="shared" si="382"/>
        <v>3332171.8899999969</v>
      </c>
      <c r="L126" s="132">
        <f t="shared" si="383"/>
        <v>573</v>
      </c>
      <c r="M126" s="50"/>
      <c r="N126" s="50"/>
      <c r="O126" s="52"/>
      <c r="P126" s="102" t="str">
        <f>RIGHT(D126,12)</f>
        <v xml:space="preserve">  TAMAULIPAS</v>
      </c>
      <c r="Q126" s="46" t="s">
        <v>142</v>
      </c>
      <c r="R126" s="249">
        <v>1</v>
      </c>
      <c r="S126" s="132"/>
      <c r="T126" s="47" t="s">
        <v>12</v>
      </c>
      <c r="U126" s="68">
        <f t="shared" si="298"/>
        <v>573</v>
      </c>
      <c r="V126" s="68">
        <f t="shared" si="357"/>
        <v>146</v>
      </c>
      <c r="W126" s="52">
        <f t="shared" si="379"/>
        <v>584</v>
      </c>
      <c r="X126" s="65">
        <f t="shared" si="322"/>
        <v>3</v>
      </c>
      <c r="Y126" s="77">
        <f t="shared" si="384"/>
        <v>573</v>
      </c>
      <c r="Z126" s="76">
        <f>ROUNDUP((F126/4),0)</f>
        <v>146</v>
      </c>
      <c r="AA126" s="230"/>
      <c r="AB126" s="231"/>
      <c r="AC126" s="231"/>
      <c r="AD126" s="231"/>
      <c r="AE126" s="231">
        <f t="shared" si="385"/>
        <v>0</v>
      </c>
      <c r="AF126" s="231">
        <f t="shared" si="386"/>
        <v>0</v>
      </c>
      <c r="AG126" s="46" t="str">
        <f t="shared" si="307"/>
        <v xml:space="preserve">  TAMAULIPAS</v>
      </c>
      <c r="AH126" s="46" t="str">
        <f t="shared" si="308"/>
        <v xml:space="preserve">OTROS BANCOS </v>
      </c>
      <c r="AI126" s="181">
        <f t="shared" si="309"/>
        <v>574</v>
      </c>
      <c r="AJ126" s="181"/>
      <c r="AK126" s="47" t="s">
        <v>12</v>
      </c>
      <c r="AL126" s="67">
        <f t="shared" si="310"/>
        <v>573</v>
      </c>
      <c r="AM126" s="73">
        <f t="shared" si="220"/>
        <v>0</v>
      </c>
      <c r="AN126" s="52">
        <f t="shared" si="221"/>
        <v>0</v>
      </c>
      <c r="AO126" s="60">
        <f t="shared" si="311"/>
        <v>0</v>
      </c>
      <c r="AP126" s="54">
        <f t="shared" si="222"/>
        <v>0</v>
      </c>
      <c r="AQ126" s="53">
        <f t="shared" si="312"/>
        <v>0</v>
      </c>
      <c r="AS126" s="9"/>
      <c r="AT126" s="10"/>
      <c r="AU126" s="2"/>
      <c r="AV126" s="21"/>
    </row>
    <row r="127" spans="1:48" s="45" customFormat="1" ht="21" hidden="1" customHeight="1" thickBot="1" x14ac:dyDescent="0.35">
      <c r="B127" s="45" t="s">
        <v>93</v>
      </c>
      <c r="C127" s="49" t="s">
        <v>118</v>
      </c>
      <c r="D127" s="48" t="s">
        <v>119</v>
      </c>
      <c r="E127" s="166">
        <v>4344.71</v>
      </c>
      <c r="F127" s="248">
        <v>1</v>
      </c>
      <c r="G127" s="163"/>
      <c r="H127" s="125"/>
      <c r="I127" s="166"/>
      <c r="J127" s="165"/>
      <c r="K127" s="163">
        <f t="shared" ref="K127:K128" si="387">E127+I127</f>
        <v>4344.71</v>
      </c>
      <c r="L127" s="125">
        <f t="shared" ref="L127:L128" si="388">F127+J127</f>
        <v>1</v>
      </c>
      <c r="M127" s="50"/>
      <c r="N127" s="50"/>
      <c r="O127" s="52"/>
      <c r="P127" s="102" t="str">
        <f t="shared" ref="P127:P134" si="389">RIGHT(D127,9)</f>
        <v xml:space="preserve"> VERACRUZ</v>
      </c>
      <c r="Q127" s="46" t="s">
        <v>28</v>
      </c>
      <c r="R127" s="251">
        <v>116181</v>
      </c>
      <c r="S127" s="182"/>
      <c r="T127" s="47" t="s">
        <v>12</v>
      </c>
      <c r="U127" s="68">
        <f t="shared" si="298"/>
        <v>116181</v>
      </c>
      <c r="V127" s="68">
        <f t="shared" si="357"/>
        <v>0</v>
      </c>
      <c r="W127" s="52">
        <f t="shared" ref="W127:W128" si="390">+V127*4</f>
        <v>0</v>
      </c>
      <c r="X127" s="65">
        <f t="shared" si="322"/>
        <v>-1</v>
      </c>
      <c r="Y127" s="77"/>
      <c r="Z127" s="76"/>
      <c r="AA127" s="215"/>
      <c r="AB127" s="217"/>
      <c r="AC127" s="226"/>
      <c r="AD127" s="226"/>
      <c r="AE127" s="223">
        <f t="shared" ref="AE127:AE128" si="391">AC127+AA127</f>
        <v>0</v>
      </c>
      <c r="AF127" s="216">
        <f t="shared" ref="AF127:AF128" si="392">AD127+AB127</f>
        <v>0</v>
      </c>
      <c r="AG127" s="46" t="str">
        <f t="shared" si="307"/>
        <v xml:space="preserve"> VERACRUZ</v>
      </c>
      <c r="AH127" s="46" t="str">
        <f t="shared" si="308"/>
        <v>OPR BANAMEX</v>
      </c>
      <c r="AI127" s="183">
        <f t="shared" si="309"/>
        <v>116182</v>
      </c>
      <c r="AJ127" s="183"/>
      <c r="AK127" s="47" t="s">
        <v>12</v>
      </c>
      <c r="AL127" s="67">
        <f t="shared" si="310"/>
        <v>116181</v>
      </c>
      <c r="AM127" s="73">
        <f t="shared" si="220"/>
        <v>0</v>
      </c>
      <c r="AN127" s="52">
        <f t="shared" si="221"/>
        <v>0</v>
      </c>
      <c r="AO127" s="60">
        <f t="shared" si="311"/>
        <v>0</v>
      </c>
      <c r="AP127" s="54">
        <f t="shared" si="222"/>
        <v>0</v>
      </c>
      <c r="AQ127" s="53">
        <f t="shared" si="312"/>
        <v>0</v>
      </c>
      <c r="AS127" s="9"/>
      <c r="AT127" s="10"/>
      <c r="AU127" s="2"/>
      <c r="AV127" s="21"/>
    </row>
    <row r="128" spans="1:48" s="45" customFormat="1" ht="21" customHeight="1" thickBot="1" x14ac:dyDescent="0.35">
      <c r="A128" s="103" t="s">
        <v>267</v>
      </c>
      <c r="B128" s="45" t="s">
        <v>93</v>
      </c>
      <c r="C128" s="49" t="s">
        <v>118</v>
      </c>
      <c r="D128" s="48" t="s">
        <v>119</v>
      </c>
      <c r="E128" s="166">
        <v>276856.65999999992</v>
      </c>
      <c r="F128" s="248">
        <v>51</v>
      </c>
      <c r="G128" s="163"/>
      <c r="H128" s="125"/>
      <c r="I128" s="166">
        <f>I129+I130</f>
        <v>10508.27</v>
      </c>
      <c r="J128" s="165">
        <f>J130</f>
        <v>2</v>
      </c>
      <c r="K128" s="163">
        <f t="shared" si="387"/>
        <v>287364.92999999993</v>
      </c>
      <c r="L128" s="125">
        <f t="shared" si="388"/>
        <v>53</v>
      </c>
      <c r="M128" s="50"/>
      <c r="N128" s="50"/>
      <c r="O128" s="52"/>
      <c r="P128" s="102" t="str">
        <f t="shared" si="389"/>
        <v xml:space="preserve"> VERACRUZ</v>
      </c>
      <c r="Q128" s="46" t="s">
        <v>40</v>
      </c>
      <c r="R128" s="251">
        <v>54518</v>
      </c>
      <c r="S128" s="182">
        <v>54571</v>
      </c>
      <c r="T128" s="47" t="s">
        <v>12</v>
      </c>
      <c r="U128" s="68">
        <f t="shared" si="298"/>
        <v>54570</v>
      </c>
      <c r="V128" s="68">
        <f t="shared" si="357"/>
        <v>0</v>
      </c>
      <c r="W128" s="52">
        <f t="shared" si="390"/>
        <v>0</v>
      </c>
      <c r="X128" s="65">
        <f t="shared" si="322"/>
        <v>-51</v>
      </c>
      <c r="Y128" s="77"/>
      <c r="Z128" s="76"/>
      <c r="AA128" s="246">
        <v>4497.82</v>
      </c>
      <c r="AB128" s="240">
        <v>2</v>
      </c>
      <c r="AC128" s="227"/>
      <c r="AD128" s="227"/>
      <c r="AE128" s="243">
        <f t="shared" si="391"/>
        <v>4497.82</v>
      </c>
      <c r="AF128" s="216">
        <f t="shared" si="392"/>
        <v>2</v>
      </c>
      <c r="AG128" s="46" t="str">
        <f t="shared" si="307"/>
        <v xml:space="preserve"> VERACRUZ</v>
      </c>
      <c r="AH128" s="46" t="str">
        <f t="shared" si="308"/>
        <v>OPR BBVA</v>
      </c>
      <c r="AI128" s="185">
        <f t="shared" si="309"/>
        <v>54571</v>
      </c>
      <c r="AJ128" s="185"/>
      <c r="AK128" s="47" t="s">
        <v>12</v>
      </c>
      <c r="AL128" s="67">
        <f t="shared" si="310"/>
        <v>54572</v>
      </c>
      <c r="AM128" s="73">
        <f t="shared" si="220"/>
        <v>1</v>
      </c>
      <c r="AN128" s="52">
        <f t="shared" si="221"/>
        <v>3</v>
      </c>
      <c r="AO128" s="60">
        <f t="shared" si="311"/>
        <v>1</v>
      </c>
      <c r="AP128" s="54">
        <f t="shared" si="222"/>
        <v>2</v>
      </c>
      <c r="AQ128" s="53">
        <f t="shared" si="312"/>
        <v>1</v>
      </c>
      <c r="AS128" s="9"/>
      <c r="AT128" s="10"/>
      <c r="AU128" s="2"/>
      <c r="AV128" s="21"/>
    </row>
    <row r="129" spans="1:48" s="45" customFormat="1" ht="21" hidden="1" customHeight="1" thickBot="1" x14ac:dyDescent="0.35">
      <c r="B129" s="45" t="s">
        <v>93</v>
      </c>
      <c r="C129" s="49" t="s">
        <v>118</v>
      </c>
      <c r="D129" s="48" t="s">
        <v>119</v>
      </c>
      <c r="E129" s="164">
        <v>9585417.8299999479</v>
      </c>
      <c r="F129" s="249">
        <v>1810</v>
      </c>
      <c r="G129" s="164">
        <v>71817</v>
      </c>
      <c r="H129" s="132">
        <v>14</v>
      </c>
      <c r="I129" s="164"/>
      <c r="J129" s="164"/>
      <c r="K129" s="164">
        <f t="shared" ref="K129:K130" si="393">E129-G129-I129</f>
        <v>9513600.8299999479</v>
      </c>
      <c r="L129" s="132">
        <f t="shared" ref="L129:L130" si="394">F129-H129-J129</f>
        <v>1796</v>
      </c>
      <c r="M129" s="50"/>
      <c r="N129" s="50"/>
      <c r="O129" s="52"/>
      <c r="P129" s="102" t="str">
        <f t="shared" si="389"/>
        <v xml:space="preserve"> VERACRUZ</v>
      </c>
      <c r="Q129" s="46" t="s">
        <v>41</v>
      </c>
      <c r="R129" s="249">
        <v>1</v>
      </c>
      <c r="S129" s="132"/>
      <c r="T129" s="47" t="s">
        <v>12</v>
      </c>
      <c r="U129" s="68">
        <f t="shared" si="298"/>
        <v>1796</v>
      </c>
      <c r="V129" s="68">
        <f t="shared" si="357"/>
        <v>453</v>
      </c>
      <c r="W129" s="52">
        <f t="shared" ref="W129:W130" si="395">+V129*4</f>
        <v>1812</v>
      </c>
      <c r="X129" s="65">
        <f t="shared" si="322"/>
        <v>2</v>
      </c>
      <c r="Y129" s="77">
        <f t="shared" ref="Y129:Y130" si="396">+U129-R129+1</f>
        <v>1796</v>
      </c>
      <c r="Z129" s="76">
        <f>ROUNDUP((F129/4),0)</f>
        <v>453</v>
      </c>
      <c r="AA129" s="247">
        <v>1468.01</v>
      </c>
      <c r="AB129" s="241">
        <v>1</v>
      </c>
      <c r="AC129" s="231"/>
      <c r="AD129" s="231"/>
      <c r="AE129" s="244">
        <f t="shared" ref="AE129:AE130" si="397">AA129-AC129</f>
        <v>1468.01</v>
      </c>
      <c r="AF129" s="231">
        <f t="shared" ref="AF129:AF130" si="398">AB129-AD129</f>
        <v>1</v>
      </c>
      <c r="AG129" s="46" t="str">
        <f t="shared" si="307"/>
        <v xml:space="preserve"> VERACRUZ</v>
      </c>
      <c r="AH129" s="46" t="str">
        <f t="shared" si="308"/>
        <v>BBVA DISPERSION</v>
      </c>
      <c r="AI129" s="181">
        <f t="shared" si="309"/>
        <v>1797</v>
      </c>
      <c r="AJ129" s="181"/>
      <c r="AK129" s="47" t="s">
        <v>12</v>
      </c>
      <c r="AL129" s="67">
        <f t="shared" si="310"/>
        <v>1797</v>
      </c>
      <c r="AM129" s="73">
        <f t="shared" si="220"/>
        <v>1</v>
      </c>
      <c r="AN129" s="52">
        <f t="shared" si="221"/>
        <v>3</v>
      </c>
      <c r="AO129" s="60">
        <f t="shared" si="311"/>
        <v>2</v>
      </c>
      <c r="AP129" s="54">
        <f t="shared" si="222"/>
        <v>1</v>
      </c>
      <c r="AQ129" s="53">
        <f t="shared" si="312"/>
        <v>1</v>
      </c>
      <c r="AS129" s="9"/>
      <c r="AT129" s="10"/>
      <c r="AU129" s="2"/>
      <c r="AV129" s="21"/>
    </row>
    <row r="130" spans="1:48" s="45" customFormat="1" ht="21" hidden="1" customHeight="1" thickBot="1" x14ac:dyDescent="0.35">
      <c r="B130" s="45" t="s">
        <v>93</v>
      </c>
      <c r="C130" s="49" t="s">
        <v>118</v>
      </c>
      <c r="D130" s="48" t="s">
        <v>119</v>
      </c>
      <c r="E130" s="164">
        <v>9209216.389999833</v>
      </c>
      <c r="F130" s="249">
        <v>1732</v>
      </c>
      <c r="G130" s="164">
        <v>19316.910000000003</v>
      </c>
      <c r="H130" s="132">
        <v>3</v>
      </c>
      <c r="I130" s="164">
        <v>10508.27</v>
      </c>
      <c r="J130" s="132">
        <v>2</v>
      </c>
      <c r="K130" s="164">
        <f t="shared" si="393"/>
        <v>9179391.2099998333</v>
      </c>
      <c r="L130" s="132">
        <f t="shared" si="394"/>
        <v>1727</v>
      </c>
      <c r="M130" s="50"/>
      <c r="N130" s="50"/>
      <c r="O130" s="52"/>
      <c r="P130" s="102" t="str">
        <f t="shared" si="389"/>
        <v xml:space="preserve"> VERACRUZ</v>
      </c>
      <c r="Q130" s="46" t="s">
        <v>142</v>
      </c>
      <c r="R130" s="249">
        <v>1</v>
      </c>
      <c r="S130" s="132"/>
      <c r="T130" s="47" t="s">
        <v>12</v>
      </c>
      <c r="U130" s="68">
        <f t="shared" si="298"/>
        <v>1727</v>
      </c>
      <c r="V130" s="68">
        <f t="shared" si="357"/>
        <v>433</v>
      </c>
      <c r="W130" s="52">
        <f t="shared" si="395"/>
        <v>1732</v>
      </c>
      <c r="X130" s="65">
        <f t="shared" si="322"/>
        <v>0</v>
      </c>
      <c r="Y130" s="77">
        <f t="shared" si="396"/>
        <v>1727</v>
      </c>
      <c r="Z130" s="76">
        <f>ROUNDUP((F130/4),0)</f>
        <v>433</v>
      </c>
      <c r="AA130" s="230"/>
      <c r="AB130" s="231"/>
      <c r="AC130" s="231"/>
      <c r="AD130" s="231"/>
      <c r="AE130" s="231">
        <f t="shared" si="397"/>
        <v>0</v>
      </c>
      <c r="AF130" s="231">
        <f t="shared" si="398"/>
        <v>0</v>
      </c>
      <c r="AG130" s="46" t="str">
        <f t="shared" si="307"/>
        <v xml:space="preserve"> VERACRUZ</v>
      </c>
      <c r="AH130" s="46" t="str">
        <f t="shared" si="308"/>
        <v xml:space="preserve">OTROS BANCOS </v>
      </c>
      <c r="AI130" s="181">
        <f t="shared" si="309"/>
        <v>1728</v>
      </c>
      <c r="AJ130" s="181"/>
      <c r="AK130" s="47" t="s">
        <v>12</v>
      </c>
      <c r="AL130" s="67">
        <f t="shared" si="310"/>
        <v>1727</v>
      </c>
      <c r="AM130" s="73">
        <f t="shared" si="220"/>
        <v>0</v>
      </c>
      <c r="AN130" s="52">
        <f t="shared" si="221"/>
        <v>0</v>
      </c>
      <c r="AO130" s="60">
        <f t="shared" si="311"/>
        <v>0</v>
      </c>
      <c r="AP130" s="54">
        <f t="shared" si="222"/>
        <v>0</v>
      </c>
      <c r="AQ130" s="53">
        <f t="shared" si="312"/>
        <v>0</v>
      </c>
      <c r="AS130" s="9"/>
      <c r="AT130" s="10"/>
      <c r="AU130" s="2"/>
      <c r="AV130" s="21"/>
    </row>
    <row r="131" spans="1:48" s="45" customFormat="1" ht="21" hidden="1" customHeight="1" thickBot="1" x14ac:dyDescent="0.35">
      <c r="B131" s="45" t="s">
        <v>93</v>
      </c>
      <c r="C131" s="49" t="s">
        <v>63</v>
      </c>
      <c r="D131" s="48" t="s">
        <v>86</v>
      </c>
      <c r="E131" s="166">
        <v>5678.71</v>
      </c>
      <c r="F131" s="248">
        <v>1</v>
      </c>
      <c r="G131" s="163"/>
      <c r="H131" s="125"/>
      <c r="I131" s="166"/>
      <c r="J131" s="165"/>
      <c r="K131" s="163">
        <f t="shared" ref="K131:K132" si="399">E131+I131</f>
        <v>5678.71</v>
      </c>
      <c r="L131" s="125">
        <f t="shared" ref="L131:L132" si="400">F131+J131</f>
        <v>1</v>
      </c>
      <c r="M131" s="50"/>
      <c r="N131" s="50"/>
      <c r="O131" s="52"/>
      <c r="P131" s="102" t="str">
        <f t="shared" si="389"/>
        <v xml:space="preserve">  YUCATAN</v>
      </c>
      <c r="Q131" s="46" t="s">
        <v>28</v>
      </c>
      <c r="R131" s="251">
        <v>29202</v>
      </c>
      <c r="S131" s="182"/>
      <c r="T131" s="47" t="s">
        <v>12</v>
      </c>
      <c r="U131" s="68">
        <f t="shared" si="298"/>
        <v>29202</v>
      </c>
      <c r="V131" s="73">
        <f t="shared" ref="V131:V138" si="401">ROUNDUP(Z131,0)</f>
        <v>0</v>
      </c>
      <c r="W131" s="52">
        <f t="shared" ref="W131:W135" si="402">+V131*4</f>
        <v>0</v>
      </c>
      <c r="X131" s="65">
        <f t="shared" si="322"/>
        <v>-1</v>
      </c>
      <c r="Y131" s="77"/>
      <c r="Z131" s="76"/>
      <c r="AA131" s="215"/>
      <c r="AB131" s="217"/>
      <c r="AC131" s="226"/>
      <c r="AD131" s="226"/>
      <c r="AE131" s="223">
        <f t="shared" ref="AE131:AE132" si="403">AC131+AA131</f>
        <v>0</v>
      </c>
      <c r="AF131" s="216">
        <f t="shared" ref="AF131:AF132" si="404">AD131+AB131</f>
        <v>0</v>
      </c>
      <c r="AG131" s="46" t="str">
        <f t="shared" si="307"/>
        <v xml:space="preserve">  YUCATAN</v>
      </c>
      <c r="AH131" s="46" t="str">
        <f t="shared" si="308"/>
        <v>OPR BANAMEX</v>
      </c>
      <c r="AI131" s="183">
        <f t="shared" si="309"/>
        <v>29203</v>
      </c>
      <c r="AJ131" s="183"/>
      <c r="AK131" s="47" t="s">
        <v>12</v>
      </c>
      <c r="AL131" s="67">
        <f t="shared" si="310"/>
        <v>29202</v>
      </c>
      <c r="AM131" s="73">
        <f t="shared" si="220"/>
        <v>0</v>
      </c>
      <c r="AN131" s="52">
        <f t="shared" si="221"/>
        <v>0</v>
      </c>
      <c r="AO131" s="60">
        <f t="shared" si="311"/>
        <v>0</v>
      </c>
      <c r="AP131" s="54">
        <f t="shared" si="222"/>
        <v>0</v>
      </c>
      <c r="AQ131" s="53">
        <f t="shared" si="312"/>
        <v>0</v>
      </c>
      <c r="AS131" s="9"/>
      <c r="AT131" s="10"/>
      <c r="AU131" s="2"/>
      <c r="AV131" s="21"/>
    </row>
    <row r="132" spans="1:48" s="45" customFormat="1" ht="21" customHeight="1" thickBot="1" x14ac:dyDescent="0.35">
      <c r="A132" s="103" t="s">
        <v>267</v>
      </c>
      <c r="B132" s="45" t="s">
        <v>93</v>
      </c>
      <c r="C132" s="49" t="s">
        <v>63</v>
      </c>
      <c r="D132" s="48" t="s">
        <v>86</v>
      </c>
      <c r="E132" s="166">
        <v>4829.5600000000004</v>
      </c>
      <c r="F132" s="248">
        <v>1</v>
      </c>
      <c r="G132" s="163"/>
      <c r="H132" s="125"/>
      <c r="I132" s="166">
        <f>I133+I134</f>
        <v>11648.66</v>
      </c>
      <c r="J132" s="165">
        <f>J134</f>
        <v>2</v>
      </c>
      <c r="K132" s="163">
        <f t="shared" si="399"/>
        <v>16478.22</v>
      </c>
      <c r="L132" s="125">
        <f t="shared" si="400"/>
        <v>3</v>
      </c>
      <c r="M132" s="50"/>
      <c r="N132" s="50"/>
      <c r="O132" s="52"/>
      <c r="P132" s="102" t="str">
        <f t="shared" si="389"/>
        <v xml:space="preserve">  YUCATAN</v>
      </c>
      <c r="Q132" s="46" t="s">
        <v>40</v>
      </c>
      <c r="R132" s="251">
        <v>474</v>
      </c>
      <c r="S132" s="182">
        <v>475</v>
      </c>
      <c r="T132" s="47" t="s">
        <v>12</v>
      </c>
      <c r="U132" s="68">
        <f t="shared" ref="U132:U138" si="405">+R132+L132-1</f>
        <v>476</v>
      </c>
      <c r="V132" s="68">
        <f t="shared" si="401"/>
        <v>0</v>
      </c>
      <c r="W132" s="52">
        <f t="shared" si="402"/>
        <v>0</v>
      </c>
      <c r="X132" s="65">
        <f t="shared" si="322"/>
        <v>-1</v>
      </c>
      <c r="Y132" s="77"/>
      <c r="Z132" s="76"/>
      <c r="AA132" s="215"/>
      <c r="AB132" s="215"/>
      <c r="AC132" s="227"/>
      <c r="AD132" s="227"/>
      <c r="AE132" s="223">
        <f t="shared" si="403"/>
        <v>0</v>
      </c>
      <c r="AF132" s="216">
        <f t="shared" si="404"/>
        <v>0</v>
      </c>
      <c r="AG132" s="46" t="str">
        <f t="shared" si="307"/>
        <v xml:space="preserve">  YUCATAN</v>
      </c>
      <c r="AH132" s="46" t="str">
        <f t="shared" si="308"/>
        <v>OPR BBVA</v>
      </c>
      <c r="AI132" s="183">
        <f t="shared" si="309"/>
        <v>477</v>
      </c>
      <c r="AJ132" s="183"/>
      <c r="AK132" s="47" t="s">
        <v>12</v>
      </c>
      <c r="AL132" s="67">
        <f t="shared" si="310"/>
        <v>476</v>
      </c>
      <c r="AM132" s="73">
        <f t="shared" si="220"/>
        <v>0</v>
      </c>
      <c r="AN132" s="52">
        <f t="shared" si="221"/>
        <v>0</v>
      </c>
      <c r="AO132" s="60">
        <f t="shared" si="311"/>
        <v>0</v>
      </c>
      <c r="AP132" s="54">
        <f t="shared" si="222"/>
        <v>0</v>
      </c>
      <c r="AQ132" s="53">
        <f t="shared" si="312"/>
        <v>0</v>
      </c>
      <c r="AS132" s="9"/>
      <c r="AT132" s="10"/>
      <c r="AU132" s="2"/>
      <c r="AV132" s="21"/>
    </row>
    <row r="133" spans="1:48" s="45" customFormat="1" ht="21" hidden="1" customHeight="1" thickBot="1" x14ac:dyDescent="0.35">
      <c r="B133" s="45" t="s">
        <v>93</v>
      </c>
      <c r="C133" s="49" t="s">
        <v>63</v>
      </c>
      <c r="D133" s="48" t="s">
        <v>86</v>
      </c>
      <c r="E133" s="164">
        <v>3133750.2000000207</v>
      </c>
      <c r="F133" s="249">
        <v>605</v>
      </c>
      <c r="G133" s="164">
        <v>5902.78</v>
      </c>
      <c r="H133" s="132">
        <v>2</v>
      </c>
      <c r="I133" s="164"/>
      <c r="J133" s="164"/>
      <c r="K133" s="164">
        <f t="shared" ref="K133:K134" si="406">E133-G133-I133</f>
        <v>3127847.4200000209</v>
      </c>
      <c r="L133" s="132">
        <f t="shared" ref="L133:L134" si="407">F133-H133-J133</f>
        <v>603</v>
      </c>
      <c r="M133" s="50"/>
      <c r="N133" s="50"/>
      <c r="O133" s="52"/>
      <c r="P133" s="102" t="str">
        <f t="shared" si="389"/>
        <v xml:space="preserve">  YUCATAN</v>
      </c>
      <c r="Q133" s="46" t="s">
        <v>41</v>
      </c>
      <c r="R133" s="249">
        <v>1</v>
      </c>
      <c r="S133" s="132"/>
      <c r="T133" s="47" t="s">
        <v>12</v>
      </c>
      <c r="U133" s="68">
        <f t="shared" si="405"/>
        <v>603</v>
      </c>
      <c r="V133" s="68">
        <f t="shared" si="401"/>
        <v>152</v>
      </c>
      <c r="W133" s="52">
        <f t="shared" si="402"/>
        <v>608</v>
      </c>
      <c r="X133" s="65">
        <f t="shared" si="322"/>
        <v>3</v>
      </c>
      <c r="Y133" s="77">
        <f t="shared" ref="Y133:Y134" si="408">+U133-R133+1</f>
        <v>603</v>
      </c>
      <c r="Z133" s="76">
        <f t="shared" ref="Z133:Z138" si="409">ROUNDUP((F133/4),0)</f>
        <v>152</v>
      </c>
      <c r="AA133" s="235"/>
      <c r="AB133" s="235"/>
      <c r="AC133" s="231"/>
      <c r="AD133" s="231"/>
      <c r="AE133" s="231">
        <f t="shared" ref="AE133:AE134" si="410">AA133-AC133</f>
        <v>0</v>
      </c>
      <c r="AF133" s="231">
        <f t="shared" ref="AF133:AF134" si="411">AB133-AD133</f>
        <v>0</v>
      </c>
      <c r="AG133" s="46" t="str">
        <f t="shared" si="307"/>
        <v xml:space="preserve">  YUCATAN</v>
      </c>
      <c r="AH133" s="46" t="str">
        <f t="shared" ref="AH133:AH138" si="412">Q133</f>
        <v>BBVA DISPERSION</v>
      </c>
      <c r="AI133" s="181">
        <f t="shared" ref="AI133:AI138" si="413">1+U133</f>
        <v>604</v>
      </c>
      <c r="AJ133" s="181"/>
      <c r="AK133" s="47" t="s">
        <v>12</v>
      </c>
      <c r="AL133" s="67">
        <f t="shared" ref="AL133:AL138" si="414">+AB133+AI133-1</f>
        <v>603</v>
      </c>
      <c r="AM133" s="73">
        <f t="shared" si="220"/>
        <v>0</v>
      </c>
      <c r="AN133" s="52">
        <f t="shared" si="221"/>
        <v>0</v>
      </c>
      <c r="AO133" s="60">
        <f t="shared" ref="AO133:AO138" si="415">+AN133-AB133</f>
        <v>0</v>
      </c>
      <c r="AP133" s="54">
        <f t="shared" si="222"/>
        <v>0</v>
      </c>
      <c r="AQ133" s="53">
        <f t="shared" si="312"/>
        <v>0</v>
      </c>
      <c r="AS133" s="9"/>
      <c r="AT133" s="10"/>
      <c r="AU133" s="2"/>
      <c r="AV133" s="21"/>
    </row>
    <row r="134" spans="1:48" s="45" customFormat="1" ht="21" hidden="1" customHeight="1" thickBot="1" x14ac:dyDescent="0.35">
      <c r="B134" s="45" t="s">
        <v>93</v>
      </c>
      <c r="C134" s="49" t="s">
        <v>63</v>
      </c>
      <c r="D134" s="48" t="s">
        <v>86</v>
      </c>
      <c r="E134" s="164">
        <v>1696933.4800000088</v>
      </c>
      <c r="F134" s="249">
        <v>325</v>
      </c>
      <c r="G134" s="164">
        <v>4829.5600000000004</v>
      </c>
      <c r="H134" s="132">
        <v>1</v>
      </c>
      <c r="I134" s="164">
        <v>11648.66</v>
      </c>
      <c r="J134" s="132">
        <v>2</v>
      </c>
      <c r="K134" s="164">
        <f t="shared" si="406"/>
        <v>1680455.2600000089</v>
      </c>
      <c r="L134" s="132">
        <f t="shared" si="407"/>
        <v>322</v>
      </c>
      <c r="M134" s="50"/>
      <c r="N134" s="50"/>
      <c r="O134" s="52"/>
      <c r="P134" s="102" t="str">
        <f t="shared" si="389"/>
        <v xml:space="preserve">  YUCATAN</v>
      </c>
      <c r="Q134" s="46" t="s">
        <v>142</v>
      </c>
      <c r="R134" s="249">
        <v>1</v>
      </c>
      <c r="S134" s="132"/>
      <c r="T134" s="47" t="s">
        <v>12</v>
      </c>
      <c r="U134" s="68">
        <f t="shared" si="405"/>
        <v>322</v>
      </c>
      <c r="V134" s="68">
        <f t="shared" si="401"/>
        <v>82</v>
      </c>
      <c r="W134" s="52">
        <f t="shared" si="402"/>
        <v>328</v>
      </c>
      <c r="X134" s="65">
        <f t="shared" si="322"/>
        <v>3</v>
      </c>
      <c r="Y134" s="77">
        <f t="shared" si="408"/>
        <v>322</v>
      </c>
      <c r="Z134" s="76">
        <f t="shared" si="409"/>
        <v>82</v>
      </c>
      <c r="AA134" s="230"/>
      <c r="AB134" s="231"/>
      <c r="AC134" s="231"/>
      <c r="AD134" s="231"/>
      <c r="AE134" s="231">
        <f t="shared" si="410"/>
        <v>0</v>
      </c>
      <c r="AF134" s="231">
        <f t="shared" si="411"/>
        <v>0</v>
      </c>
      <c r="AG134" s="46" t="str">
        <f t="shared" si="307"/>
        <v xml:space="preserve">  YUCATAN</v>
      </c>
      <c r="AH134" s="46" t="str">
        <f t="shared" si="412"/>
        <v xml:space="preserve">OTROS BANCOS </v>
      </c>
      <c r="AI134" s="181">
        <f t="shared" si="413"/>
        <v>323</v>
      </c>
      <c r="AJ134" s="181"/>
      <c r="AK134" s="47" t="s">
        <v>12</v>
      </c>
      <c r="AL134" s="67">
        <f t="shared" si="414"/>
        <v>322</v>
      </c>
      <c r="AM134" s="73">
        <f t="shared" si="220"/>
        <v>0</v>
      </c>
      <c r="AN134" s="52">
        <f t="shared" si="221"/>
        <v>0</v>
      </c>
      <c r="AO134" s="60">
        <f t="shared" si="415"/>
        <v>0</v>
      </c>
      <c r="AP134" s="54">
        <f t="shared" si="222"/>
        <v>0</v>
      </c>
      <c r="AQ134" s="53">
        <f t="shared" si="312"/>
        <v>0</v>
      </c>
      <c r="AS134" s="9"/>
      <c r="AT134" s="10"/>
      <c r="AU134" s="2"/>
      <c r="AV134" s="21"/>
    </row>
    <row r="135" spans="1:48" s="45" customFormat="1" ht="21" hidden="1" customHeight="1" thickBot="1" x14ac:dyDescent="0.35">
      <c r="B135" s="45" t="s">
        <v>93</v>
      </c>
      <c r="C135" s="49" t="s">
        <v>120</v>
      </c>
      <c r="D135" s="48" t="s">
        <v>121</v>
      </c>
      <c r="E135" s="166">
        <v>777643.73000000056</v>
      </c>
      <c r="F135" s="248">
        <v>146</v>
      </c>
      <c r="G135" s="163"/>
      <c r="H135" s="125"/>
      <c r="I135" s="166"/>
      <c r="J135" s="165"/>
      <c r="K135" s="163">
        <f t="shared" ref="K135" si="416">E135+I135</f>
        <v>777643.73000000056</v>
      </c>
      <c r="L135" s="125">
        <f t="shared" ref="L135" si="417">F135+J135</f>
        <v>146</v>
      </c>
      <c r="M135" s="50"/>
      <c r="N135" s="50"/>
      <c r="O135" s="52"/>
      <c r="P135" s="102" t="str">
        <f>RIGHT(D135,10)</f>
        <v xml:space="preserve"> ZACATECAS</v>
      </c>
      <c r="Q135" s="46" t="s">
        <v>40</v>
      </c>
      <c r="R135" s="251">
        <v>6339</v>
      </c>
      <c r="S135" s="182"/>
      <c r="T135" s="47" t="s">
        <v>12</v>
      </c>
      <c r="U135" s="68">
        <f t="shared" ref="U135" si="418">+R135+L135-1</f>
        <v>6484</v>
      </c>
      <c r="V135" s="68">
        <f t="shared" ref="V135" si="419">ROUNDUP(Z135,0)</f>
        <v>37</v>
      </c>
      <c r="W135" s="52">
        <f t="shared" si="402"/>
        <v>148</v>
      </c>
      <c r="X135" s="65">
        <f t="shared" ref="X135" si="420">+W135-F135</f>
        <v>2</v>
      </c>
      <c r="Y135" s="77"/>
      <c r="Z135" s="76">
        <f t="shared" si="409"/>
        <v>37</v>
      </c>
      <c r="AA135" s="215"/>
      <c r="AB135" s="215"/>
      <c r="AC135" s="227"/>
      <c r="AD135" s="227"/>
      <c r="AE135" s="223">
        <f>AC135+AA135</f>
        <v>0</v>
      </c>
      <c r="AF135" s="216">
        <f>AD135+AB135</f>
        <v>0</v>
      </c>
      <c r="AG135" s="46" t="str">
        <f t="shared" ref="AG135" si="421">P135</f>
        <v xml:space="preserve"> ZACATECAS</v>
      </c>
      <c r="AH135" s="46" t="str">
        <f t="shared" si="412"/>
        <v>OPR BBVA</v>
      </c>
      <c r="AI135" s="183">
        <f t="shared" si="413"/>
        <v>6485</v>
      </c>
      <c r="AJ135" s="183"/>
      <c r="AK135" s="47" t="s">
        <v>12</v>
      </c>
      <c r="AL135" s="67">
        <f t="shared" si="414"/>
        <v>6484</v>
      </c>
      <c r="AM135" s="73">
        <f t="shared" ref="AM135" si="422">ROUNDUP(AQ135,0)</f>
        <v>0</v>
      </c>
      <c r="AN135" s="52">
        <f t="shared" ref="AN135" si="423">+AM135*3</f>
        <v>0</v>
      </c>
      <c r="AO135" s="60">
        <f t="shared" si="415"/>
        <v>0</v>
      </c>
      <c r="AP135" s="54">
        <f t="shared" ref="AP135" si="424">+AL135-AI135+1</f>
        <v>0</v>
      </c>
      <c r="AQ135" s="53">
        <f t="shared" si="312"/>
        <v>0</v>
      </c>
      <c r="AS135" s="9"/>
      <c r="AT135" s="10"/>
      <c r="AU135" s="2"/>
      <c r="AV135" s="21"/>
    </row>
    <row r="136" spans="1:48" s="45" customFormat="1" ht="21" hidden="1" customHeight="1" thickBot="1" x14ac:dyDescent="0.35">
      <c r="B136" s="45" t="s">
        <v>93</v>
      </c>
      <c r="C136" s="49" t="s">
        <v>120</v>
      </c>
      <c r="D136" s="48" t="s">
        <v>121</v>
      </c>
      <c r="E136" s="166">
        <v>4362.51</v>
      </c>
      <c r="F136" s="248">
        <v>1</v>
      </c>
      <c r="G136" s="163"/>
      <c r="H136" s="125"/>
      <c r="I136" s="166"/>
      <c r="J136" s="165"/>
      <c r="K136" s="163">
        <f t="shared" ref="K136" si="425">E136+I136</f>
        <v>4362.51</v>
      </c>
      <c r="L136" s="125">
        <f t="shared" ref="L136" si="426">F136+J136</f>
        <v>1</v>
      </c>
      <c r="M136" s="50"/>
      <c r="N136" s="50"/>
      <c r="O136" s="52"/>
      <c r="P136" s="102" t="str">
        <f>RIGHT(D136,10)</f>
        <v xml:space="preserve"> ZACATECAS</v>
      </c>
      <c r="Q136" s="46" t="s">
        <v>28</v>
      </c>
      <c r="R136" s="251">
        <f>11475+1</f>
        <v>11476</v>
      </c>
      <c r="S136" s="182"/>
      <c r="T136" s="47" t="s">
        <v>12</v>
      </c>
      <c r="U136" s="68">
        <f t="shared" si="405"/>
        <v>11476</v>
      </c>
      <c r="V136" s="68">
        <f t="shared" si="401"/>
        <v>1</v>
      </c>
      <c r="W136" s="52">
        <f t="shared" ref="W136:W138" si="427">+V136*4</f>
        <v>4</v>
      </c>
      <c r="X136" s="65">
        <f t="shared" si="322"/>
        <v>3</v>
      </c>
      <c r="Y136" s="77"/>
      <c r="Z136" s="76">
        <f t="shared" si="409"/>
        <v>1</v>
      </c>
      <c r="AA136" s="215"/>
      <c r="AB136" s="215"/>
      <c r="AC136" s="227"/>
      <c r="AD136" s="227"/>
      <c r="AE136" s="223">
        <f>AC136+AA136</f>
        <v>0</v>
      </c>
      <c r="AF136" s="216">
        <f>AD136+AB136</f>
        <v>0</v>
      </c>
      <c r="AG136" s="46" t="str">
        <f t="shared" si="307"/>
        <v xml:space="preserve"> ZACATECAS</v>
      </c>
      <c r="AH136" s="46" t="str">
        <f t="shared" si="412"/>
        <v>OPR BANAMEX</v>
      </c>
      <c r="AI136" s="183">
        <f t="shared" si="413"/>
        <v>11477</v>
      </c>
      <c r="AJ136" s="183"/>
      <c r="AK136" s="47" t="s">
        <v>12</v>
      </c>
      <c r="AL136" s="67">
        <f t="shared" si="414"/>
        <v>11476</v>
      </c>
      <c r="AM136" s="73">
        <f t="shared" si="220"/>
        <v>0</v>
      </c>
      <c r="AN136" s="52">
        <f t="shared" si="221"/>
        <v>0</v>
      </c>
      <c r="AO136" s="60">
        <f t="shared" si="415"/>
        <v>0</v>
      </c>
      <c r="AP136" s="54">
        <f t="shared" si="222"/>
        <v>0</v>
      </c>
      <c r="AQ136" s="53">
        <f t="shared" si="312"/>
        <v>0</v>
      </c>
      <c r="AS136" s="9"/>
      <c r="AT136" s="10"/>
      <c r="AU136" s="2"/>
      <c r="AV136" s="21"/>
    </row>
    <row r="137" spans="1:48" s="45" customFormat="1" ht="21" hidden="1" customHeight="1" thickBot="1" x14ac:dyDescent="0.35">
      <c r="B137" s="45" t="s">
        <v>93</v>
      </c>
      <c r="C137" s="49" t="s">
        <v>120</v>
      </c>
      <c r="D137" s="48" t="s">
        <v>121</v>
      </c>
      <c r="E137" s="164">
        <v>3509162.6000000252</v>
      </c>
      <c r="F137" s="249">
        <v>665</v>
      </c>
      <c r="G137" s="164">
        <v>25292.47</v>
      </c>
      <c r="H137" s="132">
        <v>5</v>
      </c>
      <c r="I137" s="164"/>
      <c r="J137" s="164"/>
      <c r="K137" s="164">
        <f t="shared" ref="K137:K138" si="428">E137-G137-I137</f>
        <v>3483870.130000025</v>
      </c>
      <c r="L137" s="132">
        <f t="shared" ref="L137:L138" si="429">F137-H137-J137</f>
        <v>660</v>
      </c>
      <c r="M137" s="50"/>
      <c r="N137" s="50"/>
      <c r="O137" s="52"/>
      <c r="P137" s="102" t="str">
        <f>RIGHT(D137,10)</f>
        <v xml:space="preserve"> ZACATECAS</v>
      </c>
      <c r="Q137" s="46" t="s">
        <v>41</v>
      </c>
      <c r="R137" s="249">
        <v>1</v>
      </c>
      <c r="S137" s="132"/>
      <c r="T137" s="47" t="s">
        <v>12</v>
      </c>
      <c r="U137" s="68">
        <f t="shared" si="405"/>
        <v>660</v>
      </c>
      <c r="V137" s="68">
        <f t="shared" si="401"/>
        <v>167</v>
      </c>
      <c r="W137" s="52">
        <f t="shared" si="427"/>
        <v>668</v>
      </c>
      <c r="X137" s="65">
        <f t="shared" si="322"/>
        <v>3</v>
      </c>
      <c r="Y137" s="77">
        <f t="shared" ref="Y137:Y138" si="430">+U137-R137+1</f>
        <v>660</v>
      </c>
      <c r="Z137" s="76">
        <f t="shared" si="409"/>
        <v>167</v>
      </c>
      <c r="AA137" s="235"/>
      <c r="AB137" s="235"/>
      <c r="AC137" s="236"/>
      <c r="AD137" s="236"/>
      <c r="AE137" s="231">
        <f t="shared" ref="AE137:AE138" si="431">AA137-AC137</f>
        <v>0</v>
      </c>
      <c r="AF137" s="231">
        <f t="shared" ref="AF137:AF138" si="432">AB137-AD137</f>
        <v>0</v>
      </c>
      <c r="AG137" s="46" t="str">
        <f t="shared" si="307"/>
        <v xml:space="preserve"> ZACATECAS</v>
      </c>
      <c r="AH137" s="46" t="str">
        <f t="shared" si="412"/>
        <v>BBVA DISPERSION</v>
      </c>
      <c r="AI137" s="181">
        <f t="shared" si="413"/>
        <v>661</v>
      </c>
      <c r="AJ137" s="181"/>
      <c r="AK137" s="47" t="s">
        <v>12</v>
      </c>
      <c r="AL137" s="67">
        <f t="shared" si="414"/>
        <v>660</v>
      </c>
      <c r="AM137" s="73">
        <f t="shared" ref="AM137:AM138" si="433">ROUNDUP(AQ137,0)</f>
        <v>0</v>
      </c>
      <c r="AN137" s="52">
        <f t="shared" ref="AN137:AN138" si="434">+AM137*3</f>
        <v>0</v>
      </c>
      <c r="AO137" s="60">
        <f t="shared" si="415"/>
        <v>0</v>
      </c>
      <c r="AP137" s="54">
        <f t="shared" ref="AP137:AP138" si="435">+AL137-AI137+1</f>
        <v>0</v>
      </c>
      <c r="AQ137" s="53">
        <f t="shared" ref="AQ137:AQ138" si="436">ROUNDUP((AB137/3),0)</f>
        <v>0</v>
      </c>
      <c r="AS137" s="9"/>
      <c r="AT137" s="10"/>
      <c r="AU137" s="2"/>
      <c r="AV137" s="21"/>
    </row>
    <row r="138" spans="1:48" s="45" customFormat="1" ht="21" hidden="1" customHeight="1" thickBot="1" x14ac:dyDescent="0.35">
      <c r="B138" s="45" t="s">
        <v>93</v>
      </c>
      <c r="C138" s="49" t="s">
        <v>120</v>
      </c>
      <c r="D138" s="48" t="s">
        <v>121</v>
      </c>
      <c r="E138" s="164">
        <v>304569.75999999989</v>
      </c>
      <c r="F138" s="249">
        <v>55</v>
      </c>
      <c r="G138" s="164"/>
      <c r="H138" s="132"/>
      <c r="I138" s="164"/>
      <c r="J138" s="164"/>
      <c r="K138" s="164">
        <f t="shared" si="428"/>
        <v>304569.75999999989</v>
      </c>
      <c r="L138" s="132">
        <f t="shared" si="429"/>
        <v>55</v>
      </c>
      <c r="M138" s="50"/>
      <c r="N138" s="50"/>
      <c r="O138" s="52"/>
      <c r="P138" s="102" t="str">
        <f>RIGHT(D138,10)</f>
        <v xml:space="preserve"> ZACATECAS</v>
      </c>
      <c r="Q138" s="46" t="s">
        <v>142</v>
      </c>
      <c r="R138" s="249">
        <v>1</v>
      </c>
      <c r="S138" s="132"/>
      <c r="T138" s="47" t="s">
        <v>12</v>
      </c>
      <c r="U138" s="68">
        <f t="shared" si="405"/>
        <v>55</v>
      </c>
      <c r="V138" s="68">
        <f t="shared" si="401"/>
        <v>14</v>
      </c>
      <c r="W138" s="52">
        <f t="shared" si="427"/>
        <v>56</v>
      </c>
      <c r="X138" s="65">
        <f t="shared" si="322"/>
        <v>1</v>
      </c>
      <c r="Y138" s="77">
        <f t="shared" si="430"/>
        <v>55</v>
      </c>
      <c r="Z138" s="76">
        <f t="shared" si="409"/>
        <v>14</v>
      </c>
      <c r="AA138" s="230"/>
      <c r="AB138" s="231"/>
      <c r="AC138" s="231"/>
      <c r="AD138" s="231"/>
      <c r="AE138" s="231">
        <f t="shared" si="431"/>
        <v>0</v>
      </c>
      <c r="AF138" s="231">
        <f t="shared" si="432"/>
        <v>0</v>
      </c>
      <c r="AG138" s="46" t="str">
        <f t="shared" si="307"/>
        <v xml:space="preserve"> ZACATECAS</v>
      </c>
      <c r="AH138" s="46" t="str">
        <f t="shared" si="412"/>
        <v xml:space="preserve">OTROS BANCOS </v>
      </c>
      <c r="AI138" s="181">
        <f t="shared" si="413"/>
        <v>56</v>
      </c>
      <c r="AJ138" s="181"/>
      <c r="AK138" s="47" t="s">
        <v>12</v>
      </c>
      <c r="AL138" s="67">
        <f t="shared" si="414"/>
        <v>55</v>
      </c>
      <c r="AM138" s="73">
        <f t="shared" si="433"/>
        <v>0</v>
      </c>
      <c r="AN138" s="52">
        <f t="shared" si="434"/>
        <v>0</v>
      </c>
      <c r="AO138" s="60">
        <f t="shared" si="415"/>
        <v>0</v>
      </c>
      <c r="AP138" s="54">
        <f t="shared" si="435"/>
        <v>0</v>
      </c>
      <c r="AQ138" s="53">
        <f t="shared" si="436"/>
        <v>0</v>
      </c>
      <c r="AS138" s="9"/>
      <c r="AT138" s="10"/>
      <c r="AU138" s="2"/>
      <c r="AV138" s="21"/>
    </row>
    <row r="139" spans="1:48" s="45" customFormat="1" ht="21" hidden="1" customHeight="1" x14ac:dyDescent="0.3">
      <c r="C139" s="103"/>
      <c r="D139" s="104"/>
      <c r="E139" s="164"/>
      <c r="F139" s="132"/>
      <c r="G139" s="164"/>
      <c r="H139" s="132"/>
      <c r="I139" s="164"/>
      <c r="J139" s="132"/>
      <c r="K139" s="164"/>
      <c r="L139" s="132"/>
      <c r="M139" s="50"/>
      <c r="N139" s="50"/>
      <c r="O139" s="52"/>
      <c r="P139" s="46"/>
      <c r="Q139" s="46"/>
      <c r="R139" s="68"/>
      <c r="S139" s="187"/>
      <c r="T139" s="105"/>
      <c r="U139" s="106"/>
      <c r="V139" s="107"/>
      <c r="W139" s="34"/>
      <c r="X139" s="108"/>
      <c r="Y139" s="77"/>
      <c r="Z139" s="76"/>
      <c r="AA139" s="109"/>
      <c r="AB139" s="110"/>
      <c r="AC139" s="189"/>
      <c r="AD139" s="189"/>
      <c r="AE139" s="189"/>
      <c r="AF139" s="189"/>
      <c r="AG139" s="111"/>
      <c r="AH139" s="111"/>
      <c r="AI139" s="112"/>
      <c r="AJ139" s="112"/>
      <c r="AK139" s="105"/>
      <c r="AL139" s="112"/>
      <c r="AM139" s="107"/>
      <c r="AN139" s="34"/>
      <c r="AO139" s="113"/>
      <c r="AP139" s="54"/>
      <c r="AQ139" s="53"/>
      <c r="AS139" s="103"/>
      <c r="AT139" s="114"/>
      <c r="AU139" s="115"/>
      <c r="AV139" s="116"/>
    </row>
    <row r="140" spans="1:48" s="45" customFormat="1" ht="21" hidden="1" customHeight="1" x14ac:dyDescent="0.3">
      <c r="C140" s="103"/>
      <c r="D140" s="104"/>
      <c r="E140" s="167"/>
      <c r="F140" s="117"/>
      <c r="G140" s="153"/>
      <c r="H140" s="117"/>
      <c r="I140" s="153"/>
      <c r="J140" s="117"/>
      <c r="K140" s="117"/>
      <c r="L140" s="117"/>
      <c r="M140" s="50"/>
      <c r="N140" s="50"/>
      <c r="O140" s="52"/>
      <c r="P140" s="46"/>
      <c r="Q140" s="46"/>
      <c r="R140" s="68"/>
      <c r="S140" s="187"/>
      <c r="T140" s="105"/>
      <c r="U140" s="106"/>
      <c r="V140" s="107"/>
      <c r="W140" s="34"/>
      <c r="X140" s="108"/>
      <c r="Y140" s="77"/>
      <c r="Z140" s="76"/>
      <c r="AA140" s="109"/>
      <c r="AB140" s="110"/>
      <c r="AC140" s="189"/>
      <c r="AD140" s="189"/>
      <c r="AE140" s="189"/>
      <c r="AF140" s="189"/>
      <c r="AG140" s="111"/>
      <c r="AH140" s="111"/>
      <c r="AI140" s="112"/>
      <c r="AJ140" s="112"/>
      <c r="AK140" s="105"/>
      <c r="AL140" s="112"/>
      <c r="AM140" s="107"/>
      <c r="AN140" s="34"/>
      <c r="AO140" s="113"/>
      <c r="AP140" s="54"/>
      <c r="AQ140" s="53"/>
      <c r="AS140" s="103"/>
      <c r="AT140" s="114"/>
      <c r="AU140" s="115"/>
      <c r="AV140" s="116"/>
    </row>
    <row r="141" spans="1:48" s="45" customFormat="1" ht="21" hidden="1" customHeight="1" thickBot="1" x14ac:dyDescent="0.3">
      <c r="C141" s="103"/>
      <c r="D141" s="104"/>
      <c r="E141" s="167"/>
      <c r="F141" s="117"/>
      <c r="G141" s="153"/>
      <c r="H141" s="117"/>
      <c r="I141" s="153"/>
      <c r="J141" s="117"/>
      <c r="K141" s="117"/>
      <c r="L141" s="117"/>
      <c r="M141" s="50"/>
      <c r="N141" s="50"/>
      <c r="O141" s="52"/>
      <c r="P141" s="46"/>
      <c r="Q141" s="46"/>
      <c r="R141" s="68"/>
      <c r="S141" s="187"/>
      <c r="T141" s="105"/>
      <c r="U141" s="106"/>
      <c r="V141" s="107"/>
      <c r="W141" s="34"/>
      <c r="X141" s="108"/>
      <c r="Y141" s="77"/>
      <c r="Z141" s="76"/>
      <c r="AA141" s="109"/>
      <c r="AB141" s="110"/>
      <c r="AC141" s="189"/>
      <c r="AD141" s="189"/>
      <c r="AE141" s="189"/>
      <c r="AF141" s="189"/>
      <c r="AG141" s="111"/>
      <c r="AH141" s="111"/>
      <c r="AI141" s="112"/>
      <c r="AJ141" s="112"/>
      <c r="AK141" s="105"/>
      <c r="AL141" s="112"/>
      <c r="AM141" s="107"/>
      <c r="AN141" s="34"/>
      <c r="AO141" s="113"/>
      <c r="AP141" s="54"/>
      <c r="AQ141" s="53"/>
      <c r="AS141" s="103"/>
      <c r="AT141" s="114"/>
      <c r="AU141" s="115"/>
      <c r="AV141" s="116"/>
    </row>
    <row r="142" spans="1:48" ht="21" customHeight="1" x14ac:dyDescent="0.3">
      <c r="C142" s="45"/>
      <c r="D142" s="8" t="s">
        <v>17</v>
      </c>
      <c r="E142" s="154">
        <f t="shared" ref="E142:L142" si="437">SUM(E5:E138)</f>
        <v>306699926.16999561</v>
      </c>
      <c r="F142" s="250">
        <f t="shared" si="437"/>
        <v>55644</v>
      </c>
      <c r="G142" s="154">
        <f t="shared" si="437"/>
        <v>1630082.2000000007</v>
      </c>
      <c r="H142" s="134">
        <f t="shared" si="437"/>
        <v>303</v>
      </c>
      <c r="I142" s="154">
        <f t="shared" si="437"/>
        <v>751858.28</v>
      </c>
      <c r="J142" s="134">
        <f t="shared" si="437"/>
        <v>134</v>
      </c>
      <c r="K142" s="133">
        <f t="shared" si="437"/>
        <v>305069843.9699955</v>
      </c>
      <c r="L142" s="134">
        <f t="shared" si="437"/>
        <v>55341</v>
      </c>
      <c r="M142" s="48"/>
      <c r="N142" s="75"/>
      <c r="O142" s="67"/>
      <c r="P142" s="50"/>
      <c r="Q142" s="50"/>
      <c r="R142" s="52"/>
      <c r="S142" s="34"/>
      <c r="AA142" s="74">
        <f t="shared" ref="AA142:AF142" si="438">SUM(AA5:AA138)</f>
        <v>45134.960000000006</v>
      </c>
      <c r="AB142" s="78">
        <f t="shared" si="438"/>
        <v>21</v>
      </c>
      <c r="AC142" s="74">
        <f t="shared" si="438"/>
        <v>2953.9</v>
      </c>
      <c r="AD142" s="78">
        <f t="shared" si="438"/>
        <v>2</v>
      </c>
      <c r="AE142" s="74">
        <f t="shared" si="438"/>
        <v>45134.960000000006</v>
      </c>
      <c r="AF142" s="78">
        <f t="shared" si="438"/>
        <v>21</v>
      </c>
      <c r="AU142" s="22"/>
      <c r="AV142" s="17"/>
    </row>
    <row r="143" spans="1:48" x14ac:dyDescent="0.25">
      <c r="D143" s="136"/>
      <c r="E143" s="168"/>
      <c r="I143" s="118"/>
      <c r="AB143" s="192"/>
      <c r="AC143" s="192"/>
      <c r="AD143" s="192"/>
      <c r="AG143" s="191"/>
    </row>
    <row r="144" spans="1:48" ht="21" x14ac:dyDescent="0.35">
      <c r="E144" s="169" t="s">
        <v>21</v>
      </c>
      <c r="F144" s="160"/>
      <c r="G144" s="169"/>
      <c r="H144" s="119"/>
      <c r="I144" s="169"/>
      <c r="J144" s="119"/>
      <c r="K144" s="119"/>
      <c r="L144" s="119"/>
      <c r="M144" s="63"/>
      <c r="N144" s="63"/>
      <c r="O144" s="63"/>
      <c r="P144" s="63"/>
      <c r="Q144" s="63"/>
      <c r="R144" s="26"/>
      <c r="T144" s="26"/>
      <c r="AA144" s="63" t="s">
        <v>21</v>
      </c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26"/>
    </row>
    <row r="145" spans="3:43" ht="18.75" x14ac:dyDescent="0.3">
      <c r="E145" s="170" t="s">
        <v>152</v>
      </c>
      <c r="F145" s="161"/>
      <c r="G145" s="170"/>
      <c r="H145" s="120"/>
      <c r="I145" s="170"/>
      <c r="J145" s="120"/>
      <c r="K145" s="120"/>
      <c r="L145" s="120"/>
      <c r="M145" s="59"/>
      <c r="N145" s="59"/>
      <c r="O145" s="59"/>
      <c r="P145" s="59"/>
      <c r="Q145" s="59"/>
      <c r="R145" s="28"/>
      <c r="S145" s="28"/>
      <c r="T145" s="11"/>
      <c r="X145" s="13"/>
      <c r="AA145" s="59" t="str">
        <f>E145</f>
        <v>HONORARIOS PROCESO ELECTORAL</v>
      </c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28"/>
    </row>
    <row r="146" spans="3:43" ht="18.75" x14ac:dyDescent="0.3">
      <c r="E146" s="170" t="s">
        <v>257</v>
      </c>
      <c r="F146" s="161"/>
      <c r="G146" s="170"/>
      <c r="H146" s="120"/>
      <c r="I146" s="170"/>
      <c r="J146" s="120"/>
      <c r="K146" s="120"/>
      <c r="L146" s="120"/>
      <c r="M146" s="59"/>
      <c r="N146" s="59"/>
      <c r="O146" s="59"/>
      <c r="P146" s="59"/>
      <c r="Q146" s="59"/>
      <c r="R146" s="28"/>
      <c r="S146" s="28"/>
      <c r="T146" s="11"/>
      <c r="X146" s="66"/>
      <c r="AA146" s="59" t="str">
        <f t="shared" ref="AA146:AA148" si="439">E146</f>
        <v>DESDE        07   2021     HASTA    07  2021</v>
      </c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28"/>
    </row>
    <row r="147" spans="3:43" ht="19.5" customHeight="1" x14ac:dyDescent="0.25">
      <c r="E147" s="170" t="s">
        <v>254</v>
      </c>
      <c r="F147" s="161"/>
      <c r="G147" s="170"/>
      <c r="H147" s="120"/>
      <c r="I147" s="170"/>
      <c r="J147" s="120"/>
      <c r="K147" s="120"/>
      <c r="L147" s="120"/>
      <c r="M147" s="59"/>
      <c r="N147" s="59"/>
      <c r="O147" s="59"/>
      <c r="P147" s="59"/>
      <c r="Q147" s="59"/>
      <c r="R147" s="59"/>
      <c r="S147" s="59"/>
      <c r="T147" s="11"/>
      <c r="X147" s="13"/>
      <c r="AA147" s="59" t="str">
        <f t="shared" si="439"/>
        <v>JUEGO DE CONSOLIDACION "PE HONORARIOS ORDINARIA"</v>
      </c>
      <c r="AB147" s="59"/>
      <c r="AC147" s="59"/>
      <c r="AD147" s="59"/>
      <c r="AE147" s="59"/>
      <c r="AF147" s="59"/>
      <c r="AG147" s="245"/>
      <c r="AH147" s="59"/>
      <c r="AI147" s="59"/>
      <c r="AJ147" s="59"/>
      <c r="AK147" s="59"/>
      <c r="AL147" s="59"/>
      <c r="AM147" s="59"/>
    </row>
    <row r="148" spans="3:43" ht="18.75" x14ac:dyDescent="0.3">
      <c r="E148" s="170" t="s">
        <v>258</v>
      </c>
      <c r="F148" s="161"/>
      <c r="G148" s="170"/>
      <c r="H148" s="120"/>
      <c r="I148" s="170"/>
      <c r="J148" s="120"/>
      <c r="K148" s="120"/>
      <c r="L148" s="120"/>
      <c r="M148" s="29"/>
      <c r="N148" s="29"/>
      <c r="O148" s="29"/>
      <c r="P148" s="29"/>
      <c r="Q148" s="29"/>
      <c r="R148" s="30"/>
      <c r="S148" s="30"/>
      <c r="T148" s="12"/>
      <c r="Y148" s="23"/>
      <c r="Z148" s="23"/>
      <c r="AA148" s="59" t="str">
        <f t="shared" si="439"/>
        <v>PERIODO INICIAL     1 ABRIL AL 15 DE ABRIL   2021</v>
      </c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30"/>
    </row>
    <row r="149" spans="3:43" ht="18.75" x14ac:dyDescent="0.3">
      <c r="E149" s="171" t="s">
        <v>259</v>
      </c>
      <c r="F149" s="121"/>
      <c r="G149" s="172"/>
      <c r="H149" s="121"/>
      <c r="I149" s="172"/>
      <c r="J149" s="121"/>
      <c r="K149" s="121"/>
      <c r="L149" s="121"/>
      <c r="M149" s="28"/>
      <c r="N149" s="28"/>
      <c r="O149" s="28"/>
      <c r="P149" s="28"/>
      <c r="Q149" s="28"/>
      <c r="R149" s="62"/>
      <c r="S149" s="62"/>
      <c r="T149" s="26"/>
      <c r="X149" s="252"/>
      <c r="Y149" s="23"/>
      <c r="Z149" s="23"/>
      <c r="AA149" s="59" t="str">
        <f>E149</f>
        <v>FECHA DE PAGO: 15 ABRIL  2021</v>
      </c>
      <c r="AB149" s="71"/>
      <c r="AC149" s="71"/>
      <c r="AD149" s="71"/>
      <c r="AE149" s="71"/>
      <c r="AF149" s="71"/>
      <c r="AG149" s="72"/>
      <c r="AH149" s="28"/>
      <c r="AI149" s="28"/>
      <c r="AJ149" s="28"/>
      <c r="AK149" s="28"/>
      <c r="AL149" s="28"/>
      <c r="AM149" s="62"/>
    </row>
    <row r="150" spans="3:43" ht="18.75" x14ac:dyDescent="0.3">
      <c r="E150" s="172"/>
      <c r="F150" s="121"/>
      <c r="G150" s="172"/>
      <c r="H150" s="121"/>
      <c r="I150" s="172"/>
      <c r="J150" s="121"/>
      <c r="K150" s="121"/>
      <c r="L150" s="121"/>
      <c r="M150" s="62"/>
      <c r="N150" s="62"/>
      <c r="O150" s="31"/>
      <c r="P150" s="62"/>
      <c r="Q150" s="62"/>
      <c r="X150" s="252"/>
      <c r="Y150" s="23"/>
      <c r="Z150" s="55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31"/>
      <c r="AL150" s="62"/>
      <c r="AM150" s="62"/>
    </row>
    <row r="151" spans="3:43" ht="21" x14ac:dyDescent="0.35">
      <c r="E151" s="173" t="s">
        <v>22</v>
      </c>
      <c r="F151" s="162"/>
      <c r="G151" s="173"/>
      <c r="K151" s="155"/>
      <c r="L151" s="180" t="s">
        <v>31</v>
      </c>
      <c r="M151" s="69"/>
      <c r="N151" s="64"/>
      <c r="O151" s="64"/>
      <c r="P151" s="69" t="s">
        <v>32</v>
      </c>
      <c r="Q151" s="64"/>
      <c r="X151" s="252"/>
      <c r="Y151" s="23"/>
      <c r="Z151" s="24"/>
      <c r="AA151" s="64" t="s">
        <v>22</v>
      </c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2"/>
    </row>
    <row r="152" spans="3:43" s="15" customFormat="1" ht="21" x14ac:dyDescent="0.35">
      <c r="C152" s="14"/>
      <c r="D152" s="14"/>
      <c r="E152" s="174" t="s">
        <v>261</v>
      </c>
      <c r="F152" s="118"/>
      <c r="G152" s="179"/>
      <c r="J152" s="188"/>
      <c r="K152" s="156" t="s">
        <v>33</v>
      </c>
      <c r="L152" s="155">
        <v>1670</v>
      </c>
      <c r="M152" s="69"/>
      <c r="N152" s="79"/>
      <c r="O152" s="79"/>
      <c r="P152" s="155">
        <v>1671</v>
      </c>
      <c r="Q152" s="79"/>
      <c r="V152" s="14"/>
      <c r="W152" s="14"/>
      <c r="X152" s="253"/>
      <c r="Y152" s="25"/>
      <c r="Z152" s="25"/>
      <c r="AA152" s="59" t="s">
        <v>167</v>
      </c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32"/>
      <c r="AP152" s="20"/>
      <c r="AQ152" s="20"/>
    </row>
    <row r="153" spans="3:43" s="15" customFormat="1" ht="21" x14ac:dyDescent="0.3">
      <c r="C153" s="14"/>
      <c r="D153" s="14"/>
      <c r="E153" s="175" t="s">
        <v>262</v>
      </c>
      <c r="F153" s="161"/>
      <c r="G153" s="170"/>
      <c r="J153" s="188"/>
      <c r="K153" s="156" t="s">
        <v>34</v>
      </c>
      <c r="L153" s="186">
        <v>1091</v>
      </c>
      <c r="M153" s="70"/>
      <c r="N153" s="59"/>
      <c r="O153" s="59"/>
      <c r="P153" s="186">
        <v>1091</v>
      </c>
      <c r="Q153" s="59"/>
      <c r="V153" s="14"/>
      <c r="W153" s="14"/>
      <c r="X153" s="253"/>
      <c r="Y153" s="25"/>
      <c r="Z153" s="25"/>
      <c r="AA153" s="59" t="s">
        <v>168</v>
      </c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33"/>
      <c r="AP153" s="20"/>
      <c r="AQ153" s="20"/>
    </row>
    <row r="154" spans="3:43" s="15" customFormat="1" ht="21" x14ac:dyDescent="0.3">
      <c r="C154" s="14"/>
      <c r="D154" s="14"/>
      <c r="E154" s="175" t="s">
        <v>263</v>
      </c>
      <c r="F154" s="161"/>
      <c r="G154" s="170"/>
      <c r="J154" s="188"/>
      <c r="K154" s="156" t="s">
        <v>35</v>
      </c>
      <c r="L154" s="186">
        <v>720</v>
      </c>
      <c r="M154" s="70"/>
      <c r="N154" s="59"/>
      <c r="O154" s="59"/>
      <c r="P154" s="186">
        <v>720</v>
      </c>
      <c r="Q154" s="59"/>
      <c r="V154" s="14"/>
      <c r="W154" s="14"/>
      <c r="X154" s="254"/>
      <c r="Y154" s="16"/>
      <c r="Z154" s="16"/>
      <c r="AA154" s="59" t="s">
        <v>169</v>
      </c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33"/>
      <c r="AP154" s="20"/>
      <c r="AQ154" s="20"/>
    </row>
    <row r="155" spans="3:43" s="15" customFormat="1" ht="21" x14ac:dyDescent="0.3">
      <c r="C155" s="14"/>
      <c r="D155" s="14"/>
      <c r="E155" s="175" t="s">
        <v>264</v>
      </c>
      <c r="F155" s="161"/>
      <c r="G155" s="170"/>
      <c r="J155" s="188"/>
      <c r="K155" s="156" t="s">
        <v>36</v>
      </c>
      <c r="L155" s="186">
        <v>30246</v>
      </c>
      <c r="M155" s="70"/>
      <c r="N155" s="59"/>
      <c r="O155" s="59"/>
      <c r="P155" s="161">
        <f>L155+1</f>
        <v>30247</v>
      </c>
      <c r="Q155" s="59"/>
      <c r="R155" s="33"/>
      <c r="S155" s="33"/>
      <c r="V155" s="14"/>
      <c r="W155" s="14"/>
      <c r="X155" s="254"/>
      <c r="Y155" s="16"/>
      <c r="Z155" s="16"/>
      <c r="AA155" s="59" t="s">
        <v>170</v>
      </c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33"/>
      <c r="AN155" s="4"/>
      <c r="AP155" s="20"/>
      <c r="AQ155" s="20"/>
    </row>
    <row r="156" spans="3:43" s="15" customFormat="1" ht="18.75" x14ac:dyDescent="0.3">
      <c r="C156" s="14"/>
      <c r="D156" s="14"/>
      <c r="E156" s="175" t="s">
        <v>265</v>
      </c>
      <c r="F156" s="161"/>
      <c r="G156" s="170"/>
      <c r="H156" s="120"/>
      <c r="I156" s="170"/>
      <c r="J156" s="120"/>
      <c r="K156" s="120"/>
      <c r="L156" s="120"/>
      <c r="M156" s="59"/>
      <c r="N156" s="59"/>
      <c r="O156" s="59"/>
      <c r="P156" s="59"/>
      <c r="Q156" s="59"/>
      <c r="R156" s="33"/>
      <c r="S156" s="33"/>
      <c r="V156" s="14"/>
      <c r="W156" s="14"/>
      <c r="X156" s="254"/>
      <c r="Y156" s="16"/>
      <c r="Z156" s="16"/>
      <c r="AA156" s="59" t="s">
        <v>171</v>
      </c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33"/>
      <c r="AN156" s="26"/>
      <c r="AP156" s="20"/>
      <c r="AQ156" s="20"/>
    </row>
    <row r="157" spans="3:43" s="15" customFormat="1" ht="18.75" x14ac:dyDescent="0.25">
      <c r="C157" s="14"/>
      <c r="D157" s="14"/>
      <c r="E157" s="176"/>
      <c r="F157" s="161"/>
      <c r="G157" s="170"/>
      <c r="H157" s="120"/>
      <c r="I157" s="170"/>
      <c r="J157" s="120"/>
      <c r="K157" s="120"/>
      <c r="L157" s="120"/>
      <c r="M157" s="59"/>
      <c r="N157" s="59"/>
      <c r="O157" s="59"/>
      <c r="P157" s="59"/>
      <c r="Q157" s="59"/>
      <c r="R157" s="33"/>
      <c r="S157" s="33"/>
      <c r="V157" s="14"/>
      <c r="W157" s="14"/>
      <c r="X157" s="254"/>
      <c r="Y157" s="16"/>
      <c r="Z157" s="16"/>
      <c r="AA157" s="259"/>
      <c r="AB157" s="259"/>
      <c r="AC157" s="259"/>
      <c r="AD157" s="259"/>
      <c r="AE157" s="259"/>
      <c r="AF157" s="259"/>
      <c r="AG157" s="259"/>
      <c r="AH157" s="259"/>
      <c r="AI157" s="259"/>
      <c r="AJ157" s="259"/>
      <c r="AK157" s="259"/>
      <c r="AL157" s="259"/>
      <c r="AM157" s="33"/>
      <c r="AN157" s="26"/>
      <c r="AP157" s="20"/>
      <c r="AQ157" s="20"/>
    </row>
    <row r="158" spans="3:43" x14ac:dyDescent="0.25">
      <c r="C158" s="5"/>
      <c r="D158" s="5"/>
      <c r="M158" s="6"/>
      <c r="N158" s="6"/>
      <c r="P158" s="7"/>
      <c r="Q158" s="7"/>
      <c r="R158" s="3"/>
      <c r="S158" s="3"/>
      <c r="T158" s="4"/>
      <c r="U158" s="4"/>
      <c r="V158" s="5"/>
      <c r="W158" s="5"/>
      <c r="X158" s="5"/>
      <c r="Y158" s="6"/>
      <c r="Z158" s="6"/>
      <c r="AG158" s="37"/>
      <c r="AH158" s="37"/>
      <c r="AI158" s="38"/>
      <c r="AJ158" s="38"/>
      <c r="AK158" s="39"/>
      <c r="AL158" s="40"/>
      <c r="AM158" s="34"/>
      <c r="AN158" s="26"/>
      <c r="AO158" s="4"/>
      <c r="AP158" s="19"/>
    </row>
    <row r="159" spans="3:43" x14ac:dyDescent="0.25">
      <c r="C159" s="5"/>
      <c r="D159" s="5"/>
      <c r="E159" s="178"/>
      <c r="G159" s="176"/>
      <c r="H159" s="122"/>
      <c r="I159" s="176"/>
      <c r="J159" s="122"/>
      <c r="K159" s="122"/>
      <c r="L159" s="122"/>
      <c r="M159" s="57"/>
      <c r="N159" s="57"/>
      <c r="O159" s="57"/>
      <c r="P159" s="58"/>
      <c r="Q159" s="58"/>
      <c r="R159" s="3"/>
      <c r="S159" s="3"/>
      <c r="T159" s="4"/>
      <c r="U159" s="4"/>
      <c r="V159" s="5"/>
      <c r="W159" s="5"/>
      <c r="X159" s="5"/>
      <c r="Y159" s="6"/>
      <c r="Z159" s="6"/>
      <c r="AG159" s="37"/>
      <c r="AH159" s="37"/>
      <c r="AI159" s="27"/>
      <c r="AJ159" s="27"/>
      <c r="AK159" s="35"/>
      <c r="AL159" s="36"/>
      <c r="AM159" s="34"/>
      <c r="AN159" s="26"/>
      <c r="AO159" s="4"/>
      <c r="AP159" s="19"/>
    </row>
    <row r="160" spans="3:43" x14ac:dyDescent="0.25">
      <c r="C160" s="5"/>
      <c r="D160" s="5"/>
      <c r="E160" s="178"/>
      <c r="G160" s="176"/>
      <c r="H160" s="122"/>
      <c r="I160" s="176"/>
      <c r="J160" s="122"/>
      <c r="K160" s="122"/>
      <c r="L160" s="122"/>
      <c r="M160" s="57"/>
      <c r="N160" s="57"/>
      <c r="O160" s="57"/>
      <c r="P160" s="58"/>
      <c r="Q160" s="58"/>
      <c r="R160" s="3"/>
      <c r="S160" s="3"/>
      <c r="T160" s="4"/>
      <c r="U160" s="4"/>
      <c r="V160" s="5"/>
      <c r="W160" s="5"/>
      <c r="X160" s="5"/>
      <c r="Y160" s="6"/>
      <c r="Z160" s="6"/>
      <c r="AG160" s="41"/>
      <c r="AH160" s="41"/>
      <c r="AI160" s="42"/>
      <c r="AJ160" s="42"/>
      <c r="AK160" s="43"/>
      <c r="AL160" s="44"/>
      <c r="AN160" s="26"/>
      <c r="AO160" s="4"/>
      <c r="AP160" s="19"/>
    </row>
    <row r="161" spans="5:38" x14ac:dyDescent="0.25">
      <c r="E161" s="178"/>
      <c r="G161" s="176"/>
      <c r="H161" s="122"/>
      <c r="I161" s="176"/>
      <c r="J161" s="122"/>
      <c r="K161" s="122"/>
      <c r="L161" s="122"/>
      <c r="M161" s="56"/>
      <c r="N161" s="56"/>
      <c r="O161" s="57"/>
      <c r="P161" s="56"/>
      <c r="Q161" s="61"/>
      <c r="AG161" s="41"/>
      <c r="AH161" s="41"/>
      <c r="AI161" s="42"/>
      <c r="AJ161" s="42"/>
      <c r="AK161" s="43"/>
      <c r="AL161" s="44"/>
    </row>
    <row r="162" spans="5:38" x14ac:dyDescent="0.25">
      <c r="G162" s="176"/>
      <c r="H162" s="122"/>
      <c r="I162" s="176"/>
      <c r="J162" s="122"/>
      <c r="K162" s="122"/>
      <c r="L162" s="122"/>
      <c r="M162" s="56"/>
      <c r="N162" s="56"/>
      <c r="O162" s="57"/>
      <c r="P162" s="56"/>
      <c r="Q162" s="61"/>
    </row>
    <row r="163" spans="5:38" x14ac:dyDescent="0.25">
      <c r="G163" s="176"/>
      <c r="H163" s="122"/>
      <c r="I163" s="176"/>
      <c r="J163" s="122"/>
      <c r="K163" s="122"/>
      <c r="L163" s="122"/>
      <c r="M163" s="56"/>
      <c r="N163" s="56"/>
      <c r="O163" s="57"/>
      <c r="P163" s="56"/>
      <c r="Q163" s="61"/>
    </row>
    <row r="164" spans="5:38" x14ac:dyDescent="0.25">
      <c r="G164" s="176"/>
      <c r="H164" s="122"/>
      <c r="I164" s="176"/>
      <c r="J164" s="122"/>
      <c r="K164" s="122"/>
      <c r="L164" s="122"/>
      <c r="M164" s="56"/>
      <c r="N164" s="56"/>
      <c r="O164" s="57"/>
      <c r="P164" s="56"/>
      <c r="Q164" s="61"/>
    </row>
  </sheetData>
  <autoFilter ref="A4:AV138">
    <filterColumn colId="8">
      <customFilters>
        <customFilter operator="notEqual" val=" "/>
      </customFilters>
    </filterColumn>
    <filterColumn colId="16">
      <filters>
        <filter val="OPR BBVA"/>
      </filters>
    </filterColumn>
  </autoFilter>
  <mergeCells count="4">
    <mergeCell ref="AA157:AL157"/>
    <mergeCell ref="AS1:AV3"/>
    <mergeCell ref="AA1:AO3"/>
    <mergeCell ref="B1:X3"/>
  </mergeCells>
  <printOptions horizontalCentered="1"/>
  <pageMargins left="0.39370078740157483" right="0.39370078740157483" top="0.39370078740157483" bottom="0.39370078740157483" header="0.31496062992125984" footer="0.31496062992125984"/>
  <pageSetup scale="1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15" workbookViewId="0">
      <selection activeCell="I8" sqref="I8"/>
    </sheetView>
  </sheetViews>
  <sheetFormatPr baseColWidth="10" defaultRowHeight="15" x14ac:dyDescent="0.25"/>
  <cols>
    <col min="1" max="1" width="20.28515625" bestFit="1" customWidth="1"/>
    <col min="2" max="3" width="20.28515625" customWidth="1"/>
  </cols>
  <sheetData>
    <row r="1" spans="1:13" x14ac:dyDescent="0.25">
      <c r="A1" t="s">
        <v>195</v>
      </c>
      <c r="C1" t="s">
        <v>194</v>
      </c>
      <c r="D1" t="s">
        <v>193</v>
      </c>
      <c r="E1" t="s">
        <v>192</v>
      </c>
      <c r="G1" s="238" t="s">
        <v>194</v>
      </c>
      <c r="H1" s="238" t="s">
        <v>193</v>
      </c>
      <c r="I1" s="238" t="s">
        <v>192</v>
      </c>
      <c r="J1" s="184"/>
      <c r="K1" s="239" t="s">
        <v>194</v>
      </c>
      <c r="L1" s="239" t="s">
        <v>193</v>
      </c>
      <c r="M1" s="239" t="s">
        <v>192</v>
      </c>
    </row>
    <row r="2" spans="1:13" x14ac:dyDescent="0.25">
      <c r="A2" t="s">
        <v>210</v>
      </c>
      <c r="C2" t="str">
        <f>LEFT(A2,2)</f>
        <v>MC</v>
      </c>
      <c r="D2" t="str">
        <f>MID(A2,6,4)</f>
        <v xml:space="preserve">BNX </v>
      </c>
      <c r="E2" t="str">
        <f>RIGHT(A2,7)</f>
        <v>133,344</v>
      </c>
      <c r="F2">
        <f>_xlfn.NUMBERVALUE(E2)</f>
        <v>133344</v>
      </c>
      <c r="G2" t="s">
        <v>51</v>
      </c>
      <c r="H2" t="s">
        <v>196</v>
      </c>
      <c r="I2">
        <v>919</v>
      </c>
      <c r="K2" t="s">
        <v>51</v>
      </c>
      <c r="L2" t="s">
        <v>197</v>
      </c>
      <c r="M2">
        <v>133344</v>
      </c>
    </row>
    <row r="3" spans="1:13" x14ac:dyDescent="0.25">
      <c r="A3" t="s">
        <v>211</v>
      </c>
      <c r="C3" t="str">
        <f t="shared" ref="C3:C21" si="0">LEFT(A3,2)</f>
        <v>MC</v>
      </c>
      <c r="D3" t="str">
        <f t="shared" ref="D3:D17" si="1">MID(A3,6,4)</f>
        <v>BBVA</v>
      </c>
      <c r="E3" t="str">
        <f t="shared" ref="E3:E21" si="2">RIGHT(A3,6)</f>
        <v xml:space="preserve">   919</v>
      </c>
      <c r="F3">
        <f t="shared" ref="F3:F49" si="3">_xlfn.NUMBERVALUE(E3)</f>
        <v>919</v>
      </c>
      <c r="G3" t="s">
        <v>52</v>
      </c>
      <c r="H3" t="s">
        <v>196</v>
      </c>
      <c r="I3">
        <v>748</v>
      </c>
      <c r="K3" t="s">
        <v>52</v>
      </c>
      <c r="L3" t="s">
        <v>197</v>
      </c>
      <c r="M3">
        <v>29224</v>
      </c>
    </row>
    <row r="4" spans="1:13" x14ac:dyDescent="0.25">
      <c r="A4" t="s">
        <v>212</v>
      </c>
      <c r="C4" t="str">
        <f t="shared" si="0"/>
        <v>MN</v>
      </c>
      <c r="D4" t="str">
        <f t="shared" si="1"/>
        <v xml:space="preserve">BNX </v>
      </c>
      <c r="E4" t="str">
        <f t="shared" si="2"/>
        <v>29,224</v>
      </c>
      <c r="F4">
        <f t="shared" si="3"/>
        <v>29224</v>
      </c>
      <c r="G4" t="s">
        <v>54</v>
      </c>
      <c r="H4" t="s">
        <v>196</v>
      </c>
      <c r="I4">
        <v>595</v>
      </c>
      <c r="K4" t="s">
        <v>54</v>
      </c>
      <c r="L4" t="s">
        <v>197</v>
      </c>
      <c r="M4">
        <v>29697</v>
      </c>
    </row>
    <row r="5" spans="1:13" x14ac:dyDescent="0.25">
      <c r="A5" t="s">
        <v>213</v>
      </c>
      <c r="C5" t="str">
        <f t="shared" si="0"/>
        <v>MN</v>
      </c>
      <c r="D5" t="str">
        <f t="shared" si="1"/>
        <v>BBVA</v>
      </c>
      <c r="E5" t="str">
        <f t="shared" si="2"/>
        <v xml:space="preserve">   748</v>
      </c>
      <c r="F5">
        <f t="shared" si="3"/>
        <v>748</v>
      </c>
      <c r="G5" t="s">
        <v>55</v>
      </c>
      <c r="H5" t="s">
        <v>196</v>
      </c>
      <c r="I5">
        <v>42528</v>
      </c>
      <c r="K5" t="s">
        <v>55</v>
      </c>
      <c r="L5" t="s">
        <v>197</v>
      </c>
      <c r="M5">
        <v>41992</v>
      </c>
    </row>
    <row r="6" spans="1:13" x14ac:dyDescent="0.25">
      <c r="A6" t="s">
        <v>214</v>
      </c>
      <c r="C6" t="str">
        <f t="shared" si="0"/>
        <v>NL</v>
      </c>
      <c r="D6" t="str">
        <f t="shared" si="1"/>
        <v xml:space="preserve"> BNX</v>
      </c>
      <c r="E6" t="str">
        <f t="shared" si="2"/>
        <v>29,697</v>
      </c>
      <c r="F6">
        <f t="shared" si="3"/>
        <v>29697</v>
      </c>
      <c r="G6" t="s">
        <v>25</v>
      </c>
      <c r="H6" t="s">
        <v>196</v>
      </c>
      <c r="I6">
        <v>42027</v>
      </c>
      <c r="K6" t="s">
        <v>25</v>
      </c>
      <c r="L6" t="s">
        <v>197</v>
      </c>
      <c r="M6">
        <v>2</v>
      </c>
    </row>
    <row r="7" spans="1:13" x14ac:dyDescent="0.25">
      <c r="A7" t="s">
        <v>215</v>
      </c>
      <c r="C7" t="str">
        <f t="shared" si="0"/>
        <v>NL</v>
      </c>
      <c r="D7" t="str">
        <f>MID(A7,7,4)</f>
        <v>BBVA</v>
      </c>
      <c r="E7" t="str">
        <f t="shared" si="2"/>
        <v xml:space="preserve">   595</v>
      </c>
      <c r="F7">
        <f t="shared" si="3"/>
        <v>595</v>
      </c>
      <c r="G7" t="s">
        <v>56</v>
      </c>
      <c r="H7" t="s">
        <v>196</v>
      </c>
      <c r="I7">
        <v>497</v>
      </c>
      <c r="K7" t="s">
        <v>56</v>
      </c>
      <c r="L7" t="s">
        <v>197</v>
      </c>
      <c r="M7">
        <v>79684</v>
      </c>
    </row>
    <row r="8" spans="1:13" x14ac:dyDescent="0.25">
      <c r="A8" t="s">
        <v>216</v>
      </c>
      <c r="C8" t="str">
        <f t="shared" si="0"/>
        <v>OC</v>
      </c>
      <c r="D8" t="str">
        <f t="shared" si="1"/>
        <v>BBVA</v>
      </c>
      <c r="E8" t="str">
        <f t="shared" si="2"/>
        <v>42,528</v>
      </c>
      <c r="F8">
        <f t="shared" si="3"/>
        <v>42528</v>
      </c>
      <c r="G8" t="s">
        <v>58</v>
      </c>
      <c r="H8" t="s">
        <v>196</v>
      </c>
      <c r="I8">
        <v>11022</v>
      </c>
      <c r="K8" t="s">
        <v>58</v>
      </c>
      <c r="L8" t="s">
        <v>197</v>
      </c>
      <c r="M8">
        <v>2495</v>
      </c>
    </row>
    <row r="9" spans="1:13" x14ac:dyDescent="0.25">
      <c r="A9" t="s">
        <v>217</v>
      </c>
      <c r="C9" t="str">
        <f t="shared" si="0"/>
        <v>OC</v>
      </c>
      <c r="D9" t="str">
        <f t="shared" si="1"/>
        <v>BMX.</v>
      </c>
      <c r="E9" t="str">
        <f t="shared" si="2"/>
        <v>41,992</v>
      </c>
      <c r="F9">
        <f t="shared" si="3"/>
        <v>41992</v>
      </c>
      <c r="G9" t="s">
        <v>57</v>
      </c>
      <c r="H9" t="s">
        <v>196</v>
      </c>
      <c r="I9">
        <v>136</v>
      </c>
      <c r="K9" t="s">
        <v>57</v>
      </c>
      <c r="L9" t="s">
        <v>197</v>
      </c>
      <c r="M9">
        <v>17140</v>
      </c>
    </row>
    <row r="10" spans="1:13" x14ac:dyDescent="0.25">
      <c r="A10" t="s">
        <v>218</v>
      </c>
      <c r="C10" t="str">
        <f t="shared" si="0"/>
        <v>OF</v>
      </c>
      <c r="D10" t="str">
        <f t="shared" si="1"/>
        <v>BBVA</v>
      </c>
      <c r="E10" t="str">
        <f t="shared" si="2"/>
        <v>42,027</v>
      </c>
      <c r="F10">
        <f t="shared" si="3"/>
        <v>42027</v>
      </c>
      <c r="G10" t="s">
        <v>45</v>
      </c>
      <c r="H10" t="s">
        <v>196</v>
      </c>
      <c r="I10">
        <v>514</v>
      </c>
      <c r="K10" t="s">
        <v>45</v>
      </c>
      <c r="L10" t="s">
        <v>197</v>
      </c>
      <c r="M10">
        <v>15855</v>
      </c>
    </row>
    <row r="11" spans="1:13" x14ac:dyDescent="0.25">
      <c r="A11" t="s">
        <v>198</v>
      </c>
      <c r="C11" t="str">
        <f t="shared" si="0"/>
        <v>OF</v>
      </c>
      <c r="D11" t="str">
        <f t="shared" si="1"/>
        <v>BNX.</v>
      </c>
      <c r="E11" t="str">
        <f t="shared" si="2"/>
        <v xml:space="preserve">     2</v>
      </c>
      <c r="F11">
        <f t="shared" si="3"/>
        <v>2</v>
      </c>
      <c r="G11" t="s">
        <v>48</v>
      </c>
      <c r="H11" t="s">
        <v>196</v>
      </c>
      <c r="I11">
        <v>473</v>
      </c>
      <c r="K11" t="s">
        <v>48</v>
      </c>
      <c r="L11" t="s">
        <v>197</v>
      </c>
      <c r="M11">
        <v>11956</v>
      </c>
    </row>
    <row r="12" spans="1:13" x14ac:dyDescent="0.25">
      <c r="A12" t="s">
        <v>219</v>
      </c>
      <c r="C12" t="str">
        <f t="shared" si="0"/>
        <v>PL</v>
      </c>
      <c r="D12" t="str">
        <f t="shared" si="1"/>
        <v>BNX.</v>
      </c>
      <c r="E12" t="str">
        <f t="shared" si="2"/>
        <v>79,684</v>
      </c>
      <c r="F12">
        <f t="shared" si="3"/>
        <v>79684</v>
      </c>
      <c r="G12" t="s">
        <v>107</v>
      </c>
      <c r="H12" t="s">
        <v>196</v>
      </c>
      <c r="I12">
        <v>241</v>
      </c>
      <c r="K12" t="s">
        <v>107</v>
      </c>
      <c r="L12" t="s">
        <v>197</v>
      </c>
      <c r="M12">
        <v>24384</v>
      </c>
    </row>
    <row r="13" spans="1:13" x14ac:dyDescent="0.25">
      <c r="A13" t="s">
        <v>220</v>
      </c>
      <c r="C13" t="str">
        <f t="shared" si="0"/>
        <v>PL</v>
      </c>
      <c r="D13" t="str">
        <f t="shared" si="1"/>
        <v>BBVA</v>
      </c>
      <c r="E13" t="str">
        <f t="shared" si="2"/>
        <v xml:space="preserve">   497</v>
      </c>
      <c r="F13">
        <f t="shared" si="3"/>
        <v>497</v>
      </c>
      <c r="G13" t="s">
        <v>49</v>
      </c>
      <c r="H13" t="s">
        <v>196</v>
      </c>
      <c r="I13">
        <v>1111</v>
      </c>
      <c r="K13" t="s">
        <v>49</v>
      </c>
      <c r="L13" t="s">
        <v>197</v>
      </c>
      <c r="M13">
        <v>37454</v>
      </c>
    </row>
    <row r="14" spans="1:13" x14ac:dyDescent="0.25">
      <c r="A14" t="s">
        <v>221</v>
      </c>
      <c r="C14" t="str">
        <f t="shared" si="0"/>
        <v>QT</v>
      </c>
      <c r="D14" t="str">
        <f t="shared" si="1"/>
        <v xml:space="preserve">BNX </v>
      </c>
      <c r="E14" t="str">
        <f t="shared" si="2"/>
        <v xml:space="preserve"> 2,495</v>
      </c>
      <c r="F14">
        <f t="shared" si="3"/>
        <v>2495</v>
      </c>
      <c r="G14" t="s">
        <v>37</v>
      </c>
      <c r="H14" t="s">
        <v>196</v>
      </c>
      <c r="I14">
        <v>306</v>
      </c>
      <c r="K14" t="s">
        <v>37</v>
      </c>
      <c r="L14" t="s">
        <v>197</v>
      </c>
      <c r="M14">
        <v>37890</v>
      </c>
    </row>
    <row r="15" spans="1:13" x14ac:dyDescent="0.25">
      <c r="A15" t="s">
        <v>222</v>
      </c>
      <c r="C15" t="str">
        <f t="shared" si="0"/>
        <v>QT</v>
      </c>
      <c r="D15" t="str">
        <f t="shared" si="1"/>
        <v>BBVA</v>
      </c>
      <c r="E15" t="str">
        <f t="shared" si="2"/>
        <v>11,022</v>
      </c>
      <c r="F15">
        <f t="shared" si="3"/>
        <v>11022</v>
      </c>
      <c r="G15" t="s">
        <v>50</v>
      </c>
      <c r="H15" t="s">
        <v>196</v>
      </c>
      <c r="I15">
        <v>1190</v>
      </c>
      <c r="K15" t="s">
        <v>50</v>
      </c>
      <c r="L15" t="s">
        <v>197</v>
      </c>
      <c r="M15">
        <v>42756</v>
      </c>
    </row>
    <row r="16" spans="1:13" x14ac:dyDescent="0.25">
      <c r="A16" t="s">
        <v>223</v>
      </c>
      <c r="C16" t="str">
        <f t="shared" si="0"/>
        <v>QR</v>
      </c>
      <c r="D16" t="str">
        <f t="shared" si="1"/>
        <v xml:space="preserve">BNX </v>
      </c>
      <c r="E16" t="str">
        <f t="shared" si="2"/>
        <v>17,140</v>
      </c>
      <c r="F16">
        <f t="shared" si="3"/>
        <v>17140</v>
      </c>
      <c r="G16" t="s">
        <v>53</v>
      </c>
      <c r="H16" t="s">
        <v>196</v>
      </c>
      <c r="I16">
        <v>171</v>
      </c>
      <c r="K16" t="s">
        <v>53</v>
      </c>
      <c r="L16" t="s">
        <v>197</v>
      </c>
      <c r="M16">
        <v>91408</v>
      </c>
    </row>
    <row r="17" spans="1:13" x14ac:dyDescent="0.25">
      <c r="A17" t="s">
        <v>224</v>
      </c>
      <c r="C17" t="str">
        <f t="shared" si="0"/>
        <v>QR</v>
      </c>
      <c r="D17" t="str">
        <f t="shared" si="1"/>
        <v>BBVA</v>
      </c>
      <c r="E17" t="str">
        <f t="shared" si="2"/>
        <v xml:space="preserve">   136</v>
      </c>
      <c r="F17">
        <f t="shared" si="3"/>
        <v>136</v>
      </c>
      <c r="G17" t="s">
        <v>112</v>
      </c>
      <c r="H17" t="s">
        <v>196</v>
      </c>
      <c r="I17">
        <v>107</v>
      </c>
      <c r="K17" t="s">
        <v>112</v>
      </c>
      <c r="L17" t="s">
        <v>197</v>
      </c>
      <c r="M17">
        <v>29070</v>
      </c>
    </row>
    <row r="18" spans="1:13" x14ac:dyDescent="0.25">
      <c r="A18" t="s">
        <v>225</v>
      </c>
      <c r="C18" t="str">
        <f t="shared" si="0"/>
        <v>CH</v>
      </c>
      <c r="D18" t="str">
        <f>MID(A18,4,4)</f>
        <v>BBVA</v>
      </c>
      <c r="E18" t="str">
        <f>RIGHT(A18,4)</f>
        <v xml:space="preserve"> 514</v>
      </c>
      <c r="F18">
        <f t="shared" si="3"/>
        <v>514</v>
      </c>
      <c r="G18" t="s">
        <v>104</v>
      </c>
      <c r="H18" t="s">
        <v>196</v>
      </c>
      <c r="I18">
        <v>214</v>
      </c>
      <c r="K18" t="s">
        <v>104</v>
      </c>
      <c r="L18" t="s">
        <v>197</v>
      </c>
      <c r="M18">
        <v>329</v>
      </c>
    </row>
    <row r="19" spans="1:13" x14ac:dyDescent="0.25">
      <c r="A19" t="s">
        <v>226</v>
      </c>
      <c r="C19" t="str">
        <f t="shared" si="0"/>
        <v>CH</v>
      </c>
      <c r="D19" t="str">
        <f>MID(A19,4,4)</f>
        <v xml:space="preserve">BMX </v>
      </c>
      <c r="E19" t="str">
        <f t="shared" si="2"/>
        <v>15,855</v>
      </c>
      <c r="F19">
        <f t="shared" si="3"/>
        <v>15855</v>
      </c>
      <c r="G19" t="s">
        <v>42</v>
      </c>
      <c r="H19" t="s">
        <v>196</v>
      </c>
      <c r="I19">
        <v>61</v>
      </c>
      <c r="K19" t="s">
        <v>42</v>
      </c>
      <c r="L19" t="s">
        <v>197</v>
      </c>
      <c r="M19">
        <v>879</v>
      </c>
    </row>
    <row r="20" spans="1:13" x14ac:dyDescent="0.25">
      <c r="A20" t="s">
        <v>227</v>
      </c>
      <c r="C20" t="str">
        <f t="shared" si="0"/>
        <v>DG</v>
      </c>
      <c r="D20" t="str">
        <f>MID(A20,4,4)</f>
        <v>BBVA</v>
      </c>
      <c r="E20" t="str">
        <f>RIGHT(A20,4)</f>
        <v xml:space="preserve"> 473</v>
      </c>
      <c r="F20">
        <f t="shared" si="3"/>
        <v>473</v>
      </c>
      <c r="G20" t="s">
        <v>43</v>
      </c>
      <c r="H20" t="s">
        <v>196</v>
      </c>
      <c r="I20">
        <v>593</v>
      </c>
      <c r="K20" t="s">
        <v>43</v>
      </c>
      <c r="L20" t="s">
        <v>197</v>
      </c>
      <c r="M20">
        <v>213</v>
      </c>
    </row>
    <row r="21" spans="1:13" x14ac:dyDescent="0.25">
      <c r="A21" t="s">
        <v>228</v>
      </c>
      <c r="C21" t="str">
        <f t="shared" si="0"/>
        <v>DG</v>
      </c>
      <c r="D21" t="str">
        <f>MID(A21,4,4)</f>
        <v xml:space="preserve">BMX </v>
      </c>
      <c r="E21" t="str">
        <f t="shared" si="2"/>
        <v>11,956</v>
      </c>
      <c r="F21">
        <f t="shared" si="3"/>
        <v>11956</v>
      </c>
      <c r="G21" t="s">
        <v>44</v>
      </c>
      <c r="H21" t="s">
        <v>196</v>
      </c>
      <c r="I21">
        <v>62</v>
      </c>
      <c r="K21" t="s">
        <v>44</v>
      </c>
      <c r="L21" t="s">
        <v>197</v>
      </c>
      <c r="M21">
        <v>274</v>
      </c>
    </row>
    <row r="22" spans="1:13" x14ac:dyDescent="0.25">
      <c r="A22" t="s">
        <v>229</v>
      </c>
      <c r="C22" t="str">
        <f t="shared" ref="C22:C47" si="4">LEFT(A22,2)</f>
        <v>GR</v>
      </c>
      <c r="D22" t="str">
        <f t="shared" ref="D22:D47" si="5">MID(A22,4,4)</f>
        <v>BBVA</v>
      </c>
      <c r="E22" t="str">
        <f>RIGHT(A22,4)</f>
        <v xml:space="preserve"> 241</v>
      </c>
      <c r="F22">
        <f t="shared" si="3"/>
        <v>241</v>
      </c>
      <c r="G22" t="s">
        <v>26</v>
      </c>
      <c r="H22" t="s">
        <v>196</v>
      </c>
      <c r="I22">
        <v>1602</v>
      </c>
      <c r="K22" t="s">
        <v>26</v>
      </c>
      <c r="L22" t="s">
        <v>197</v>
      </c>
      <c r="M22">
        <v>5815</v>
      </c>
    </row>
    <row r="23" spans="1:13" x14ac:dyDescent="0.25">
      <c r="A23" t="s">
        <v>230</v>
      </c>
      <c r="C23" t="str">
        <f t="shared" si="4"/>
        <v>GR</v>
      </c>
      <c r="D23" t="str">
        <f t="shared" si="5"/>
        <v xml:space="preserve">BMX </v>
      </c>
      <c r="E23" t="str">
        <f t="shared" ref="E23:E33" si="6">RIGHT(A23,6)</f>
        <v>24,384</v>
      </c>
      <c r="F23">
        <f t="shared" si="3"/>
        <v>24384</v>
      </c>
      <c r="G23" t="s">
        <v>46</v>
      </c>
      <c r="H23" t="s">
        <v>196</v>
      </c>
      <c r="I23">
        <v>45</v>
      </c>
      <c r="K23" t="s">
        <v>46</v>
      </c>
      <c r="L23" t="s">
        <v>197</v>
      </c>
      <c r="M23">
        <v>236</v>
      </c>
    </row>
    <row r="24" spans="1:13" x14ac:dyDescent="0.25">
      <c r="A24" t="s">
        <v>231</v>
      </c>
      <c r="C24" t="str">
        <f t="shared" si="4"/>
        <v>GT</v>
      </c>
      <c r="D24" t="str">
        <f t="shared" si="5"/>
        <v>BBVA</v>
      </c>
      <c r="E24" t="str">
        <f t="shared" si="6"/>
        <v xml:space="preserve"> 1,111</v>
      </c>
      <c r="F24">
        <f t="shared" si="3"/>
        <v>1111</v>
      </c>
      <c r="G24" t="s">
        <v>47</v>
      </c>
      <c r="H24" t="s">
        <v>196</v>
      </c>
      <c r="I24">
        <v>177</v>
      </c>
      <c r="K24" t="s">
        <v>47</v>
      </c>
      <c r="L24" t="s">
        <v>197</v>
      </c>
      <c r="M24">
        <v>1231</v>
      </c>
    </row>
    <row r="25" spans="1:13" x14ac:dyDescent="0.25">
      <c r="A25" t="s">
        <v>232</v>
      </c>
      <c r="C25" t="str">
        <f t="shared" si="4"/>
        <v>GT</v>
      </c>
      <c r="D25" t="str">
        <f t="shared" si="5"/>
        <v xml:space="preserve">BMX </v>
      </c>
      <c r="E25" t="str">
        <f t="shared" si="6"/>
        <v>37,454</v>
      </c>
      <c r="F25">
        <f t="shared" si="3"/>
        <v>37454</v>
      </c>
      <c r="G25" t="s">
        <v>110</v>
      </c>
      <c r="H25" t="s">
        <v>196</v>
      </c>
      <c r="I25">
        <v>448</v>
      </c>
      <c r="K25" t="s">
        <v>110</v>
      </c>
      <c r="L25" t="s">
        <v>197</v>
      </c>
      <c r="M25">
        <v>248</v>
      </c>
    </row>
    <row r="26" spans="1:13" x14ac:dyDescent="0.25">
      <c r="A26" t="s">
        <v>233</v>
      </c>
      <c r="C26" t="str">
        <f t="shared" si="4"/>
        <v>HG</v>
      </c>
      <c r="D26" t="str">
        <f t="shared" si="5"/>
        <v>BBVA</v>
      </c>
      <c r="E26" t="str">
        <f t="shared" si="6"/>
        <v xml:space="preserve">   306</v>
      </c>
      <c r="F26">
        <f t="shared" si="3"/>
        <v>306</v>
      </c>
      <c r="G26" s="237" t="s">
        <v>114</v>
      </c>
      <c r="H26" t="s">
        <v>196</v>
      </c>
      <c r="I26">
        <v>131618</v>
      </c>
      <c r="K26" t="s">
        <v>114</v>
      </c>
      <c r="L26" t="s">
        <v>197</v>
      </c>
    </row>
    <row r="27" spans="1:13" x14ac:dyDescent="0.25">
      <c r="A27" t="s">
        <v>234</v>
      </c>
      <c r="C27" t="str">
        <f t="shared" si="4"/>
        <v>HG</v>
      </c>
      <c r="D27" t="str">
        <f t="shared" si="5"/>
        <v xml:space="preserve">BMX </v>
      </c>
      <c r="E27" t="str">
        <f t="shared" si="6"/>
        <v>37,890</v>
      </c>
      <c r="F27">
        <f t="shared" si="3"/>
        <v>37890</v>
      </c>
      <c r="G27" t="s">
        <v>59</v>
      </c>
      <c r="H27" t="s">
        <v>196</v>
      </c>
      <c r="I27">
        <v>1508</v>
      </c>
      <c r="K27" t="s">
        <v>59</v>
      </c>
      <c r="L27" t="s">
        <v>197</v>
      </c>
      <c r="M27">
        <v>15560</v>
      </c>
    </row>
    <row r="28" spans="1:13" x14ac:dyDescent="0.25">
      <c r="A28" t="s">
        <v>235</v>
      </c>
      <c r="C28" t="str">
        <f t="shared" si="4"/>
        <v>JC</v>
      </c>
      <c r="D28" t="str">
        <f t="shared" si="5"/>
        <v>BBVA</v>
      </c>
      <c r="E28" t="str">
        <f t="shared" si="6"/>
        <v xml:space="preserve"> 1,190</v>
      </c>
      <c r="F28">
        <f t="shared" si="3"/>
        <v>1190</v>
      </c>
      <c r="G28" t="s">
        <v>60</v>
      </c>
      <c r="H28" t="s">
        <v>196</v>
      </c>
      <c r="I28">
        <v>687</v>
      </c>
      <c r="K28" t="s">
        <v>60</v>
      </c>
      <c r="L28" t="s">
        <v>197</v>
      </c>
      <c r="M28">
        <v>16357</v>
      </c>
    </row>
    <row r="29" spans="1:13" x14ac:dyDescent="0.25">
      <c r="A29" t="s">
        <v>236</v>
      </c>
      <c r="C29" t="str">
        <f t="shared" si="4"/>
        <v>JC</v>
      </c>
      <c r="D29" t="str">
        <f t="shared" si="5"/>
        <v xml:space="preserve">BMX </v>
      </c>
      <c r="E29" t="str">
        <f t="shared" si="6"/>
        <v>42,756</v>
      </c>
      <c r="F29">
        <f t="shared" si="3"/>
        <v>42756</v>
      </c>
      <c r="G29" t="s">
        <v>61</v>
      </c>
      <c r="H29" t="s">
        <v>196</v>
      </c>
      <c r="I29">
        <v>2058</v>
      </c>
      <c r="K29" t="s">
        <v>61</v>
      </c>
      <c r="L29" t="s">
        <v>197</v>
      </c>
      <c r="M29">
        <v>15949</v>
      </c>
    </row>
    <row r="30" spans="1:13" x14ac:dyDescent="0.25">
      <c r="A30" t="s">
        <v>237</v>
      </c>
      <c r="C30" t="str">
        <f t="shared" si="4"/>
        <v>MX</v>
      </c>
      <c r="D30" t="str">
        <f t="shared" si="5"/>
        <v>BBVA</v>
      </c>
      <c r="E30" t="str">
        <f>RIGHT(A30,4)</f>
        <v xml:space="preserve"> 171</v>
      </c>
      <c r="F30">
        <f t="shared" si="3"/>
        <v>171</v>
      </c>
      <c r="G30" t="s">
        <v>62</v>
      </c>
      <c r="H30" t="s">
        <v>196</v>
      </c>
      <c r="I30">
        <v>1832</v>
      </c>
      <c r="K30" t="s">
        <v>62</v>
      </c>
      <c r="L30" t="s">
        <v>197</v>
      </c>
      <c r="M30">
        <v>482895</v>
      </c>
    </row>
    <row r="31" spans="1:13" x14ac:dyDescent="0.25">
      <c r="A31" t="s">
        <v>238</v>
      </c>
      <c r="C31" t="str">
        <f t="shared" si="4"/>
        <v>MX</v>
      </c>
      <c r="D31" t="str">
        <f t="shared" si="5"/>
        <v xml:space="preserve">BMX </v>
      </c>
      <c r="E31" t="str">
        <f t="shared" si="6"/>
        <v>91,408</v>
      </c>
      <c r="F31">
        <f t="shared" si="3"/>
        <v>91408</v>
      </c>
      <c r="G31" t="s">
        <v>116</v>
      </c>
      <c r="H31" t="s">
        <v>196</v>
      </c>
      <c r="I31">
        <v>4887</v>
      </c>
      <c r="K31" t="s">
        <v>116</v>
      </c>
      <c r="L31" t="s">
        <v>197</v>
      </c>
      <c r="M31">
        <v>11987</v>
      </c>
    </row>
    <row r="32" spans="1:13" x14ac:dyDescent="0.25">
      <c r="A32" t="s">
        <v>239</v>
      </c>
      <c r="C32" t="str">
        <f t="shared" si="4"/>
        <v>NT</v>
      </c>
      <c r="D32" t="str">
        <f t="shared" si="5"/>
        <v>BBVA</v>
      </c>
      <c r="E32" t="str">
        <f>RIGHT(A32,4)</f>
        <v xml:space="preserve"> 107</v>
      </c>
      <c r="F32">
        <f t="shared" si="3"/>
        <v>107</v>
      </c>
      <c r="G32" t="s">
        <v>118</v>
      </c>
      <c r="H32" t="s">
        <v>196</v>
      </c>
      <c r="I32">
        <v>54360</v>
      </c>
      <c r="K32" t="s">
        <v>118</v>
      </c>
      <c r="L32" t="s">
        <v>197</v>
      </c>
      <c r="M32">
        <v>116162</v>
      </c>
    </row>
    <row r="33" spans="1:13" x14ac:dyDescent="0.25">
      <c r="A33" t="s">
        <v>240</v>
      </c>
      <c r="C33" t="str">
        <f t="shared" si="4"/>
        <v>NT</v>
      </c>
      <c r="D33" t="str">
        <f t="shared" si="5"/>
        <v xml:space="preserve">BMX </v>
      </c>
      <c r="E33" t="str">
        <f t="shared" si="6"/>
        <v>29,070</v>
      </c>
      <c r="F33">
        <f t="shared" si="3"/>
        <v>29070</v>
      </c>
      <c r="G33" t="s">
        <v>63</v>
      </c>
      <c r="H33" t="s">
        <v>196</v>
      </c>
      <c r="I33">
        <v>465</v>
      </c>
      <c r="K33" t="s">
        <v>63</v>
      </c>
      <c r="L33" t="s">
        <v>197</v>
      </c>
      <c r="M33">
        <v>29201</v>
      </c>
    </row>
    <row r="34" spans="1:13" x14ac:dyDescent="0.25">
      <c r="A34" t="s">
        <v>241</v>
      </c>
      <c r="C34" t="str">
        <f t="shared" si="4"/>
        <v>AG</v>
      </c>
      <c r="D34" t="str">
        <f t="shared" si="5"/>
        <v>BBVA</v>
      </c>
      <c r="E34" t="str">
        <f>RIGHT(A34,4)</f>
        <v xml:space="preserve"> 214</v>
      </c>
      <c r="F34">
        <f t="shared" si="3"/>
        <v>214</v>
      </c>
      <c r="G34" t="s">
        <v>120</v>
      </c>
      <c r="H34" t="s">
        <v>196</v>
      </c>
      <c r="I34">
        <v>6188</v>
      </c>
      <c r="K34" t="s">
        <v>120</v>
      </c>
      <c r="L34" t="s">
        <v>197</v>
      </c>
    </row>
    <row r="35" spans="1:13" x14ac:dyDescent="0.25">
      <c r="A35" t="s">
        <v>199</v>
      </c>
      <c r="C35" t="str">
        <f t="shared" si="4"/>
        <v>AG</v>
      </c>
      <c r="D35" t="str">
        <f t="shared" si="5"/>
        <v xml:space="preserve">BMX </v>
      </c>
      <c r="E35" t="str">
        <f t="shared" ref="E35:E47" si="7">RIGHT(A35,4)</f>
        <v xml:space="preserve"> 329</v>
      </c>
      <c r="F35">
        <f t="shared" si="3"/>
        <v>329</v>
      </c>
    </row>
    <row r="36" spans="1:13" x14ac:dyDescent="0.25">
      <c r="A36" t="s">
        <v>242</v>
      </c>
      <c r="C36" t="str">
        <f t="shared" si="4"/>
        <v>BC</v>
      </c>
      <c r="D36" t="str">
        <f t="shared" si="5"/>
        <v xml:space="preserve">BMX </v>
      </c>
      <c r="E36" t="str">
        <f t="shared" si="7"/>
        <v xml:space="preserve"> 879</v>
      </c>
      <c r="F36">
        <f t="shared" si="3"/>
        <v>879</v>
      </c>
    </row>
    <row r="37" spans="1:13" x14ac:dyDescent="0.25">
      <c r="A37" t="s">
        <v>243</v>
      </c>
      <c r="C37" t="str">
        <f t="shared" si="4"/>
        <v>BC</v>
      </c>
      <c r="D37" t="str">
        <f t="shared" si="5"/>
        <v>BBVA</v>
      </c>
      <c r="E37" t="str">
        <f>RIGHT(A37,3)</f>
        <v xml:space="preserve"> 61</v>
      </c>
      <c r="F37">
        <f t="shared" si="3"/>
        <v>61</v>
      </c>
    </row>
    <row r="38" spans="1:13" x14ac:dyDescent="0.25">
      <c r="A38" t="s">
        <v>244</v>
      </c>
      <c r="C38" t="str">
        <f t="shared" si="4"/>
        <v>BS</v>
      </c>
      <c r="D38" t="str">
        <f t="shared" si="5"/>
        <v>BBVA</v>
      </c>
      <c r="E38" t="str">
        <f t="shared" si="7"/>
        <v xml:space="preserve"> 593</v>
      </c>
      <c r="F38">
        <f t="shared" si="3"/>
        <v>593</v>
      </c>
    </row>
    <row r="39" spans="1:13" x14ac:dyDescent="0.25">
      <c r="A39" t="s">
        <v>245</v>
      </c>
      <c r="C39" t="str">
        <f t="shared" si="4"/>
        <v>BS</v>
      </c>
      <c r="D39" t="str">
        <f t="shared" si="5"/>
        <v xml:space="preserve">BMX </v>
      </c>
      <c r="E39" t="str">
        <f t="shared" si="7"/>
        <v xml:space="preserve"> 213</v>
      </c>
      <c r="F39">
        <f t="shared" si="3"/>
        <v>213</v>
      </c>
    </row>
    <row r="40" spans="1:13" x14ac:dyDescent="0.25">
      <c r="A40" t="s">
        <v>246</v>
      </c>
      <c r="C40" t="str">
        <f t="shared" si="4"/>
        <v>CC</v>
      </c>
      <c r="D40" t="str">
        <f t="shared" si="5"/>
        <v>BBVA</v>
      </c>
      <c r="E40" t="str">
        <f>RIGHT(A40,3)</f>
        <v xml:space="preserve"> 62</v>
      </c>
      <c r="F40">
        <f t="shared" si="3"/>
        <v>62</v>
      </c>
    </row>
    <row r="41" spans="1:13" x14ac:dyDescent="0.25">
      <c r="A41" t="s">
        <v>247</v>
      </c>
      <c r="C41" t="str">
        <f t="shared" si="4"/>
        <v>CC</v>
      </c>
      <c r="D41" t="str">
        <f t="shared" si="5"/>
        <v xml:space="preserve">BMX </v>
      </c>
      <c r="E41" t="str">
        <f t="shared" si="7"/>
        <v xml:space="preserve"> 274</v>
      </c>
      <c r="F41">
        <f t="shared" si="3"/>
        <v>274</v>
      </c>
    </row>
    <row r="42" spans="1:13" x14ac:dyDescent="0.25">
      <c r="A42" t="s">
        <v>190</v>
      </c>
      <c r="C42" t="str">
        <f t="shared" si="4"/>
        <v>CL</v>
      </c>
      <c r="D42" t="str">
        <f t="shared" si="5"/>
        <v xml:space="preserve">BMX </v>
      </c>
      <c r="E42" t="str">
        <f t="shared" si="7"/>
        <v>5814</v>
      </c>
      <c r="F42">
        <f t="shared" si="3"/>
        <v>5814</v>
      </c>
    </row>
    <row r="43" spans="1:13" x14ac:dyDescent="0.25">
      <c r="A43" t="s">
        <v>248</v>
      </c>
      <c r="C43" t="str">
        <f t="shared" si="4"/>
        <v>CL</v>
      </c>
      <c r="D43" t="str">
        <f t="shared" si="5"/>
        <v>BBVA</v>
      </c>
      <c r="E43" t="str">
        <f t="shared" si="7"/>
        <v>1602</v>
      </c>
      <c r="F43">
        <f t="shared" si="3"/>
        <v>1602</v>
      </c>
    </row>
    <row r="44" spans="1:13" x14ac:dyDescent="0.25">
      <c r="A44" t="s">
        <v>249</v>
      </c>
      <c r="C44" t="str">
        <f t="shared" si="4"/>
        <v>CM</v>
      </c>
      <c r="D44" t="str">
        <f t="shared" si="5"/>
        <v>BBVA</v>
      </c>
      <c r="E44" t="str">
        <f>RIGHT(A44,3)</f>
        <v xml:space="preserve"> 45</v>
      </c>
      <c r="F44">
        <f t="shared" si="3"/>
        <v>45</v>
      </c>
    </row>
    <row r="45" spans="1:13" x14ac:dyDescent="0.25">
      <c r="A45" t="s">
        <v>191</v>
      </c>
      <c r="C45" t="str">
        <f t="shared" si="4"/>
        <v>CM</v>
      </c>
      <c r="D45" t="str">
        <f t="shared" si="5"/>
        <v xml:space="preserve">BMX </v>
      </c>
      <c r="E45" t="str">
        <f t="shared" si="7"/>
        <v xml:space="preserve"> 236</v>
      </c>
      <c r="F45">
        <f t="shared" si="3"/>
        <v>236</v>
      </c>
    </row>
    <row r="46" spans="1:13" x14ac:dyDescent="0.25">
      <c r="A46" t="s">
        <v>250</v>
      </c>
      <c r="C46" t="str">
        <f t="shared" si="4"/>
        <v>CS</v>
      </c>
      <c r="D46" t="str">
        <f t="shared" si="5"/>
        <v>BBVA</v>
      </c>
      <c r="E46" t="str">
        <f t="shared" si="7"/>
        <v xml:space="preserve"> 177</v>
      </c>
      <c r="F46">
        <f t="shared" si="3"/>
        <v>177</v>
      </c>
    </row>
    <row r="47" spans="1:13" x14ac:dyDescent="0.25">
      <c r="A47" t="s">
        <v>251</v>
      </c>
      <c r="C47" t="str">
        <f t="shared" si="4"/>
        <v>CS</v>
      </c>
      <c r="D47" t="str">
        <f t="shared" si="5"/>
        <v xml:space="preserve">BMX </v>
      </c>
      <c r="E47" t="str">
        <f t="shared" si="7"/>
        <v>1231</v>
      </c>
      <c r="F47">
        <f t="shared" si="3"/>
        <v>1231</v>
      </c>
    </row>
    <row r="48" spans="1:13" x14ac:dyDescent="0.25">
      <c r="A48" t="s">
        <v>252</v>
      </c>
      <c r="C48" t="str">
        <f t="shared" ref="C48:C49" si="8">LEFT(A48,2)</f>
        <v>MS</v>
      </c>
      <c r="D48" t="str">
        <f t="shared" ref="D48:D49" si="9">MID(A48,4,4)</f>
        <v xml:space="preserve">BMX </v>
      </c>
      <c r="E48" t="str">
        <f t="shared" ref="E48:E49" si="10">RIGHT(A48,4)</f>
        <v xml:space="preserve"> 248</v>
      </c>
      <c r="F48">
        <f t="shared" si="3"/>
        <v>248</v>
      </c>
    </row>
    <row r="49" spans="1:10" x14ac:dyDescent="0.25">
      <c r="A49" t="s">
        <v>253</v>
      </c>
      <c r="B49" t="s">
        <v>209</v>
      </c>
      <c r="C49" t="str">
        <f t="shared" si="8"/>
        <v>MS</v>
      </c>
      <c r="D49" t="str">
        <f t="shared" si="9"/>
        <v>BBVA</v>
      </c>
      <c r="E49" t="str">
        <f t="shared" si="10"/>
        <v xml:space="preserve"> 448</v>
      </c>
      <c r="F49">
        <f t="shared" si="3"/>
        <v>448</v>
      </c>
    </row>
    <row r="54" spans="1:10" x14ac:dyDescent="0.25">
      <c r="A54" t="s">
        <v>114</v>
      </c>
      <c r="B54">
        <v>131617</v>
      </c>
      <c r="C54">
        <f t="shared" ref="C54:C62" si="11">B54+1</f>
        <v>131618</v>
      </c>
      <c r="E54">
        <f t="shared" ref="E54:E62" si="12">D54+1</f>
        <v>1</v>
      </c>
    </row>
    <row r="55" spans="1:10" x14ac:dyDescent="0.25">
      <c r="A55" t="s">
        <v>59</v>
      </c>
      <c r="B55">
        <v>1507</v>
      </c>
      <c r="C55">
        <f t="shared" si="11"/>
        <v>1508</v>
      </c>
      <c r="D55">
        <v>15559</v>
      </c>
      <c r="E55">
        <f t="shared" si="12"/>
        <v>15560</v>
      </c>
    </row>
    <row r="56" spans="1:10" x14ac:dyDescent="0.25">
      <c r="A56" t="s">
        <v>60</v>
      </c>
      <c r="B56">
        <v>686</v>
      </c>
      <c r="C56">
        <f t="shared" si="11"/>
        <v>687</v>
      </c>
      <c r="D56">
        <v>16356</v>
      </c>
      <c r="E56">
        <f t="shared" si="12"/>
        <v>16357</v>
      </c>
    </row>
    <row r="57" spans="1:10" x14ac:dyDescent="0.25">
      <c r="A57" t="s">
        <v>61</v>
      </c>
      <c r="B57">
        <v>2057</v>
      </c>
      <c r="C57">
        <f t="shared" si="11"/>
        <v>2058</v>
      </c>
      <c r="D57">
        <v>15948</v>
      </c>
      <c r="E57">
        <f t="shared" si="12"/>
        <v>15949</v>
      </c>
    </row>
    <row r="58" spans="1:10" x14ac:dyDescent="0.25">
      <c r="A58" t="s">
        <v>62</v>
      </c>
      <c r="B58">
        <v>1831</v>
      </c>
      <c r="C58">
        <f t="shared" si="11"/>
        <v>1832</v>
      </c>
      <c r="D58">
        <v>482894</v>
      </c>
      <c r="E58">
        <f t="shared" si="12"/>
        <v>482895</v>
      </c>
      <c r="H58">
        <v>48276</v>
      </c>
      <c r="I58">
        <v>482767</v>
      </c>
      <c r="J58">
        <f>I58-H58</f>
        <v>434491</v>
      </c>
    </row>
    <row r="59" spans="1:10" x14ac:dyDescent="0.25">
      <c r="A59" t="s">
        <v>116</v>
      </c>
      <c r="B59">
        <v>4886</v>
      </c>
      <c r="C59">
        <f t="shared" si="11"/>
        <v>4887</v>
      </c>
      <c r="D59">
        <v>11986</v>
      </c>
      <c r="E59">
        <f t="shared" si="12"/>
        <v>11987</v>
      </c>
    </row>
    <row r="60" spans="1:10" x14ac:dyDescent="0.25">
      <c r="A60" t="s">
        <v>118</v>
      </c>
      <c r="B60">
        <v>54359</v>
      </c>
      <c r="C60">
        <f t="shared" si="11"/>
        <v>54360</v>
      </c>
      <c r="D60">
        <v>116161</v>
      </c>
      <c r="E60">
        <f t="shared" si="12"/>
        <v>116162</v>
      </c>
    </row>
    <row r="61" spans="1:10" x14ac:dyDescent="0.25">
      <c r="A61" t="s">
        <v>63</v>
      </c>
      <c r="B61">
        <v>464</v>
      </c>
      <c r="C61">
        <f t="shared" si="11"/>
        <v>465</v>
      </c>
      <c r="D61">
        <v>29200</v>
      </c>
      <c r="E61">
        <f t="shared" si="12"/>
        <v>29201</v>
      </c>
    </row>
    <row r="62" spans="1:10" x14ac:dyDescent="0.25">
      <c r="A62" t="s">
        <v>120</v>
      </c>
      <c r="B62">
        <v>6187</v>
      </c>
      <c r="C62">
        <f t="shared" si="11"/>
        <v>6188</v>
      </c>
      <c r="E62">
        <f t="shared" si="12"/>
        <v>1</v>
      </c>
    </row>
  </sheetData>
  <autoFilter ref="A1:M4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16" workbookViewId="0">
      <selection activeCell="H33" sqref="H33"/>
    </sheetView>
  </sheetViews>
  <sheetFormatPr baseColWidth="10" defaultRowHeight="15" x14ac:dyDescent="0.25"/>
  <cols>
    <col min="1" max="1" width="17.5703125" customWidth="1"/>
    <col min="2" max="2" width="18.5703125" customWidth="1"/>
    <col min="3" max="3" width="20.85546875" customWidth="1"/>
    <col min="4" max="5" width="17.28515625" customWidth="1"/>
    <col min="6" max="6" width="5" customWidth="1"/>
    <col min="7" max="7" width="16.85546875" bestFit="1" customWidth="1"/>
    <col min="8" max="8" width="11.42578125" customWidth="1"/>
    <col min="11" max="12" width="11.85546875" bestFit="1" customWidth="1"/>
  </cols>
  <sheetData>
    <row r="1" spans="1:14" x14ac:dyDescent="0.25">
      <c r="A1" s="123" t="s">
        <v>123</v>
      </c>
      <c r="B1" t="s">
        <v>172</v>
      </c>
      <c r="C1" t="s">
        <v>173</v>
      </c>
      <c r="D1" t="s">
        <v>185</v>
      </c>
      <c r="E1" t="s">
        <v>186</v>
      </c>
      <c r="G1" t="s">
        <v>187</v>
      </c>
      <c r="H1" t="s">
        <v>188</v>
      </c>
      <c r="I1" t="s">
        <v>189</v>
      </c>
      <c r="K1" s="138" t="s">
        <v>124</v>
      </c>
      <c r="L1" s="138" t="s">
        <v>125</v>
      </c>
    </row>
    <row r="2" spans="1:14" x14ac:dyDescent="0.25">
      <c r="A2" s="124" t="s">
        <v>104</v>
      </c>
      <c r="B2" s="126">
        <v>3529013.679999982</v>
      </c>
      <c r="C2" s="80">
        <v>567</v>
      </c>
      <c r="D2" s="80" t="str">
        <f>FIXED(B2)</f>
        <v>3,529,013.68</v>
      </c>
      <c r="E2" s="80">
        <f>C2</f>
        <v>567</v>
      </c>
      <c r="F2" s="80"/>
      <c r="G2" s="81">
        <f>VLOOKUP($A2,[1]Gral!$A$6:$E$38,4,FALSE)</f>
        <v>3475696.1800000295</v>
      </c>
      <c r="H2" s="81">
        <f>VLOOKUP($A2,[1]Gral!$A$6:$E$38,5,FALSE)</f>
        <v>555</v>
      </c>
      <c r="I2" s="137" t="str">
        <f>FIXED(G2)</f>
        <v>3,475,696.18</v>
      </c>
      <c r="J2" s="137"/>
      <c r="K2" t="b">
        <f>I2=D2</f>
        <v>0</v>
      </c>
      <c r="L2" t="b">
        <f>H2=E2</f>
        <v>0</v>
      </c>
      <c r="M2" s="139">
        <f>I2-D2</f>
        <v>-53317.5</v>
      </c>
      <c r="N2" s="139">
        <f>H2-E2</f>
        <v>-12</v>
      </c>
    </row>
    <row r="3" spans="1:14" x14ac:dyDescent="0.25">
      <c r="A3" s="124" t="s">
        <v>42</v>
      </c>
      <c r="B3" s="126">
        <v>10148698.750000095</v>
      </c>
      <c r="C3" s="80">
        <v>1626</v>
      </c>
      <c r="D3" s="80" t="str">
        <f t="shared" ref="D3:D34" si="0">FIXED(B3)</f>
        <v>10,148,698.75</v>
      </c>
      <c r="E3" s="80">
        <f t="shared" ref="E3:E34" si="1">C3</f>
        <v>1626</v>
      </c>
      <c r="F3" s="80"/>
      <c r="G3" s="81">
        <f>VLOOKUP($A3,[1]Gral!$A$6:$E$38,4,FALSE)</f>
        <v>10097797.249999993</v>
      </c>
      <c r="H3" s="81">
        <f>VLOOKUP($A3,[1]Gral!$A$6:$E$38,5,FALSE)</f>
        <v>1596</v>
      </c>
      <c r="I3" s="137" t="str">
        <f t="shared" ref="I3:I34" si="2">FIXED(G3)</f>
        <v>10,097,797.25</v>
      </c>
      <c r="J3" s="137"/>
      <c r="K3" t="b">
        <f t="shared" ref="K3:K34" si="3">I3=D3</f>
        <v>0</v>
      </c>
      <c r="L3" t="b">
        <f t="shared" ref="L3:L21" si="4">H3=C3</f>
        <v>0</v>
      </c>
      <c r="M3" s="139">
        <f>I3-D3</f>
        <v>-50901.5</v>
      </c>
      <c r="N3" s="139">
        <f>H3-E3</f>
        <v>-30</v>
      </c>
    </row>
    <row r="4" spans="1:14" x14ac:dyDescent="0.25">
      <c r="A4" s="124" t="s">
        <v>43</v>
      </c>
      <c r="B4" s="126">
        <v>2398794.8099999949</v>
      </c>
      <c r="C4" s="80">
        <v>371</v>
      </c>
      <c r="D4" s="80" t="str">
        <f t="shared" si="0"/>
        <v>2,398,794.81</v>
      </c>
      <c r="E4" s="80">
        <f t="shared" si="1"/>
        <v>371</v>
      </c>
      <c r="F4" s="80"/>
      <c r="G4" s="81">
        <f>VLOOKUP($A4,[1]Gral!$A$6:$E$38,4,FALSE)</f>
        <v>2260348.9400000102</v>
      </c>
      <c r="H4" s="81">
        <f>VLOOKUP($A4,[1]Gral!$A$6:$E$38,5,FALSE)</f>
        <v>347</v>
      </c>
      <c r="I4" s="137" t="str">
        <f t="shared" si="2"/>
        <v>2,260,348.94</v>
      </c>
      <c r="J4" s="137"/>
      <c r="K4" t="b">
        <f t="shared" si="3"/>
        <v>0</v>
      </c>
      <c r="L4" t="b">
        <f t="shared" si="4"/>
        <v>0</v>
      </c>
      <c r="M4" s="139">
        <f t="shared" ref="M4:M34" si="5">I4-D4</f>
        <v>-138445.87000000011</v>
      </c>
      <c r="N4" s="139">
        <f t="shared" ref="N4:N34" si="6">H4-E4</f>
        <v>-24</v>
      </c>
    </row>
    <row r="5" spans="1:14" x14ac:dyDescent="0.25">
      <c r="A5" s="124" t="s">
        <v>44</v>
      </c>
      <c r="B5" s="126">
        <v>2142350.710000006</v>
      </c>
      <c r="C5" s="80">
        <v>406</v>
      </c>
      <c r="D5" s="80" t="str">
        <f t="shared" si="0"/>
        <v>2,142,350.71</v>
      </c>
      <c r="E5" s="80">
        <f t="shared" si="1"/>
        <v>406</v>
      </c>
      <c r="F5" s="80"/>
      <c r="G5" s="81">
        <f>VLOOKUP($A5,[1]Gral!$A$6:$E$38,4,FALSE)</f>
        <v>2126885.9599999939</v>
      </c>
      <c r="H5" s="81">
        <f>VLOOKUP($A5,[1]Gral!$A$6:$E$38,5,FALSE)</f>
        <v>398</v>
      </c>
      <c r="I5" s="137" t="str">
        <f t="shared" si="2"/>
        <v>2,126,885.96</v>
      </c>
      <c r="J5" s="137"/>
      <c r="K5" t="b">
        <f t="shared" si="3"/>
        <v>0</v>
      </c>
      <c r="L5" t="b">
        <f t="shared" si="4"/>
        <v>0</v>
      </c>
      <c r="M5" s="139">
        <f t="shared" si="5"/>
        <v>-15464.75</v>
      </c>
      <c r="N5" s="139">
        <f t="shared" si="6"/>
        <v>-8</v>
      </c>
    </row>
    <row r="6" spans="1:14" x14ac:dyDescent="0.25">
      <c r="A6" s="124" t="s">
        <v>45</v>
      </c>
      <c r="B6" s="126">
        <v>10378487.840000089</v>
      </c>
      <c r="C6" s="80">
        <v>1812</v>
      </c>
      <c r="D6" s="80" t="str">
        <f t="shared" si="0"/>
        <v>10,378,487.84</v>
      </c>
      <c r="E6" s="80">
        <f t="shared" si="1"/>
        <v>1812</v>
      </c>
      <c r="F6" s="80"/>
      <c r="G6" s="81">
        <f>VLOOKUP($A6,[1]Gral!$A$6:$E$38,4,FALSE)</f>
        <v>10270113.140000002</v>
      </c>
      <c r="H6" s="81">
        <f>VLOOKUP($A6,[1]Gral!$A$6:$E$38,5,FALSE)</f>
        <v>1779</v>
      </c>
      <c r="I6" s="137" t="str">
        <f t="shared" si="2"/>
        <v>10,270,113.14</v>
      </c>
      <c r="J6" s="137"/>
      <c r="K6" t="b">
        <f t="shared" si="3"/>
        <v>0</v>
      </c>
      <c r="L6" t="b">
        <f t="shared" si="4"/>
        <v>0</v>
      </c>
      <c r="M6" s="139">
        <f t="shared" si="5"/>
        <v>-108374.69999999925</v>
      </c>
      <c r="N6" s="139">
        <f t="shared" si="6"/>
        <v>-33</v>
      </c>
    </row>
    <row r="7" spans="1:14" x14ac:dyDescent="0.25">
      <c r="A7" s="124" t="s">
        <v>26</v>
      </c>
      <c r="B7" s="126">
        <v>7910904.6000000695</v>
      </c>
      <c r="C7" s="80">
        <v>1320</v>
      </c>
      <c r="D7" s="80" t="str">
        <f t="shared" si="0"/>
        <v>7,910,904.60</v>
      </c>
      <c r="E7" s="80">
        <f t="shared" si="1"/>
        <v>1320</v>
      </c>
      <c r="F7" s="80"/>
      <c r="G7" s="81">
        <f>VLOOKUP($A7,[1]Gral!$A$6:$E$38,4,FALSE)</f>
        <v>7775682.7900000606</v>
      </c>
      <c r="H7" s="81">
        <f>VLOOKUP($A7,[1]Gral!$A$6:$E$38,5,FALSE)</f>
        <v>1284</v>
      </c>
      <c r="I7" s="137" t="str">
        <f t="shared" si="2"/>
        <v>7,775,682.79</v>
      </c>
      <c r="J7" s="137"/>
      <c r="K7" t="b">
        <f t="shared" si="3"/>
        <v>0</v>
      </c>
      <c r="L7" t="b">
        <f t="shared" si="4"/>
        <v>0</v>
      </c>
      <c r="M7" s="139">
        <f t="shared" si="5"/>
        <v>-135221.80999999959</v>
      </c>
      <c r="N7" s="139">
        <f t="shared" si="6"/>
        <v>-36</v>
      </c>
    </row>
    <row r="8" spans="1:14" x14ac:dyDescent="0.25">
      <c r="A8" s="124" t="s">
        <v>46</v>
      </c>
      <c r="B8" s="126">
        <v>1956269.1000000024</v>
      </c>
      <c r="C8" s="80">
        <v>342</v>
      </c>
      <c r="D8" s="80" t="str">
        <f t="shared" si="0"/>
        <v>1,956,269.10</v>
      </c>
      <c r="E8" s="80">
        <f t="shared" si="1"/>
        <v>342</v>
      </c>
      <c r="F8" s="80"/>
      <c r="G8" s="81">
        <f>VLOOKUP($A8,[1]Gral!$A$6:$E$38,4,FALSE)</f>
        <v>1924504.6700000078</v>
      </c>
      <c r="H8" s="81">
        <f>VLOOKUP($A8,[1]Gral!$A$6:$E$38,5,FALSE)</f>
        <v>334</v>
      </c>
      <c r="I8" s="137" t="str">
        <f t="shared" si="2"/>
        <v>1,924,504.67</v>
      </c>
      <c r="J8" s="137"/>
      <c r="K8" t="b">
        <f t="shared" si="3"/>
        <v>0</v>
      </c>
      <c r="L8" t="b">
        <f t="shared" si="4"/>
        <v>0</v>
      </c>
      <c r="M8" s="139">
        <f t="shared" si="5"/>
        <v>-31764.430000000168</v>
      </c>
      <c r="N8" s="139">
        <f t="shared" si="6"/>
        <v>-8</v>
      </c>
    </row>
    <row r="9" spans="1:14" x14ac:dyDescent="0.25">
      <c r="A9" s="124" t="s">
        <v>47</v>
      </c>
      <c r="B9" s="126">
        <v>12242488.919999901</v>
      </c>
      <c r="C9" s="80">
        <v>2254</v>
      </c>
      <c r="D9" s="80" t="str">
        <f t="shared" si="0"/>
        <v>12,242,488.92</v>
      </c>
      <c r="E9" s="80">
        <f t="shared" si="1"/>
        <v>2254</v>
      </c>
      <c r="F9" s="80"/>
      <c r="G9" s="81">
        <f>VLOOKUP($A9,[1]Gral!$A$6:$E$38,4,FALSE)</f>
        <v>12115234.009999944</v>
      </c>
      <c r="H9" s="81">
        <f>VLOOKUP($A9,[1]Gral!$A$6:$E$38,5,FALSE)</f>
        <v>2204</v>
      </c>
      <c r="I9" s="137" t="str">
        <f t="shared" si="2"/>
        <v>12,115,234.01</v>
      </c>
      <c r="J9" s="137"/>
      <c r="K9" t="b">
        <f t="shared" si="3"/>
        <v>0</v>
      </c>
      <c r="L9" t="b">
        <f t="shared" si="4"/>
        <v>0</v>
      </c>
      <c r="M9" s="139">
        <f t="shared" si="5"/>
        <v>-127254.91000000015</v>
      </c>
      <c r="N9" s="139">
        <f t="shared" si="6"/>
        <v>-50</v>
      </c>
    </row>
    <row r="10" spans="1:14" x14ac:dyDescent="0.25">
      <c r="A10" s="124" t="s">
        <v>48</v>
      </c>
      <c r="B10" s="126">
        <v>4591839.8800000297</v>
      </c>
      <c r="C10" s="80">
        <v>843</v>
      </c>
      <c r="D10" s="80" t="str">
        <f t="shared" si="0"/>
        <v>4,591,839.88</v>
      </c>
      <c r="E10" s="80">
        <f t="shared" si="1"/>
        <v>843</v>
      </c>
      <c r="F10" s="80"/>
      <c r="G10" s="81">
        <f>VLOOKUP($A10,[1]Gral!$A$6:$E$38,4,FALSE)</f>
        <v>4552788.4000000097</v>
      </c>
      <c r="H10" s="81">
        <f>VLOOKUP($A10,[1]Gral!$A$6:$E$38,5,FALSE)</f>
        <v>831</v>
      </c>
      <c r="I10" s="137" t="str">
        <f t="shared" si="2"/>
        <v>4,552,788.40</v>
      </c>
      <c r="J10" s="137"/>
      <c r="K10" t="b">
        <f t="shared" si="3"/>
        <v>0</v>
      </c>
      <c r="L10" t="b">
        <f t="shared" si="4"/>
        <v>0</v>
      </c>
      <c r="M10" s="139">
        <f t="shared" si="5"/>
        <v>-39051.479999999516</v>
      </c>
      <c r="N10" s="139">
        <f t="shared" si="6"/>
        <v>-12</v>
      </c>
    </row>
    <row r="11" spans="1:14" x14ac:dyDescent="0.25">
      <c r="A11" s="124" t="s">
        <v>107</v>
      </c>
      <c r="B11" s="126">
        <v>10096785.870000016</v>
      </c>
      <c r="C11" s="80">
        <v>1766</v>
      </c>
      <c r="D11" s="80" t="str">
        <f t="shared" si="0"/>
        <v>10,096,785.87</v>
      </c>
      <c r="E11" s="80">
        <f t="shared" si="1"/>
        <v>1766</v>
      </c>
      <c r="F11" s="80"/>
      <c r="G11" s="81">
        <f>VLOOKUP($A11,[1]Gral!$A$6:$E$38,4,FALSE)</f>
        <v>9953114.1599999834</v>
      </c>
      <c r="H11" s="81">
        <f>VLOOKUP($A11,[1]Gral!$A$6:$E$38,5,FALSE)</f>
        <v>1725</v>
      </c>
      <c r="I11" s="137" t="str">
        <f t="shared" si="2"/>
        <v>9,953,114.16</v>
      </c>
      <c r="J11" s="137"/>
      <c r="K11" t="b">
        <f t="shared" si="3"/>
        <v>0</v>
      </c>
      <c r="L11" t="b">
        <f t="shared" si="4"/>
        <v>0</v>
      </c>
      <c r="M11" s="139">
        <f t="shared" si="5"/>
        <v>-143671.70999999903</v>
      </c>
      <c r="N11" s="139">
        <f t="shared" si="6"/>
        <v>-41</v>
      </c>
    </row>
    <row r="12" spans="1:14" x14ac:dyDescent="0.25">
      <c r="A12" s="124" t="s">
        <v>49</v>
      </c>
      <c r="B12" s="126">
        <v>13415726.359999988</v>
      </c>
      <c r="C12" s="80">
        <v>2591</v>
      </c>
      <c r="D12" s="80" t="str">
        <f t="shared" si="0"/>
        <v>13,415,726.36</v>
      </c>
      <c r="E12" s="80">
        <f t="shared" si="1"/>
        <v>2591</v>
      </c>
      <c r="F12" s="80"/>
      <c r="G12" s="81">
        <f>VLOOKUP($A12,[1]Gral!$A$6:$E$38,4,FALSE)</f>
        <v>13292914.709999908</v>
      </c>
      <c r="H12" s="81">
        <f>VLOOKUP($A12,[1]Gral!$A$6:$E$38,5,FALSE)</f>
        <v>2536</v>
      </c>
      <c r="I12" s="137" t="str">
        <f t="shared" si="2"/>
        <v>13,292,914.71</v>
      </c>
      <c r="J12" s="137"/>
      <c r="K12" t="b">
        <f t="shared" si="3"/>
        <v>0</v>
      </c>
      <c r="L12" t="b">
        <f t="shared" si="4"/>
        <v>0</v>
      </c>
      <c r="M12" s="139">
        <f t="shared" si="5"/>
        <v>-122811.64999999851</v>
      </c>
      <c r="N12" s="139">
        <f t="shared" si="6"/>
        <v>-55</v>
      </c>
    </row>
    <row r="13" spans="1:14" x14ac:dyDescent="0.25">
      <c r="A13" s="124" t="s">
        <v>37</v>
      </c>
      <c r="B13" s="126">
        <v>6921532.8599999268</v>
      </c>
      <c r="C13" s="80">
        <v>1320</v>
      </c>
      <c r="D13" s="80" t="str">
        <f t="shared" si="0"/>
        <v>6,921,532.86</v>
      </c>
      <c r="E13" s="80">
        <f t="shared" si="1"/>
        <v>1320</v>
      </c>
      <c r="F13" s="80"/>
      <c r="G13" s="81">
        <f>VLOOKUP($A13,[1]Gral!$A$6:$E$38,4,FALSE)</f>
        <v>6869078.4400000162</v>
      </c>
      <c r="H13" s="81">
        <f>VLOOKUP($A13,[1]Gral!$A$6:$E$38,5,FALSE)</f>
        <v>1299</v>
      </c>
      <c r="I13" s="137" t="str">
        <f t="shared" si="2"/>
        <v>6,869,078.44</v>
      </c>
      <c r="J13" s="137"/>
      <c r="K13" t="b">
        <f t="shared" si="3"/>
        <v>0</v>
      </c>
      <c r="L13" t="b">
        <f t="shared" si="4"/>
        <v>0</v>
      </c>
      <c r="M13" s="139">
        <f t="shared" si="5"/>
        <v>-52454.419999999925</v>
      </c>
      <c r="N13" s="139">
        <f t="shared" si="6"/>
        <v>-21</v>
      </c>
    </row>
    <row r="14" spans="1:14" x14ac:dyDescent="0.25">
      <c r="A14" s="124" t="s">
        <v>50</v>
      </c>
      <c r="B14" s="126">
        <v>18126609.380000234</v>
      </c>
      <c r="C14" s="80">
        <v>3413</v>
      </c>
      <c r="D14" s="80" t="str">
        <f t="shared" si="0"/>
        <v>18,126,609.38</v>
      </c>
      <c r="E14" s="80">
        <f t="shared" si="1"/>
        <v>3413</v>
      </c>
      <c r="F14" s="80"/>
      <c r="G14" s="81">
        <f>VLOOKUP($A14,[1]Gral!$A$6:$E$38,4,FALSE)</f>
        <v>17844567.460000068</v>
      </c>
      <c r="H14" s="81">
        <f>VLOOKUP($A14,[1]Gral!$A$6:$E$38,5,FALSE)</f>
        <v>3317</v>
      </c>
      <c r="I14" s="137" t="str">
        <f t="shared" si="2"/>
        <v>17,844,567.46</v>
      </c>
      <c r="J14" s="137"/>
      <c r="K14" t="b">
        <f t="shared" si="3"/>
        <v>0</v>
      </c>
      <c r="L14" t="b">
        <f t="shared" si="4"/>
        <v>0</v>
      </c>
      <c r="M14" s="139">
        <f t="shared" si="5"/>
        <v>-282041.91999999806</v>
      </c>
      <c r="N14" s="139">
        <f t="shared" si="6"/>
        <v>-96</v>
      </c>
    </row>
    <row r="15" spans="1:14" x14ac:dyDescent="0.25">
      <c r="A15" s="124" t="s">
        <v>51</v>
      </c>
      <c r="B15" s="126">
        <v>34692624.83999563</v>
      </c>
      <c r="C15" s="80">
        <v>6666</v>
      </c>
      <c r="D15" s="80" t="str">
        <f t="shared" si="0"/>
        <v>34,692,624.84</v>
      </c>
      <c r="E15" s="80">
        <f t="shared" si="1"/>
        <v>6666</v>
      </c>
      <c r="F15" s="80"/>
      <c r="G15" s="81">
        <f>VLOOKUP($A15,[1]Gral!$A$6:$E$38,4,FALSE)</f>
        <v>34112308.560001746</v>
      </c>
      <c r="H15" s="81">
        <f>VLOOKUP($A15,[1]Gral!$A$6:$E$38,5,FALSE)</f>
        <v>6531</v>
      </c>
      <c r="I15" s="137" t="str">
        <f t="shared" si="2"/>
        <v>34,112,308.56</v>
      </c>
      <c r="J15" s="137"/>
      <c r="K15" t="b">
        <f t="shared" si="3"/>
        <v>0</v>
      </c>
      <c r="L15" t="b">
        <f t="shared" si="4"/>
        <v>0</v>
      </c>
      <c r="M15" s="139">
        <f t="shared" si="5"/>
        <v>-580316.28000000119</v>
      </c>
      <c r="N15" s="139">
        <f t="shared" si="6"/>
        <v>-135</v>
      </c>
    </row>
    <row r="16" spans="1:14" x14ac:dyDescent="0.25">
      <c r="A16" s="124" t="s">
        <v>52</v>
      </c>
      <c r="B16" s="126">
        <v>11419453.07999992</v>
      </c>
      <c r="C16" s="80">
        <v>2173</v>
      </c>
      <c r="D16" s="80" t="str">
        <f t="shared" si="0"/>
        <v>11,419,453.08</v>
      </c>
      <c r="E16" s="80">
        <f t="shared" si="1"/>
        <v>2173</v>
      </c>
      <c r="F16" s="80"/>
      <c r="G16" s="81">
        <f>VLOOKUP($A16,[1]Gral!$A$6:$E$38,4,FALSE)</f>
        <v>11251217.129999936</v>
      </c>
      <c r="H16" s="81">
        <f>VLOOKUP($A16,[1]Gral!$A$6:$E$38,5,FALSE)</f>
        <v>2117</v>
      </c>
      <c r="I16" s="137" t="str">
        <f t="shared" si="2"/>
        <v>11,251,217.13</v>
      </c>
      <c r="J16" s="137"/>
      <c r="K16" t="b">
        <f t="shared" si="3"/>
        <v>0</v>
      </c>
      <c r="L16" t="b">
        <f t="shared" si="4"/>
        <v>0</v>
      </c>
      <c r="M16" s="139">
        <f t="shared" si="5"/>
        <v>-168235.94999999925</v>
      </c>
      <c r="N16" s="139">
        <f t="shared" si="6"/>
        <v>-56</v>
      </c>
    </row>
    <row r="17" spans="1:14" x14ac:dyDescent="0.25">
      <c r="A17" s="124" t="s">
        <v>110</v>
      </c>
      <c r="B17" s="126">
        <v>4367937.3900000295</v>
      </c>
      <c r="C17" s="80">
        <v>850</v>
      </c>
      <c r="D17" s="80" t="str">
        <f t="shared" si="0"/>
        <v>4,367,937.39</v>
      </c>
      <c r="E17" s="80">
        <f t="shared" si="1"/>
        <v>850</v>
      </c>
      <c r="F17" s="80"/>
      <c r="G17" s="81">
        <f>VLOOKUP($A17,[1]Gral!$A$6:$E$38,4,FALSE)</f>
        <v>3870266.8399999873</v>
      </c>
      <c r="H17" s="81">
        <f>VLOOKUP($A17,[1]Gral!$A$6:$E$38,5,FALSE)</f>
        <v>744</v>
      </c>
      <c r="I17" s="137" t="str">
        <f t="shared" si="2"/>
        <v>3,870,266.84</v>
      </c>
      <c r="J17" s="137"/>
      <c r="K17" t="b">
        <f t="shared" si="3"/>
        <v>0</v>
      </c>
      <c r="L17" t="b">
        <f t="shared" si="4"/>
        <v>0</v>
      </c>
      <c r="M17" s="139">
        <f t="shared" si="5"/>
        <v>-497670.54999999981</v>
      </c>
      <c r="N17" s="139">
        <f t="shared" si="6"/>
        <v>-106</v>
      </c>
    </row>
    <row r="18" spans="1:14" x14ac:dyDescent="0.25">
      <c r="A18" s="124" t="s">
        <v>53</v>
      </c>
      <c r="B18" s="126">
        <v>22267477.769999735</v>
      </c>
      <c r="C18" s="80">
        <v>4325</v>
      </c>
      <c r="D18" s="80" t="str">
        <f t="shared" si="0"/>
        <v>22,267,477.77</v>
      </c>
      <c r="E18" s="80">
        <f t="shared" si="1"/>
        <v>4325</v>
      </c>
      <c r="F18" s="80"/>
      <c r="G18" s="81">
        <f>VLOOKUP($A18,[1]Gral!$A$6:$E$38,4,FALSE)</f>
        <v>21836130.400000371</v>
      </c>
      <c r="H18" s="81">
        <f>VLOOKUP($A18,[1]Gral!$A$6:$E$38,5,FALSE)</f>
        <v>4229</v>
      </c>
      <c r="I18" s="137" t="str">
        <f t="shared" si="2"/>
        <v>21,836,130.40</v>
      </c>
      <c r="J18" s="137"/>
      <c r="K18" t="b">
        <f t="shared" si="3"/>
        <v>0</v>
      </c>
      <c r="L18" t="b">
        <f t="shared" si="4"/>
        <v>0</v>
      </c>
      <c r="M18" s="139">
        <f t="shared" si="5"/>
        <v>-431347.37000000104</v>
      </c>
      <c r="N18" s="139">
        <f t="shared" si="6"/>
        <v>-96</v>
      </c>
    </row>
    <row r="19" spans="1:14" x14ac:dyDescent="0.25">
      <c r="A19" s="124" t="s">
        <v>54</v>
      </c>
      <c r="B19" s="126">
        <v>13190386.600000005</v>
      </c>
      <c r="C19" s="80">
        <v>2328</v>
      </c>
      <c r="D19" s="80" t="str">
        <f t="shared" si="0"/>
        <v>13,190,386.60</v>
      </c>
      <c r="E19" s="80">
        <f t="shared" si="1"/>
        <v>2328</v>
      </c>
      <c r="F19" s="80"/>
      <c r="G19" s="81">
        <f>VLOOKUP($A19,[1]Gral!$A$6:$E$38,4,FALSE)</f>
        <v>13043699.989999797</v>
      </c>
      <c r="H19" s="81">
        <f>VLOOKUP($A19,[1]Gral!$A$6:$E$38,5,FALSE)</f>
        <v>2266</v>
      </c>
      <c r="I19" s="137" t="str">
        <f t="shared" si="2"/>
        <v>13,043,699.99</v>
      </c>
      <c r="J19" s="137"/>
      <c r="K19" t="b">
        <f t="shared" si="3"/>
        <v>0</v>
      </c>
      <c r="L19" t="b">
        <f t="shared" si="4"/>
        <v>0</v>
      </c>
      <c r="M19" s="139">
        <f t="shared" si="5"/>
        <v>-146686.6099999994</v>
      </c>
      <c r="N19" s="139">
        <f t="shared" si="6"/>
        <v>-62</v>
      </c>
    </row>
    <row r="20" spans="1:14" x14ac:dyDescent="0.25">
      <c r="A20" s="124" t="s">
        <v>112</v>
      </c>
      <c r="B20" s="126">
        <v>3117629.7800000138</v>
      </c>
      <c r="C20" s="80">
        <v>580</v>
      </c>
      <c r="D20" s="80" t="str">
        <f t="shared" si="0"/>
        <v>3,117,629.78</v>
      </c>
      <c r="E20" s="80">
        <f t="shared" si="1"/>
        <v>580</v>
      </c>
      <c r="F20" s="80"/>
      <c r="G20" s="81">
        <f>VLOOKUP($A20,[1]Gral!$A$6:$E$38,4,FALSE)</f>
        <v>3058741.5900000031</v>
      </c>
      <c r="H20" s="81">
        <f>VLOOKUP($A20,[1]Gral!$A$6:$E$38,5,FALSE)</f>
        <v>568</v>
      </c>
      <c r="I20" s="137" t="str">
        <f t="shared" si="2"/>
        <v>3,058,741.59</v>
      </c>
      <c r="J20" s="137"/>
      <c r="K20" t="b">
        <f t="shared" si="3"/>
        <v>0</v>
      </c>
      <c r="L20" t="b">
        <f t="shared" si="4"/>
        <v>0</v>
      </c>
      <c r="M20" s="139">
        <f t="shared" si="5"/>
        <v>-58888.189999999944</v>
      </c>
      <c r="N20" s="139">
        <f t="shared" si="6"/>
        <v>-12</v>
      </c>
    </row>
    <row r="21" spans="1:14" x14ac:dyDescent="0.25">
      <c r="A21" s="124" t="s">
        <v>55</v>
      </c>
      <c r="B21" s="126">
        <v>10082984.19999994</v>
      </c>
      <c r="C21" s="80">
        <v>1874</v>
      </c>
      <c r="D21" s="80" t="str">
        <f t="shared" si="0"/>
        <v>10,082,984.20</v>
      </c>
      <c r="E21" s="80">
        <f t="shared" si="1"/>
        <v>1874</v>
      </c>
      <c r="F21" s="80"/>
      <c r="G21" s="81">
        <f>VLOOKUP($A21,[1]Gral!$A$6:$E$38,4,FALSE)</f>
        <v>9958506.8299999759</v>
      </c>
      <c r="H21" s="81">
        <f>VLOOKUP($A21,[1]Gral!$A$6:$E$38,5,FALSE)</f>
        <v>1833</v>
      </c>
      <c r="I21" s="137" t="str">
        <f t="shared" si="2"/>
        <v>9,958,506.83</v>
      </c>
      <c r="J21" s="137"/>
      <c r="K21" t="b">
        <f t="shared" si="3"/>
        <v>0</v>
      </c>
      <c r="L21" t="b">
        <f t="shared" si="4"/>
        <v>0</v>
      </c>
      <c r="M21" s="139">
        <f t="shared" si="5"/>
        <v>-124477.36999999918</v>
      </c>
      <c r="N21" s="139">
        <f t="shared" si="6"/>
        <v>-41</v>
      </c>
    </row>
    <row r="22" spans="1:14" x14ac:dyDescent="0.25">
      <c r="A22" s="124" t="s">
        <v>25</v>
      </c>
      <c r="B22" s="126">
        <v>11605389.790000003</v>
      </c>
      <c r="C22" s="80">
        <v>1117</v>
      </c>
      <c r="D22" s="80" t="str">
        <f t="shared" si="0"/>
        <v>11,605,389.79</v>
      </c>
      <c r="E22" s="80">
        <f t="shared" si="1"/>
        <v>1117</v>
      </c>
      <c r="F22" s="80"/>
      <c r="G22" s="81">
        <f>VLOOKUP($A22,[1]Gral!$A$6:$E$38,4,FALSE)</f>
        <v>11442449.090000018</v>
      </c>
      <c r="H22" s="81">
        <f>VLOOKUP($A22,[1]Gral!$A$6:$E$38,5,FALSE)</f>
        <v>1097</v>
      </c>
      <c r="I22" s="137" t="str">
        <f t="shared" si="2"/>
        <v>11,442,449.09</v>
      </c>
      <c r="J22" s="137"/>
      <c r="K22" t="b">
        <f t="shared" si="3"/>
        <v>0</v>
      </c>
      <c r="L22" t="b">
        <f t="shared" ref="L22" si="7">H22=C22</f>
        <v>0</v>
      </c>
      <c r="M22" s="139">
        <f t="shared" si="5"/>
        <v>-162940.69999999925</v>
      </c>
      <c r="N22" s="139">
        <f t="shared" si="6"/>
        <v>-20</v>
      </c>
    </row>
    <row r="23" spans="1:14" x14ac:dyDescent="0.25">
      <c r="A23" s="124" t="s">
        <v>56</v>
      </c>
      <c r="B23" s="126">
        <v>13696983.280000167</v>
      </c>
      <c r="C23" s="80">
        <v>2622</v>
      </c>
      <c r="D23" s="80" t="str">
        <f t="shared" si="0"/>
        <v>13,696,983.28</v>
      </c>
      <c r="E23" s="80">
        <f t="shared" si="1"/>
        <v>2622</v>
      </c>
      <c r="F23" s="80"/>
      <c r="G23" s="81">
        <f>VLOOKUP($A23,[1]Gral!$A$6:$E$38,4,FALSE)</f>
        <v>13561635.19999999</v>
      </c>
      <c r="H23" s="81">
        <f>VLOOKUP($A23,[1]Gral!$A$6:$E$38,5,FALSE)</f>
        <v>2564</v>
      </c>
      <c r="I23" s="137" t="str">
        <f t="shared" si="2"/>
        <v>13,561,635.20</v>
      </c>
      <c r="J23" s="137"/>
      <c r="K23" t="b">
        <f t="shared" si="3"/>
        <v>0</v>
      </c>
      <c r="L23" t="b">
        <f t="shared" ref="L23:L34" si="8">H23=C23</f>
        <v>0</v>
      </c>
      <c r="M23" s="139">
        <f t="shared" si="5"/>
        <v>-135348.08000000007</v>
      </c>
      <c r="N23" s="139">
        <f t="shared" si="6"/>
        <v>-58</v>
      </c>
    </row>
    <row r="24" spans="1:14" x14ac:dyDescent="0.25">
      <c r="A24" s="124" t="s">
        <v>57</v>
      </c>
      <c r="B24" s="126">
        <v>4517154.8999999855</v>
      </c>
      <c r="C24" s="80">
        <v>757</v>
      </c>
      <c r="D24" s="80" t="str">
        <f t="shared" si="0"/>
        <v>4,517,154.90</v>
      </c>
      <c r="E24" s="80">
        <f t="shared" si="1"/>
        <v>757</v>
      </c>
      <c r="F24" s="80"/>
      <c r="G24" s="81">
        <f>VLOOKUP($A24,[1]Gral!$A$6:$E$38,4,FALSE)</f>
        <v>4459323.2800000245</v>
      </c>
      <c r="H24" s="81">
        <f>VLOOKUP($A24,[1]Gral!$A$6:$E$38,5,FALSE)</f>
        <v>739</v>
      </c>
      <c r="I24" s="137" t="str">
        <f t="shared" si="2"/>
        <v>4,459,323.28</v>
      </c>
      <c r="J24" s="137"/>
      <c r="K24" t="b">
        <f t="shared" si="3"/>
        <v>0</v>
      </c>
      <c r="L24" t="b">
        <f t="shared" si="8"/>
        <v>0</v>
      </c>
      <c r="M24" s="139">
        <f t="shared" si="5"/>
        <v>-57831.620000000112</v>
      </c>
      <c r="N24" s="139">
        <f t="shared" si="6"/>
        <v>-18</v>
      </c>
    </row>
    <row r="25" spans="1:14" x14ac:dyDescent="0.25">
      <c r="A25" s="124" t="s">
        <v>58</v>
      </c>
      <c r="B25" s="126">
        <v>5018086.6500000302</v>
      </c>
      <c r="C25" s="80">
        <v>962</v>
      </c>
      <c r="D25" s="80" t="str">
        <f t="shared" si="0"/>
        <v>5,018,086.65</v>
      </c>
      <c r="E25" s="80">
        <f t="shared" si="1"/>
        <v>962</v>
      </c>
      <c r="F25" s="80"/>
      <c r="G25" s="81">
        <f>VLOOKUP($A25,[1]Gral!$A$6:$E$38,4,FALSE)</f>
        <v>4963702.6299999952</v>
      </c>
      <c r="H25" s="81">
        <f>VLOOKUP($A25,[1]Gral!$A$6:$E$38,5,FALSE)</f>
        <v>945</v>
      </c>
      <c r="I25" s="137" t="str">
        <f t="shared" si="2"/>
        <v>4,963,702.63</v>
      </c>
      <c r="J25" s="137"/>
      <c r="K25" t="b">
        <f t="shared" si="3"/>
        <v>0</v>
      </c>
      <c r="L25" t="b">
        <f t="shared" si="8"/>
        <v>0</v>
      </c>
      <c r="M25" s="139">
        <f t="shared" si="5"/>
        <v>-54384.020000000484</v>
      </c>
      <c r="N25" s="139">
        <f t="shared" si="6"/>
        <v>-17</v>
      </c>
    </row>
    <row r="26" spans="1:14" x14ac:dyDescent="0.25">
      <c r="A26" s="124" t="s">
        <v>59</v>
      </c>
      <c r="B26" s="126">
        <v>8647561.4200000092</v>
      </c>
      <c r="C26" s="80">
        <v>1641</v>
      </c>
      <c r="D26" s="80" t="str">
        <f t="shared" si="0"/>
        <v>8,647,561.42</v>
      </c>
      <c r="E26" s="80">
        <f t="shared" si="1"/>
        <v>1641</v>
      </c>
      <c r="F26" s="80"/>
      <c r="G26" s="81">
        <f>VLOOKUP($A26,[1]Gral!$A$6:$E$38,4,FALSE)</f>
        <v>8513868.6700000316</v>
      </c>
      <c r="H26" s="81">
        <f>VLOOKUP($A26,[1]Gral!$A$6:$E$38,5,FALSE)</f>
        <v>1600</v>
      </c>
      <c r="I26" s="137" t="str">
        <f t="shared" si="2"/>
        <v>8,513,868.67</v>
      </c>
      <c r="J26" s="137"/>
      <c r="K26" t="b">
        <f t="shared" si="3"/>
        <v>0</v>
      </c>
      <c r="L26" t="b">
        <f t="shared" si="8"/>
        <v>0</v>
      </c>
      <c r="M26" s="139">
        <f t="shared" si="5"/>
        <v>-133692.75</v>
      </c>
      <c r="N26" s="139">
        <f t="shared" si="6"/>
        <v>-41</v>
      </c>
    </row>
    <row r="27" spans="1:14" x14ac:dyDescent="0.25">
      <c r="A27" s="124" t="s">
        <v>114</v>
      </c>
      <c r="B27" s="126">
        <v>6711986.4199999347</v>
      </c>
      <c r="C27" s="80">
        <v>1274</v>
      </c>
      <c r="D27" s="80" t="str">
        <f t="shared" si="0"/>
        <v>6,711,986.42</v>
      </c>
      <c r="E27" s="80">
        <f t="shared" si="1"/>
        <v>1274</v>
      </c>
      <c r="F27" s="80"/>
      <c r="G27" s="81">
        <f>VLOOKUP($A27,[1]Gral!$A$6:$E$38,4,FALSE)</f>
        <v>6600215.8800000157</v>
      </c>
      <c r="H27" s="81">
        <f>VLOOKUP($A27,[1]Gral!$A$6:$E$38,5,FALSE)</f>
        <v>1241</v>
      </c>
      <c r="I27" s="137" t="str">
        <f t="shared" si="2"/>
        <v>6,600,215.88</v>
      </c>
      <c r="J27" s="137"/>
      <c r="K27" t="b">
        <f t="shared" si="3"/>
        <v>0</v>
      </c>
      <c r="L27" t="b">
        <f t="shared" si="8"/>
        <v>0</v>
      </c>
      <c r="M27" s="139">
        <f t="shared" si="5"/>
        <v>-111770.54000000004</v>
      </c>
      <c r="N27" s="139">
        <f t="shared" si="6"/>
        <v>-33</v>
      </c>
    </row>
    <row r="28" spans="1:14" x14ac:dyDescent="0.25">
      <c r="A28" s="124" t="s">
        <v>60</v>
      </c>
      <c r="B28" s="126">
        <v>7493356.1999999899</v>
      </c>
      <c r="C28" s="80">
        <v>1271</v>
      </c>
      <c r="D28" s="80" t="str">
        <f t="shared" si="0"/>
        <v>7,493,356.20</v>
      </c>
      <c r="E28" s="80">
        <f t="shared" si="1"/>
        <v>1271</v>
      </c>
      <c r="F28" s="80"/>
      <c r="G28" s="81">
        <f>VLOOKUP($A28,[1]Gral!$A$6:$E$38,4,FALSE)</f>
        <v>7417750.8500000425</v>
      </c>
      <c r="H28" s="81">
        <f>VLOOKUP($A28,[1]Gral!$A$6:$E$38,5,FALSE)</f>
        <v>1242</v>
      </c>
      <c r="I28" s="137" t="str">
        <f t="shared" si="2"/>
        <v>7,417,750.85</v>
      </c>
      <c r="J28" s="137"/>
      <c r="K28" t="b">
        <f t="shared" si="3"/>
        <v>0</v>
      </c>
      <c r="L28" t="b">
        <f t="shared" si="8"/>
        <v>0</v>
      </c>
      <c r="M28" s="139">
        <f t="shared" si="5"/>
        <v>-75605.350000000559</v>
      </c>
      <c r="N28" s="139">
        <f t="shared" si="6"/>
        <v>-29</v>
      </c>
    </row>
    <row r="29" spans="1:14" x14ac:dyDescent="0.25">
      <c r="A29" s="124" t="s">
        <v>61</v>
      </c>
      <c r="B29" s="126">
        <v>5317219.2800000338</v>
      </c>
      <c r="C29" s="80">
        <v>1023</v>
      </c>
      <c r="D29" s="80" t="str">
        <f t="shared" si="0"/>
        <v>5,317,219.28</v>
      </c>
      <c r="E29" s="80">
        <f t="shared" si="1"/>
        <v>1023</v>
      </c>
      <c r="F29" s="80"/>
      <c r="G29" s="81">
        <f>VLOOKUP($A29,[1]Gral!$A$6:$E$38,4,FALSE)</f>
        <v>5262890.3499999987</v>
      </c>
      <c r="H29" s="81">
        <f>VLOOKUP($A29,[1]Gral!$A$6:$E$38,5,FALSE)</f>
        <v>999</v>
      </c>
      <c r="I29" s="137" t="str">
        <f t="shared" si="2"/>
        <v>5,262,890.35</v>
      </c>
      <c r="J29" s="137"/>
      <c r="K29" t="b">
        <f t="shared" si="3"/>
        <v>0</v>
      </c>
      <c r="L29" t="b">
        <f t="shared" si="8"/>
        <v>0</v>
      </c>
      <c r="M29" s="139">
        <f t="shared" si="5"/>
        <v>-54328.930000000633</v>
      </c>
      <c r="N29" s="139">
        <f t="shared" si="6"/>
        <v>-24</v>
      </c>
    </row>
    <row r="30" spans="1:14" x14ac:dyDescent="0.25">
      <c r="A30" s="124" t="s">
        <v>116</v>
      </c>
      <c r="B30" s="126">
        <v>2897327.8500000136</v>
      </c>
      <c r="C30" s="80">
        <v>553</v>
      </c>
      <c r="D30" s="80" t="str">
        <f t="shared" si="0"/>
        <v>2,897,327.85</v>
      </c>
      <c r="E30" s="80">
        <f t="shared" si="1"/>
        <v>553</v>
      </c>
      <c r="F30" s="80"/>
      <c r="G30" s="81">
        <f>VLOOKUP($A30,[1]Gral!$A$6:$E$38,4,FALSE)</f>
        <v>2842521.2199999928</v>
      </c>
      <c r="H30" s="81">
        <f>VLOOKUP($A30,[1]Gral!$A$6:$E$38,5,FALSE)</f>
        <v>537</v>
      </c>
      <c r="I30" s="137" t="str">
        <f t="shared" si="2"/>
        <v>2,842,521.22</v>
      </c>
      <c r="J30" s="137"/>
      <c r="K30" t="b">
        <f t="shared" si="3"/>
        <v>0</v>
      </c>
      <c r="L30" t="b">
        <f t="shared" si="8"/>
        <v>0</v>
      </c>
      <c r="M30" s="139">
        <f t="shared" si="5"/>
        <v>-54806.629999999888</v>
      </c>
      <c r="N30" s="139">
        <f t="shared" si="6"/>
        <v>-16</v>
      </c>
    </row>
    <row r="31" spans="1:14" x14ac:dyDescent="0.25">
      <c r="A31" s="124" t="s">
        <v>62</v>
      </c>
      <c r="B31" s="126">
        <v>9284097.8200000003</v>
      </c>
      <c r="C31" s="80">
        <v>1604</v>
      </c>
      <c r="D31" s="80" t="str">
        <f t="shared" si="0"/>
        <v>9,284,097.82</v>
      </c>
      <c r="E31" s="80">
        <f t="shared" si="1"/>
        <v>1604</v>
      </c>
      <c r="F31" s="80"/>
      <c r="G31" s="81">
        <f>VLOOKUP($A31,[1]Gral!$A$6:$E$38,4,FALSE)</f>
        <v>9253827.9599999841</v>
      </c>
      <c r="H31" s="81">
        <f>VLOOKUP($A31,[1]Gral!$A$6:$E$38,5,FALSE)</f>
        <v>1577</v>
      </c>
      <c r="I31" s="137" t="str">
        <f t="shared" si="2"/>
        <v>9,253,827.96</v>
      </c>
      <c r="J31" s="137"/>
      <c r="K31" t="b">
        <f t="shared" si="3"/>
        <v>0</v>
      </c>
      <c r="L31" t="b">
        <f t="shared" si="8"/>
        <v>0</v>
      </c>
      <c r="M31" s="139">
        <f t="shared" si="5"/>
        <v>-30269.859999999404</v>
      </c>
      <c r="N31" s="139">
        <f t="shared" si="6"/>
        <v>-27</v>
      </c>
    </row>
    <row r="32" spans="1:14" x14ac:dyDescent="0.25">
      <c r="A32" s="124" t="s">
        <v>118</v>
      </c>
      <c r="B32" s="126">
        <v>19075835.58999978</v>
      </c>
      <c r="C32" s="80">
        <v>3594</v>
      </c>
      <c r="D32" s="80" t="str">
        <f t="shared" si="0"/>
        <v>19,075,835.59</v>
      </c>
      <c r="E32" s="80">
        <f t="shared" si="1"/>
        <v>3594</v>
      </c>
      <c r="F32" s="80"/>
      <c r="G32" s="81">
        <f>VLOOKUP($A32,[1]Gral!$A$6:$E$38,4,FALSE)</f>
        <v>18952870.530000031</v>
      </c>
      <c r="H32" s="81">
        <f>VLOOKUP($A32,[1]Gral!$A$6:$E$38,5,FALSE)</f>
        <v>3549</v>
      </c>
      <c r="I32" s="137" t="str">
        <f t="shared" si="2"/>
        <v>18,952,870.53</v>
      </c>
      <c r="J32" s="137"/>
      <c r="K32" t="b">
        <f t="shared" si="3"/>
        <v>0</v>
      </c>
      <c r="L32" t="b">
        <f t="shared" si="8"/>
        <v>0</v>
      </c>
      <c r="M32" s="139">
        <f t="shared" si="5"/>
        <v>-122965.05999999866</v>
      </c>
      <c r="N32" s="139">
        <f t="shared" si="6"/>
        <v>-45</v>
      </c>
    </row>
    <row r="33" spans="1:14" x14ac:dyDescent="0.25">
      <c r="A33" s="124" t="s">
        <v>63</v>
      </c>
      <c r="B33" s="126">
        <v>4841191.9500000291</v>
      </c>
      <c r="C33" s="80">
        <v>932</v>
      </c>
      <c r="D33" s="80" t="str">
        <f t="shared" si="0"/>
        <v>4,841,191.95</v>
      </c>
      <c r="E33" s="80">
        <f t="shared" si="1"/>
        <v>932</v>
      </c>
      <c r="F33" s="80"/>
      <c r="G33" s="81">
        <f>VLOOKUP($A33,[1]Gral!$A$6:$E$38,4,FALSE)</f>
        <v>4846282.9000000004</v>
      </c>
      <c r="H33" s="81">
        <f>VLOOKUP($A33,[1]Gral!$A$6:$E$38,5,FALSE)</f>
        <v>920</v>
      </c>
      <c r="I33" s="137" t="str">
        <f t="shared" si="2"/>
        <v>4,846,282.90</v>
      </c>
      <c r="J33" s="137"/>
      <c r="K33" t="b">
        <f t="shared" si="3"/>
        <v>0</v>
      </c>
      <c r="L33" t="b">
        <f t="shared" si="8"/>
        <v>0</v>
      </c>
      <c r="M33" s="139">
        <f t="shared" si="5"/>
        <v>5090.9500000001863</v>
      </c>
      <c r="N33" s="139">
        <f t="shared" si="6"/>
        <v>-12</v>
      </c>
    </row>
    <row r="34" spans="1:14" x14ac:dyDescent="0.25">
      <c r="A34" s="124" t="s">
        <v>120</v>
      </c>
      <c r="B34" s="126">
        <v>4595738.6000000257</v>
      </c>
      <c r="C34" s="80">
        <v>867</v>
      </c>
      <c r="D34" s="80" t="str">
        <f t="shared" si="0"/>
        <v>4,595,738.60</v>
      </c>
      <c r="E34" s="80">
        <f t="shared" si="1"/>
        <v>867</v>
      </c>
      <c r="F34" s="80"/>
      <c r="G34" s="81">
        <f>VLOOKUP($A34,[1]Gral!$A$6:$E$38,4,FALSE)</f>
        <v>4560690.320000005</v>
      </c>
      <c r="H34" s="81">
        <f>VLOOKUP($A34,[1]Gral!$A$6:$E$38,5,FALSE)</f>
        <v>849</v>
      </c>
      <c r="I34" s="137" t="str">
        <f t="shared" si="2"/>
        <v>4,560,690.32</v>
      </c>
      <c r="J34" s="137"/>
      <c r="K34" t="b">
        <f t="shared" si="3"/>
        <v>0</v>
      </c>
      <c r="L34" t="b">
        <f t="shared" si="8"/>
        <v>0</v>
      </c>
      <c r="M34" s="139">
        <f t="shared" si="5"/>
        <v>-35048.279999999329</v>
      </c>
      <c r="N34" s="139">
        <f t="shared" si="6"/>
        <v>-18</v>
      </c>
    </row>
    <row r="35" spans="1:14" x14ac:dyDescent="0.25">
      <c r="A35" s="124" t="s">
        <v>122</v>
      </c>
      <c r="B35" s="80"/>
      <c r="C35" s="80"/>
      <c r="D35" s="80"/>
      <c r="E35" s="80"/>
      <c r="F35" s="80"/>
      <c r="G35" s="81"/>
      <c r="H35" s="81"/>
      <c r="I35" s="81"/>
      <c r="J35" s="81"/>
    </row>
    <row r="36" spans="1:14" x14ac:dyDescent="0.25">
      <c r="A36" s="124" t="s">
        <v>17</v>
      </c>
      <c r="B36" s="80">
        <v>306699926.16999561</v>
      </c>
      <c r="C36" s="80">
        <v>55644</v>
      </c>
      <c r="D36" s="80"/>
      <c r="E36" s="80"/>
      <c r="F36" s="80"/>
      <c r="G36" s="81"/>
      <c r="H36" s="81"/>
      <c r="I36" s="81"/>
      <c r="J36" s="81"/>
    </row>
    <row r="39" spans="1:14" x14ac:dyDescent="0.25">
      <c r="B39">
        <f>GETPIVOTDATA("Suma de MONTO",$A$1,"UR","NL")-GETPIVOTDATA("Suma de MONTO",$A$1,"UR","SL")</f>
        <v>4542825.179999996</v>
      </c>
      <c r="G39">
        <f>G19-G26</f>
        <v>4529831.3199997656</v>
      </c>
    </row>
  </sheetData>
  <autoFilter ref="A1:N36"/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7"/>
  <sheetViews>
    <sheetView showGridLines="0" tabSelected="1" topLeftCell="Q1" zoomScale="92" zoomScaleNormal="90" workbookViewId="0">
      <selection activeCell="Z15" sqref="Z15"/>
    </sheetView>
  </sheetViews>
  <sheetFormatPr baseColWidth="10" defaultRowHeight="15" x14ac:dyDescent="0.25"/>
  <cols>
    <col min="1" max="1" width="21.140625" style="82" customWidth="1"/>
    <col min="2" max="2" width="14.140625" style="82" customWidth="1"/>
    <col min="3" max="3" width="24.7109375" style="84" bestFit="1" customWidth="1"/>
    <col min="4" max="4" width="9" style="82" customWidth="1"/>
    <col min="5" max="5" width="21.140625" style="82" customWidth="1"/>
    <col min="6" max="6" width="20.28515625" style="82" customWidth="1"/>
    <col min="7" max="7" width="11" style="82" customWidth="1"/>
    <col min="8" max="8" width="9" style="82" customWidth="1"/>
    <col min="9" max="9" width="16.42578125" style="82" customWidth="1"/>
    <col min="10" max="10" width="17.85546875" style="84" customWidth="1"/>
    <col min="11" max="11" width="7.140625" style="82" bestFit="1" customWidth="1"/>
    <col min="12" max="12" width="12.28515625" style="82" customWidth="1"/>
    <col min="13" max="14" width="19.85546875" style="82" customWidth="1"/>
    <col min="15" max="15" width="24.7109375" style="82" customWidth="1"/>
    <col min="16" max="16" width="14.28515625" style="82" customWidth="1"/>
    <col min="17" max="17" width="7.42578125" style="82" customWidth="1"/>
    <col min="18" max="18" width="22" hidden="1" customWidth="1"/>
    <col min="19" max="19" width="12.140625" hidden="1" customWidth="1"/>
    <col min="20" max="20" width="11.42578125" hidden="1" customWidth="1"/>
    <col min="21" max="21" width="18.85546875" style="81" hidden="1" customWidth="1"/>
    <col min="22" max="22" width="7.7109375" hidden="1" customWidth="1"/>
    <col min="23" max="23" width="12" customWidth="1"/>
    <col min="24" max="24" width="8.140625" customWidth="1"/>
    <col min="25" max="25" width="17.140625" customWidth="1"/>
    <col min="26" max="26" width="15.28515625" customWidth="1"/>
    <col min="27" max="27" width="15.5703125" bestFit="1" customWidth="1"/>
  </cols>
  <sheetData>
    <row r="2" spans="1:28" ht="15.75" x14ac:dyDescent="0.25">
      <c r="A2" s="269" t="s">
        <v>260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</row>
    <row r="3" spans="1:28" ht="15.75" thickBot="1" x14ac:dyDescent="0.3">
      <c r="J3" s="270" t="s">
        <v>184</v>
      </c>
      <c r="K3" s="270"/>
      <c r="L3" s="270"/>
      <c r="M3" s="270"/>
      <c r="N3" s="270"/>
      <c r="O3" s="270"/>
      <c r="P3" s="270"/>
      <c r="Q3" s="270"/>
      <c r="S3" s="272" t="s">
        <v>182</v>
      </c>
      <c r="T3" s="272"/>
      <c r="U3" s="272"/>
      <c r="V3" s="272"/>
      <c r="W3" s="272"/>
      <c r="X3" s="272"/>
      <c r="Y3" s="271" t="s">
        <v>183</v>
      </c>
      <c r="Z3" s="271"/>
    </row>
    <row r="4" spans="1:28" x14ac:dyDescent="0.25">
      <c r="A4" s="93" t="s">
        <v>101</v>
      </c>
      <c r="B4" s="93" t="s">
        <v>94</v>
      </c>
      <c r="C4" s="93" t="s">
        <v>89</v>
      </c>
      <c r="E4" s="85" t="s">
        <v>101</v>
      </c>
      <c r="F4" s="85" t="s">
        <v>162</v>
      </c>
      <c r="G4" s="85" t="s">
        <v>161</v>
      </c>
      <c r="I4" s="140" t="s">
        <v>102</v>
      </c>
      <c r="J4" s="87" t="s">
        <v>179</v>
      </c>
      <c r="K4" s="87" t="s">
        <v>174</v>
      </c>
      <c r="L4" s="149" t="s">
        <v>175</v>
      </c>
      <c r="M4" s="87" t="s">
        <v>200</v>
      </c>
      <c r="N4" s="149" t="s">
        <v>204</v>
      </c>
      <c r="O4" s="87" t="s">
        <v>176</v>
      </c>
      <c r="P4" s="149" t="s">
        <v>177</v>
      </c>
      <c r="Q4" s="87" t="s">
        <v>178</v>
      </c>
      <c r="R4" s="123" t="s">
        <v>123</v>
      </c>
      <c r="S4" s="82" t="s">
        <v>205</v>
      </c>
      <c r="T4" s="82" t="s">
        <v>206</v>
      </c>
      <c r="U4" s="81" t="s">
        <v>268</v>
      </c>
      <c r="V4" t="s">
        <v>176</v>
      </c>
      <c r="W4" t="s">
        <v>269</v>
      </c>
      <c r="X4" t="s">
        <v>178</v>
      </c>
      <c r="Y4" s="135" t="s">
        <v>180</v>
      </c>
      <c r="Z4" s="135" t="s">
        <v>181</v>
      </c>
    </row>
    <row r="5" spans="1:28" x14ac:dyDescent="0.25">
      <c r="A5" s="82" t="s">
        <v>95</v>
      </c>
      <c r="B5" s="101">
        <f>'NOMINA HONORARIOS QNA 07 2021'!L142</f>
        <v>55341</v>
      </c>
      <c r="C5" s="150">
        <f>'NOMINA HONORARIOS QNA 07 2021'!K142</f>
        <v>305069843.9699955</v>
      </c>
      <c r="E5" s="82" t="s">
        <v>95</v>
      </c>
      <c r="F5" s="84">
        <f>GETPIVOTDATA("M FINAL",$I$4)</f>
        <v>305069843.96999556</v>
      </c>
      <c r="G5" s="83">
        <f>GETPIVOTDATA("P FINAL ",$I$4)</f>
        <v>55341</v>
      </c>
      <c r="I5" s="88" t="s">
        <v>41</v>
      </c>
      <c r="J5" s="158">
        <v>210129548.19999579</v>
      </c>
      <c r="K5" s="89">
        <v>38414</v>
      </c>
      <c r="L5" s="149">
        <v>1146107.25</v>
      </c>
      <c r="M5" s="89">
        <v>216</v>
      </c>
      <c r="N5" s="149">
        <v>85091.060000000027</v>
      </c>
      <c r="O5" s="89">
        <v>14</v>
      </c>
      <c r="P5" s="158">
        <v>208898349.88999578</v>
      </c>
      <c r="Q5" s="89">
        <v>38184</v>
      </c>
      <c r="R5" s="124" t="s">
        <v>41</v>
      </c>
      <c r="S5" s="190">
        <v>15949.35</v>
      </c>
      <c r="T5" s="83">
        <v>4</v>
      </c>
      <c r="U5" s="84"/>
      <c r="V5" s="83"/>
      <c r="W5" s="147">
        <v>15949.35</v>
      </c>
      <c r="X5" s="83">
        <v>4</v>
      </c>
      <c r="Y5" s="157">
        <f t="shared" ref="Y5:Y9" si="0">P5+W5</f>
        <v>208914299.23999578</v>
      </c>
      <c r="Z5" s="273">
        <f t="shared" ref="Z5:Z9" si="1">Q5+X5</f>
        <v>38188</v>
      </c>
      <c r="AA5" s="194"/>
      <c r="AB5" s="194"/>
    </row>
    <row r="6" spans="1:28" x14ac:dyDescent="0.25">
      <c r="A6" s="82" t="s">
        <v>99</v>
      </c>
      <c r="B6" s="101">
        <f>'NOMINA HONORARIOS QNA 07 2021'!AB142</f>
        <v>21</v>
      </c>
      <c r="C6" s="151">
        <f>'NOMINA HONORARIOS QNA 07 2021'!AA142</f>
        <v>45134.960000000006</v>
      </c>
      <c r="E6" s="82" t="s">
        <v>99</v>
      </c>
      <c r="F6" s="127">
        <f>'NOMINA HONORARIOS QNA 07 2021'!AA142</f>
        <v>45134.960000000006</v>
      </c>
      <c r="G6" s="101">
        <f>'NOMINA HONORARIOS QNA 07 2021'!AB142</f>
        <v>21</v>
      </c>
      <c r="I6" s="88" t="s">
        <v>153</v>
      </c>
      <c r="J6" s="158">
        <v>11506.95</v>
      </c>
      <c r="K6" s="89">
        <v>2</v>
      </c>
      <c r="L6" s="149"/>
      <c r="M6" s="89"/>
      <c r="N6" s="149"/>
      <c r="O6" s="89"/>
      <c r="P6" s="158">
        <v>11506.95</v>
      </c>
      <c r="Q6" s="89">
        <v>2</v>
      </c>
      <c r="R6" s="124" t="s">
        <v>153</v>
      </c>
      <c r="S6" s="190"/>
      <c r="T6" s="83"/>
      <c r="U6" s="84"/>
      <c r="V6" s="83"/>
      <c r="W6" s="147">
        <v>0</v>
      </c>
      <c r="X6" s="83">
        <v>0</v>
      </c>
      <c r="Y6" s="157">
        <f t="shared" si="0"/>
        <v>11506.95</v>
      </c>
      <c r="Z6" s="273">
        <f t="shared" si="1"/>
        <v>2</v>
      </c>
    </row>
    <row r="7" spans="1:28" ht="15.75" thickBot="1" x14ac:dyDescent="0.3">
      <c r="A7" s="141" t="s">
        <v>100</v>
      </c>
      <c r="B7" s="92">
        <f>SUM(B5:B6)</f>
        <v>55362</v>
      </c>
      <c r="C7" s="152">
        <f>SUM(C5:C6)</f>
        <v>305114978.92999548</v>
      </c>
      <c r="E7" s="142" t="s">
        <v>100</v>
      </c>
      <c r="F7" s="129">
        <f>F6+F5</f>
        <v>305114978.92999554</v>
      </c>
      <c r="G7" s="130">
        <f>G6+G5</f>
        <v>55362</v>
      </c>
      <c r="I7" s="88" t="s">
        <v>29</v>
      </c>
      <c r="J7" s="158">
        <v>3548049.9499999997</v>
      </c>
      <c r="K7" s="89">
        <v>326</v>
      </c>
      <c r="L7" s="149"/>
      <c r="M7" s="89"/>
      <c r="N7" s="149"/>
      <c r="O7" s="89"/>
      <c r="P7" s="158">
        <v>3548049.9499999997</v>
      </c>
      <c r="Q7" s="89">
        <v>326</v>
      </c>
      <c r="R7" s="124" t="s">
        <v>29</v>
      </c>
      <c r="S7" s="190"/>
      <c r="T7" s="83"/>
      <c r="U7" s="84"/>
      <c r="V7" s="83"/>
      <c r="W7" s="147">
        <v>0</v>
      </c>
      <c r="X7" s="83">
        <v>0</v>
      </c>
      <c r="Y7" s="157">
        <f t="shared" si="0"/>
        <v>3548049.9499999997</v>
      </c>
      <c r="Z7" s="273">
        <f t="shared" si="1"/>
        <v>326</v>
      </c>
    </row>
    <row r="8" spans="1:28" x14ac:dyDescent="0.25">
      <c r="G8" s="84"/>
      <c r="I8" s="88" t="s">
        <v>28</v>
      </c>
      <c r="J8" s="158">
        <v>489220.82000000012</v>
      </c>
      <c r="K8" s="89">
        <v>98</v>
      </c>
      <c r="L8" s="149"/>
      <c r="M8" s="89"/>
      <c r="N8" s="149"/>
      <c r="O8" s="89"/>
      <c r="P8" s="158">
        <v>489220.82000000012</v>
      </c>
      <c r="Q8" s="89">
        <v>98</v>
      </c>
      <c r="R8" s="124" t="s">
        <v>28</v>
      </c>
      <c r="S8" s="190"/>
      <c r="T8" s="83"/>
      <c r="U8" s="84"/>
      <c r="V8" s="83"/>
      <c r="W8" s="147">
        <v>0</v>
      </c>
      <c r="X8" s="83">
        <v>0</v>
      </c>
      <c r="Y8" s="157">
        <f t="shared" si="0"/>
        <v>489220.82000000012</v>
      </c>
      <c r="Z8" s="273">
        <f t="shared" si="1"/>
        <v>98</v>
      </c>
    </row>
    <row r="9" spans="1:28" x14ac:dyDescent="0.25">
      <c r="A9" s="143" t="s">
        <v>103</v>
      </c>
      <c r="B9" s="131">
        <f>B7-G7</f>
        <v>0</v>
      </c>
      <c r="C9" s="84">
        <f>C7-F7</f>
        <v>0</v>
      </c>
      <c r="G9" s="84"/>
      <c r="I9" s="88" t="s">
        <v>40</v>
      </c>
      <c r="J9" s="158">
        <v>6470782.4899999984</v>
      </c>
      <c r="K9" s="89">
        <v>1123</v>
      </c>
      <c r="L9" s="149"/>
      <c r="M9" s="89"/>
      <c r="N9" s="149">
        <v>375929.14000000007</v>
      </c>
      <c r="O9" s="89">
        <v>67</v>
      </c>
      <c r="P9" s="158">
        <v>6846711.629999998</v>
      </c>
      <c r="Q9" s="89">
        <v>1190</v>
      </c>
      <c r="R9" s="124" t="s">
        <v>40</v>
      </c>
      <c r="S9" s="190">
        <v>27708.660000000003</v>
      </c>
      <c r="T9" s="83">
        <v>16</v>
      </c>
      <c r="U9" s="84">
        <v>1476.95</v>
      </c>
      <c r="V9" s="83">
        <v>1</v>
      </c>
      <c r="W9" s="147">
        <v>29185.610000000004</v>
      </c>
      <c r="X9" s="83">
        <v>17</v>
      </c>
      <c r="Y9" s="157">
        <f t="shared" si="0"/>
        <v>6875897.2399999984</v>
      </c>
      <c r="Z9" s="273">
        <f t="shared" si="1"/>
        <v>1207</v>
      </c>
    </row>
    <row r="10" spans="1:28" x14ac:dyDescent="0.25">
      <c r="I10" s="88" t="s">
        <v>142</v>
      </c>
      <c r="J10" s="158">
        <v>86050817.759999812</v>
      </c>
      <c r="K10" s="89">
        <v>15681</v>
      </c>
      <c r="L10" s="149">
        <v>483974.9499999999</v>
      </c>
      <c r="M10" s="89">
        <v>87</v>
      </c>
      <c r="N10" s="149">
        <v>290838.08</v>
      </c>
      <c r="O10" s="89">
        <v>53</v>
      </c>
      <c r="P10" s="158">
        <v>85276004.72999981</v>
      </c>
      <c r="Q10" s="89">
        <v>15541</v>
      </c>
      <c r="R10" s="124" t="s">
        <v>142</v>
      </c>
      <c r="S10" s="190">
        <v>1476.95</v>
      </c>
      <c r="T10" s="83">
        <v>1</v>
      </c>
      <c r="U10" s="84">
        <v>1476.95</v>
      </c>
      <c r="V10" s="83">
        <v>1</v>
      </c>
      <c r="W10" s="147">
        <v>0</v>
      </c>
      <c r="X10" s="83">
        <v>0</v>
      </c>
      <c r="Y10" s="157">
        <f>P10+W10</f>
        <v>85276004.72999981</v>
      </c>
      <c r="Z10" s="273">
        <f>Q10+X10</f>
        <v>15541</v>
      </c>
    </row>
    <row r="11" spans="1:28" s="1" customFormat="1" ht="15.75" thickBot="1" x14ac:dyDescent="0.3">
      <c r="A11" s="26"/>
      <c r="B11" s="94" t="s">
        <v>31</v>
      </c>
      <c r="C11" s="95" t="s">
        <v>32</v>
      </c>
      <c r="D11" s="144"/>
      <c r="E11" s="144"/>
      <c r="F11" s="144"/>
      <c r="G11" s="144"/>
      <c r="H11" s="144"/>
      <c r="I11" s="87" t="s">
        <v>100</v>
      </c>
      <c r="J11" s="158">
        <v>306699926.16999555</v>
      </c>
      <c r="K11" s="89">
        <v>55644</v>
      </c>
      <c r="L11" s="149">
        <v>1630082.2</v>
      </c>
      <c r="M11" s="89">
        <v>303</v>
      </c>
      <c r="N11" s="149">
        <v>751858.28</v>
      </c>
      <c r="O11" s="89">
        <v>134</v>
      </c>
      <c r="P11" s="149">
        <v>305069843.96999556</v>
      </c>
      <c r="Q11" s="89">
        <v>55341</v>
      </c>
      <c r="R11" s="124" t="s">
        <v>17</v>
      </c>
      <c r="S11" s="190">
        <v>45134.959999999992</v>
      </c>
      <c r="T11" s="83">
        <v>21</v>
      </c>
      <c r="U11" s="84">
        <v>2953.9</v>
      </c>
      <c r="V11" s="83">
        <v>2</v>
      </c>
      <c r="W11" s="147">
        <v>45134.96</v>
      </c>
      <c r="X11" s="83">
        <v>21</v>
      </c>
      <c r="Y11" s="159">
        <f>P11+W11</f>
        <v>305114978.92999554</v>
      </c>
      <c r="Z11" s="274">
        <f>Q11+X11</f>
        <v>55362</v>
      </c>
    </row>
    <row r="12" spans="1:28" s="1" customFormat="1" x14ac:dyDescent="0.25">
      <c r="A12" s="96" t="s">
        <v>33</v>
      </c>
      <c r="B12" s="26">
        <f>'NOMINA HONORARIOS QNA 07 2021'!L152</f>
        <v>1670</v>
      </c>
      <c r="C12" s="118">
        <f>'NOMINA HONORARIOS QNA 07 2021'!P152</f>
        <v>1671</v>
      </c>
      <c r="D12" s="144"/>
      <c r="E12" s="144"/>
      <c r="F12" s="144"/>
      <c r="G12" s="144"/>
      <c r="H12" s="144"/>
      <c r="I12" s="82"/>
      <c r="J12" s="84"/>
      <c r="K12" s="82"/>
      <c r="L12" s="82"/>
      <c r="M12" s="82"/>
      <c r="N12" s="144"/>
      <c r="O12" s="144"/>
      <c r="P12" s="144"/>
      <c r="Q12" s="144"/>
      <c r="R12"/>
      <c r="S12"/>
      <c r="T12"/>
      <c r="U12" s="81"/>
      <c r="V12"/>
      <c r="W12"/>
      <c r="X12"/>
    </row>
    <row r="13" spans="1:28" s="1" customFormat="1" x14ac:dyDescent="0.25">
      <c r="A13" s="97" t="s">
        <v>34</v>
      </c>
      <c r="B13" s="26">
        <f>'NOMINA HONORARIOS QNA 07 2021'!L153</f>
        <v>1091</v>
      </c>
      <c r="C13" s="118">
        <f>'NOMINA HONORARIOS QNA 07 2021'!P153</f>
        <v>1091</v>
      </c>
      <c r="D13" s="144"/>
      <c r="E13" s="144"/>
      <c r="F13" s="144"/>
      <c r="G13" s="144"/>
      <c r="H13" s="144"/>
      <c r="I13" s="84"/>
      <c r="J13" s="84"/>
      <c r="K13" s="145"/>
      <c r="L13" s="82"/>
      <c r="M13" s="82"/>
      <c r="N13" s="144"/>
      <c r="O13" s="144"/>
      <c r="P13" s="144"/>
      <c r="Q13" s="144"/>
      <c r="R13"/>
      <c r="S13"/>
      <c r="T13"/>
      <c r="U13" s="81"/>
      <c r="V13"/>
      <c r="W13"/>
      <c r="X13"/>
    </row>
    <row r="14" spans="1:28" s="1" customFormat="1" x14ac:dyDescent="0.25">
      <c r="A14" s="96" t="s">
        <v>35</v>
      </c>
      <c r="B14" s="26">
        <f>'NOMINA HONORARIOS QNA 07 2021'!L154</f>
        <v>720</v>
      </c>
      <c r="C14" s="118">
        <f>'NOMINA HONORARIOS QNA 07 2021'!P154</f>
        <v>720</v>
      </c>
      <c r="D14" s="144"/>
      <c r="E14" s="144"/>
      <c r="F14" s="144"/>
      <c r="G14" s="144"/>
      <c r="H14" s="144"/>
      <c r="I14" s="144"/>
      <c r="J14" s="84"/>
      <c r="K14" s="144"/>
      <c r="L14" s="82"/>
      <c r="M14" s="82"/>
      <c r="N14" s="144"/>
      <c r="O14" s="144"/>
      <c r="P14" s="144"/>
      <c r="Q14" s="144"/>
      <c r="R14"/>
      <c r="S14"/>
      <c r="T14"/>
      <c r="U14" s="81"/>
      <c r="V14"/>
      <c r="W14"/>
      <c r="X14"/>
      <c r="Y14" s="81"/>
    </row>
    <row r="15" spans="1:28" s="1" customFormat="1" x14ac:dyDescent="0.25">
      <c r="A15" s="96" t="s">
        <v>36</v>
      </c>
      <c r="B15" s="26">
        <f>'NOMINA HONORARIOS QNA 07 2021'!L155</f>
        <v>30246</v>
      </c>
      <c r="C15" s="118">
        <f>'NOMINA HONORARIOS QNA 07 2021'!P155</f>
        <v>30247</v>
      </c>
      <c r="D15" s="144"/>
      <c r="E15" s="144"/>
      <c r="F15" s="144"/>
      <c r="G15" s="144"/>
      <c r="H15" s="144"/>
      <c r="I15" s="144"/>
      <c r="J15" s="84"/>
      <c r="K15" s="144"/>
      <c r="L15" s="82"/>
      <c r="M15" s="82"/>
      <c r="N15" s="144"/>
      <c r="O15" s="144"/>
      <c r="P15" s="144"/>
      <c r="Q15" s="144"/>
      <c r="R15"/>
      <c r="S15"/>
      <c r="T15"/>
      <c r="U15" s="81"/>
      <c r="V15"/>
      <c r="W15"/>
      <c r="X15"/>
    </row>
    <row r="16" spans="1:28" x14ac:dyDescent="0.25">
      <c r="Y16" s="193"/>
    </row>
    <row r="17" spans="1:21" x14ac:dyDescent="0.25">
      <c r="A17" s="268" t="s">
        <v>95</v>
      </c>
      <c r="B17" s="268"/>
      <c r="C17" s="268"/>
      <c r="D17" s="268"/>
      <c r="E17" s="268"/>
      <c r="F17" s="268"/>
      <c r="G17" s="268"/>
      <c r="H17" s="268"/>
      <c r="I17" s="268"/>
      <c r="J17" s="268"/>
      <c r="K17" s="268"/>
    </row>
    <row r="18" spans="1:21" x14ac:dyDescent="0.25">
      <c r="A18" s="87"/>
      <c r="B18" s="87"/>
      <c r="C18" s="127"/>
      <c r="D18" s="87"/>
      <c r="E18" s="87"/>
      <c r="F18" s="87"/>
      <c r="G18" s="87"/>
      <c r="H18" s="87"/>
      <c r="I18" s="87"/>
      <c r="J18" s="127"/>
      <c r="K18" s="87"/>
    </row>
    <row r="19" spans="1:21" x14ac:dyDescent="0.25">
      <c r="A19" s="146" t="s">
        <v>27</v>
      </c>
      <c r="B19" s="82" t="s">
        <v>40</v>
      </c>
      <c r="C19" s="82"/>
      <c r="D19" s="87"/>
      <c r="E19" s="146" t="s">
        <v>27</v>
      </c>
      <c r="F19" s="82" t="s">
        <v>41</v>
      </c>
      <c r="H19" s="87"/>
      <c r="I19" s="140" t="s">
        <v>27</v>
      </c>
      <c r="J19" s="98" t="s">
        <v>28</v>
      </c>
      <c r="K19" s="127"/>
      <c r="M19" s="146" t="s">
        <v>27</v>
      </c>
      <c r="N19" s="82" t="s">
        <v>142</v>
      </c>
    </row>
    <row r="20" spans="1:21" x14ac:dyDescent="0.25">
      <c r="C20" s="82"/>
      <c r="D20" s="87"/>
      <c r="H20" s="87"/>
      <c r="I20" s="87"/>
      <c r="J20" s="127"/>
      <c r="K20" s="87"/>
    </row>
    <row r="21" spans="1:21" x14ac:dyDescent="0.25">
      <c r="A21" s="146" t="s">
        <v>123</v>
      </c>
      <c r="B21" s="82" t="s">
        <v>162</v>
      </c>
      <c r="C21" s="82" t="s">
        <v>161</v>
      </c>
      <c r="E21" s="146" t="s">
        <v>123</v>
      </c>
      <c r="F21" s="82" t="s">
        <v>162</v>
      </c>
      <c r="G21" s="82" t="s">
        <v>161</v>
      </c>
      <c r="I21" s="140" t="s">
        <v>96</v>
      </c>
      <c r="J21" s="87" t="s">
        <v>89</v>
      </c>
      <c r="K21" s="87" t="s">
        <v>94</v>
      </c>
      <c r="M21" s="146" t="s">
        <v>123</v>
      </c>
      <c r="N21" s="82" t="s">
        <v>162</v>
      </c>
      <c r="O21" s="82" t="s">
        <v>161</v>
      </c>
    </row>
    <row r="22" spans="1:21" x14ac:dyDescent="0.25">
      <c r="A22" s="82" t="s">
        <v>93</v>
      </c>
      <c r="B22" s="147">
        <v>6149800.8000000007</v>
      </c>
      <c r="C22" s="83">
        <v>1102</v>
      </c>
      <c r="E22" s="82" t="s">
        <v>104</v>
      </c>
      <c r="F22" s="147">
        <v>2985903.4799999818</v>
      </c>
      <c r="G22" s="83">
        <v>480</v>
      </c>
      <c r="I22" s="87" t="s">
        <v>93</v>
      </c>
      <c r="J22" s="91">
        <v>489220.82</v>
      </c>
      <c r="K22" s="89">
        <v>98</v>
      </c>
      <c r="M22" s="82" t="s">
        <v>104</v>
      </c>
      <c r="N22" s="147">
        <v>481161.58999999997</v>
      </c>
      <c r="O22" s="83">
        <v>77</v>
      </c>
    </row>
    <row r="23" spans="1:21" x14ac:dyDescent="0.25">
      <c r="A23" s="82" t="s">
        <v>17</v>
      </c>
      <c r="B23" s="147">
        <v>6149800.8000000007</v>
      </c>
      <c r="C23" s="83">
        <v>1102</v>
      </c>
      <c r="E23" s="82" t="s">
        <v>42</v>
      </c>
      <c r="F23" s="147">
        <v>6396323.9200001182</v>
      </c>
      <c r="G23" s="83">
        <v>1029</v>
      </c>
      <c r="I23" s="87" t="s">
        <v>100</v>
      </c>
      <c r="J23" s="91">
        <v>489220.82</v>
      </c>
      <c r="K23" s="89">
        <v>98</v>
      </c>
      <c r="M23" s="82" t="s">
        <v>42</v>
      </c>
      <c r="N23" s="147">
        <v>3458824.9499999769</v>
      </c>
      <c r="O23" s="83">
        <v>551</v>
      </c>
    </row>
    <row r="24" spans="1:21" x14ac:dyDescent="0.25">
      <c r="C24" s="82"/>
      <c r="E24" s="82" t="s">
        <v>43</v>
      </c>
      <c r="F24" s="147">
        <v>1218788.8699999969</v>
      </c>
      <c r="G24" s="83">
        <v>188</v>
      </c>
      <c r="M24" s="82" t="s">
        <v>43</v>
      </c>
      <c r="N24" s="147">
        <v>174344.55000000002</v>
      </c>
      <c r="O24" s="83">
        <v>28</v>
      </c>
    </row>
    <row r="25" spans="1:21" x14ac:dyDescent="0.25">
      <c r="C25" s="82"/>
      <c r="E25" s="82" t="s">
        <v>44</v>
      </c>
      <c r="F25" s="147">
        <v>923113.83000000229</v>
      </c>
      <c r="G25" s="83">
        <v>175</v>
      </c>
      <c r="M25" s="82" t="s">
        <v>44</v>
      </c>
      <c r="N25" s="147">
        <v>1172600.6200000036</v>
      </c>
      <c r="O25" s="83">
        <v>223</v>
      </c>
    </row>
    <row r="26" spans="1:21" x14ac:dyDescent="0.25">
      <c r="C26" s="82"/>
      <c r="E26" s="82" t="s">
        <v>45</v>
      </c>
      <c r="F26" s="147">
        <v>3594158.0800000029</v>
      </c>
      <c r="G26" s="83">
        <v>632</v>
      </c>
      <c r="M26" s="82" t="s">
        <v>45</v>
      </c>
      <c r="N26" s="147">
        <v>6323980.1300000874</v>
      </c>
      <c r="O26" s="83">
        <v>1099</v>
      </c>
    </row>
    <row r="27" spans="1:21" x14ac:dyDescent="0.25">
      <c r="C27" s="82"/>
      <c r="E27" s="82" t="s">
        <v>26</v>
      </c>
      <c r="F27" s="147">
        <v>6795724.6900000703</v>
      </c>
      <c r="G27" s="83">
        <v>1130</v>
      </c>
      <c r="M27" s="82" t="s">
        <v>26</v>
      </c>
      <c r="N27" s="147">
        <v>674043.3599999994</v>
      </c>
      <c r="O27" s="83">
        <v>112</v>
      </c>
    </row>
    <row r="28" spans="1:21" x14ac:dyDescent="0.25">
      <c r="C28" s="82"/>
      <c r="E28" s="82" t="s">
        <v>46</v>
      </c>
      <c r="F28" s="147">
        <v>1487320.0700000026</v>
      </c>
      <c r="G28" s="83">
        <v>267</v>
      </c>
      <c r="M28" s="82" t="s">
        <v>46</v>
      </c>
      <c r="N28" s="147">
        <v>290077.36999999994</v>
      </c>
      <c r="O28" s="83">
        <v>45</v>
      </c>
    </row>
    <row r="29" spans="1:21" x14ac:dyDescent="0.25">
      <c r="C29" s="82"/>
      <c r="E29" s="82" t="s">
        <v>47</v>
      </c>
      <c r="F29" s="147">
        <v>8324521.2899998855</v>
      </c>
      <c r="G29" s="83">
        <v>1532</v>
      </c>
      <c r="M29" s="82" t="s">
        <v>47</v>
      </c>
      <c r="N29" s="147">
        <v>3880024.7300000158</v>
      </c>
      <c r="O29" s="83">
        <v>713</v>
      </c>
    </row>
    <row r="30" spans="1:21" s="86" customFormat="1" x14ac:dyDescent="0.25">
      <c r="A30" s="82"/>
      <c r="B30" s="82"/>
      <c r="C30" s="82"/>
      <c r="D30" s="90"/>
      <c r="E30" s="82" t="s">
        <v>48</v>
      </c>
      <c r="F30" s="147">
        <v>4054280.6500000297</v>
      </c>
      <c r="G30" s="83">
        <v>742</v>
      </c>
      <c r="H30" s="90"/>
      <c r="I30" s="90"/>
      <c r="J30" s="128"/>
      <c r="K30" s="90"/>
      <c r="L30" s="82"/>
      <c r="M30" s="82" t="s">
        <v>48</v>
      </c>
      <c r="N30" s="147">
        <v>429468.71999999991</v>
      </c>
      <c r="O30" s="83">
        <v>81</v>
      </c>
      <c r="P30" s="148"/>
      <c r="Q30" s="148"/>
      <c r="U30" s="258"/>
    </row>
    <row r="31" spans="1:21" s="86" customFormat="1" x14ac:dyDescent="0.25">
      <c r="A31" s="82"/>
      <c r="B31" s="82"/>
      <c r="C31" s="82"/>
      <c r="D31" s="90"/>
      <c r="E31" s="82" t="s">
        <v>107</v>
      </c>
      <c r="F31" s="147">
        <v>3971116.2700000028</v>
      </c>
      <c r="G31" s="83">
        <v>693</v>
      </c>
      <c r="H31" s="90"/>
      <c r="I31" s="90"/>
      <c r="J31" s="128"/>
      <c r="K31" s="90"/>
      <c r="L31" s="82"/>
      <c r="M31" s="82" t="s">
        <v>107</v>
      </c>
      <c r="N31" s="147">
        <v>6037031.0100000128</v>
      </c>
      <c r="O31" s="83">
        <v>1056</v>
      </c>
      <c r="P31" s="148"/>
      <c r="Q31" s="148"/>
      <c r="U31" s="258"/>
    </row>
    <row r="32" spans="1:21" s="86" customFormat="1" x14ac:dyDescent="0.25">
      <c r="A32" s="82"/>
      <c r="B32" s="82"/>
      <c r="C32" s="82"/>
      <c r="D32" s="90"/>
      <c r="E32" s="82" t="s">
        <v>49</v>
      </c>
      <c r="F32" s="147">
        <v>10580814.219999975</v>
      </c>
      <c r="G32" s="83">
        <v>2050</v>
      </c>
      <c r="H32" s="90"/>
      <c r="I32" s="90"/>
      <c r="J32" s="128"/>
      <c r="K32" s="90"/>
      <c r="L32" s="82"/>
      <c r="M32" s="82" t="s">
        <v>49</v>
      </c>
      <c r="N32" s="147">
        <v>2233141.9400000125</v>
      </c>
      <c r="O32" s="83">
        <v>426</v>
      </c>
      <c r="P32" s="148"/>
      <c r="Q32" s="148"/>
      <c r="U32" s="258"/>
    </row>
    <row r="33" spans="1:21" s="86" customFormat="1" x14ac:dyDescent="0.25">
      <c r="A33" s="82"/>
      <c r="B33" s="82"/>
      <c r="C33" s="82"/>
      <c r="D33" s="90"/>
      <c r="E33" s="82" t="s">
        <v>37</v>
      </c>
      <c r="F33" s="147">
        <v>6311406.1799999271</v>
      </c>
      <c r="G33" s="83">
        <v>1202</v>
      </c>
      <c r="H33" s="90"/>
      <c r="I33" s="90"/>
      <c r="J33" s="128"/>
      <c r="K33" s="90"/>
      <c r="L33" s="82"/>
      <c r="M33" s="82" t="s">
        <v>37</v>
      </c>
      <c r="N33" s="147">
        <v>500798.32000000018</v>
      </c>
      <c r="O33" s="83">
        <v>94</v>
      </c>
      <c r="P33" s="148"/>
      <c r="Q33" s="148"/>
      <c r="U33" s="258"/>
    </row>
    <row r="34" spans="1:21" s="86" customFormat="1" x14ac:dyDescent="0.25">
      <c r="A34" s="82"/>
      <c r="B34" s="82"/>
      <c r="C34" s="82"/>
      <c r="D34" s="90"/>
      <c r="E34" s="82" t="s">
        <v>50</v>
      </c>
      <c r="F34" s="147">
        <v>13363257.920000214</v>
      </c>
      <c r="G34" s="83">
        <v>2505</v>
      </c>
      <c r="H34" s="90"/>
      <c r="I34" s="90"/>
      <c r="J34" s="128"/>
      <c r="K34" s="90"/>
      <c r="L34" s="82"/>
      <c r="M34" s="82" t="s">
        <v>50</v>
      </c>
      <c r="N34" s="147">
        <v>4482708.4600000195</v>
      </c>
      <c r="O34" s="83">
        <v>852</v>
      </c>
      <c r="P34" s="148"/>
      <c r="Q34" s="148"/>
      <c r="U34" s="258"/>
    </row>
    <row r="35" spans="1:21" s="86" customFormat="1" x14ac:dyDescent="0.25">
      <c r="A35" s="82"/>
      <c r="B35" s="82"/>
      <c r="C35" s="82"/>
      <c r="D35" s="90"/>
      <c r="E35" s="82" t="s">
        <v>51</v>
      </c>
      <c r="F35" s="147">
        <v>32066887.979995623</v>
      </c>
      <c r="G35" s="83">
        <v>6170</v>
      </c>
      <c r="H35" s="90"/>
      <c r="I35" s="90"/>
      <c r="J35" s="128"/>
      <c r="K35" s="90"/>
      <c r="L35" s="82"/>
      <c r="M35" s="82" t="s">
        <v>51</v>
      </c>
      <c r="N35" s="147">
        <v>1510245.8900000087</v>
      </c>
      <c r="O35" s="83">
        <v>294</v>
      </c>
      <c r="P35" s="148"/>
      <c r="Q35" s="148"/>
      <c r="U35" s="258"/>
    </row>
    <row r="36" spans="1:21" s="86" customFormat="1" x14ac:dyDescent="0.25">
      <c r="A36" s="82"/>
      <c r="B36" s="82"/>
      <c r="C36" s="82"/>
      <c r="D36" s="90"/>
      <c r="E36" s="82" t="s">
        <v>52</v>
      </c>
      <c r="F36" s="147">
        <v>6762289.7999998927</v>
      </c>
      <c r="G36" s="83">
        <v>1290</v>
      </c>
      <c r="H36" s="90"/>
      <c r="I36" s="90"/>
      <c r="J36" s="128"/>
      <c r="K36" s="90"/>
      <c r="L36" s="82"/>
      <c r="M36" s="82" t="s">
        <v>52</v>
      </c>
      <c r="N36" s="147">
        <v>4208602.8000000287</v>
      </c>
      <c r="O36" s="83">
        <v>796</v>
      </c>
      <c r="P36" s="148"/>
      <c r="Q36" s="148"/>
      <c r="U36" s="258"/>
    </row>
    <row r="37" spans="1:21" s="86" customFormat="1" x14ac:dyDescent="0.25">
      <c r="A37" s="82"/>
      <c r="B37" s="82"/>
      <c r="C37" s="82"/>
      <c r="D37" s="90"/>
      <c r="E37" s="82" t="s">
        <v>110</v>
      </c>
      <c r="F37" s="147">
        <v>3581767.4600000298</v>
      </c>
      <c r="G37" s="83">
        <v>700</v>
      </c>
      <c r="H37" s="90"/>
      <c r="I37" s="90"/>
      <c r="J37" s="128"/>
      <c r="K37" s="90"/>
      <c r="L37" s="82"/>
      <c r="M37" s="82" t="s">
        <v>110</v>
      </c>
      <c r="N37" s="147">
        <v>519110.25</v>
      </c>
      <c r="O37" s="83">
        <v>98</v>
      </c>
      <c r="P37" s="148"/>
      <c r="Q37" s="148"/>
      <c r="U37" s="258"/>
    </row>
    <row r="38" spans="1:21" s="86" customFormat="1" x14ac:dyDescent="0.25">
      <c r="A38" s="82"/>
      <c r="B38" s="82"/>
      <c r="C38" s="82"/>
      <c r="D38" s="90"/>
      <c r="E38" s="82" t="s">
        <v>53</v>
      </c>
      <c r="F38" s="147">
        <v>10091718.279999834</v>
      </c>
      <c r="G38" s="83">
        <v>1950</v>
      </c>
      <c r="H38" s="90"/>
      <c r="I38" s="90"/>
      <c r="J38" s="128"/>
      <c r="K38" s="90"/>
      <c r="L38" s="82"/>
      <c r="M38" s="82" t="s">
        <v>53</v>
      </c>
      <c r="N38" s="147">
        <v>11903069.6299999</v>
      </c>
      <c r="O38" s="83">
        <v>2322</v>
      </c>
      <c r="P38" s="148"/>
      <c r="Q38" s="148"/>
      <c r="U38" s="258"/>
    </row>
    <row r="39" spans="1:21" s="86" customFormat="1" x14ac:dyDescent="0.25">
      <c r="A39" s="82"/>
      <c r="B39" s="82"/>
      <c r="C39" s="82"/>
      <c r="D39" s="90"/>
      <c r="E39" s="82" t="s">
        <v>54</v>
      </c>
      <c r="F39" s="147">
        <v>11976268.720000004</v>
      </c>
      <c r="G39" s="83">
        <v>2103</v>
      </c>
      <c r="H39" s="90"/>
      <c r="I39" s="90"/>
      <c r="J39" s="128"/>
      <c r="K39" s="90"/>
      <c r="L39" s="82"/>
      <c r="M39" s="82" t="s">
        <v>54</v>
      </c>
      <c r="N39" s="147">
        <v>1025720.1200000005</v>
      </c>
      <c r="O39" s="83">
        <v>189</v>
      </c>
      <c r="P39" s="148"/>
      <c r="Q39" s="148"/>
      <c r="U39" s="258"/>
    </row>
    <row r="40" spans="1:21" s="86" customFormat="1" x14ac:dyDescent="0.25">
      <c r="A40" s="82"/>
      <c r="B40" s="82"/>
      <c r="C40" s="82"/>
      <c r="D40" s="90"/>
      <c r="E40" s="82" t="s">
        <v>112</v>
      </c>
      <c r="F40" s="147">
        <v>2239185.4000000125</v>
      </c>
      <c r="G40" s="83">
        <v>423</v>
      </c>
      <c r="H40" s="90"/>
      <c r="I40" s="90"/>
      <c r="J40" s="128"/>
      <c r="K40" s="90"/>
      <c r="L40" s="82"/>
      <c r="M40" s="82" t="s">
        <v>112</v>
      </c>
      <c r="N40" s="147">
        <v>826217.78000000142</v>
      </c>
      <c r="O40" s="83">
        <v>147</v>
      </c>
      <c r="P40" s="148"/>
      <c r="Q40" s="148"/>
      <c r="U40" s="258"/>
    </row>
    <row r="41" spans="1:21" s="86" customFormat="1" x14ac:dyDescent="0.25">
      <c r="A41" s="82"/>
      <c r="B41" s="82"/>
      <c r="C41" s="82"/>
      <c r="D41" s="90"/>
      <c r="E41" s="82" t="s">
        <v>55</v>
      </c>
      <c r="F41" s="147">
        <v>2898370.0100000184</v>
      </c>
      <c r="G41" s="83">
        <v>541</v>
      </c>
      <c r="H41" s="90"/>
      <c r="I41" s="90"/>
      <c r="J41" s="128"/>
      <c r="K41" s="90"/>
      <c r="L41" s="82"/>
      <c r="M41" s="82" t="s">
        <v>55</v>
      </c>
      <c r="N41" s="147">
        <v>7090652.6299999217</v>
      </c>
      <c r="O41" s="83">
        <v>1314</v>
      </c>
      <c r="P41" s="148"/>
      <c r="Q41" s="148"/>
      <c r="U41" s="258"/>
    </row>
    <row r="42" spans="1:21" s="86" customFormat="1" x14ac:dyDescent="0.25">
      <c r="A42" s="82"/>
      <c r="B42" s="82"/>
      <c r="C42" s="82"/>
      <c r="D42" s="90"/>
      <c r="E42" s="82" t="s">
        <v>25</v>
      </c>
      <c r="F42" s="147">
        <v>5273342.8500000043</v>
      </c>
      <c r="G42" s="83">
        <v>493</v>
      </c>
      <c r="H42" s="90"/>
      <c r="I42" s="90"/>
      <c r="J42" s="128"/>
      <c r="K42" s="90"/>
      <c r="L42" s="82"/>
      <c r="M42" s="82" t="s">
        <v>25</v>
      </c>
      <c r="N42" s="147">
        <v>2053090.7099999983</v>
      </c>
      <c r="O42" s="83">
        <v>208</v>
      </c>
      <c r="P42" s="148"/>
      <c r="Q42" s="148"/>
      <c r="U42" s="258"/>
    </row>
    <row r="43" spans="1:21" s="86" customFormat="1" x14ac:dyDescent="0.25">
      <c r="A43" s="82"/>
      <c r="B43" s="82"/>
      <c r="C43" s="82"/>
      <c r="D43" s="90"/>
      <c r="E43" s="82" t="s">
        <v>56</v>
      </c>
      <c r="F43" s="147">
        <v>13250049.460000167</v>
      </c>
      <c r="G43" s="83">
        <v>2537</v>
      </c>
      <c r="H43" s="90"/>
      <c r="I43" s="90"/>
      <c r="J43" s="128"/>
      <c r="K43" s="90"/>
      <c r="L43" s="82"/>
      <c r="M43" s="82" t="s">
        <v>56</v>
      </c>
      <c r="N43" s="147">
        <v>342688.75000000006</v>
      </c>
      <c r="O43" s="83">
        <v>64</v>
      </c>
      <c r="P43" s="148"/>
      <c r="Q43" s="148"/>
      <c r="U43" s="258"/>
    </row>
    <row r="44" spans="1:21" s="86" customFormat="1" x14ac:dyDescent="0.25">
      <c r="A44" s="82"/>
      <c r="B44" s="82"/>
      <c r="C44" s="82"/>
      <c r="D44" s="90"/>
      <c r="E44" s="82" t="s">
        <v>57</v>
      </c>
      <c r="F44" s="147">
        <v>3511969.2799999877</v>
      </c>
      <c r="G44" s="83">
        <v>589</v>
      </c>
      <c r="H44" s="90"/>
      <c r="I44" s="90"/>
      <c r="J44" s="128"/>
      <c r="K44" s="90"/>
      <c r="L44" s="82"/>
      <c r="M44" s="82" t="s">
        <v>57</v>
      </c>
      <c r="N44" s="147">
        <v>967041.63999999803</v>
      </c>
      <c r="O44" s="83">
        <v>162</v>
      </c>
      <c r="P44" s="148"/>
      <c r="Q44" s="148"/>
      <c r="U44" s="258"/>
    </row>
    <row r="45" spans="1:21" s="86" customFormat="1" x14ac:dyDescent="0.25">
      <c r="A45" s="82"/>
      <c r="B45" s="82"/>
      <c r="C45" s="82"/>
      <c r="D45" s="90"/>
      <c r="E45" s="82" t="s">
        <v>58</v>
      </c>
      <c r="F45" s="147">
        <v>3835451.3700000271</v>
      </c>
      <c r="G45" s="83">
        <v>734</v>
      </c>
      <c r="H45" s="90"/>
      <c r="I45" s="90"/>
      <c r="J45" s="128"/>
      <c r="K45" s="90"/>
      <c r="L45" s="82"/>
      <c r="M45" s="82" t="s">
        <v>58</v>
      </c>
      <c r="N45" s="147">
        <v>1063525.4800000032</v>
      </c>
      <c r="O45" s="83">
        <v>205</v>
      </c>
      <c r="P45" s="148"/>
      <c r="Q45" s="148"/>
      <c r="U45" s="258"/>
    </row>
    <row r="46" spans="1:21" s="86" customFormat="1" x14ac:dyDescent="0.25">
      <c r="A46" s="82"/>
      <c r="B46" s="82"/>
      <c r="C46" s="82"/>
      <c r="D46" s="90"/>
      <c r="E46" s="82" t="s">
        <v>59</v>
      </c>
      <c r="F46" s="147">
        <v>3190901.4400000218</v>
      </c>
      <c r="G46" s="83">
        <v>612</v>
      </c>
      <c r="H46" s="90"/>
      <c r="I46" s="90"/>
      <c r="J46" s="128"/>
      <c r="K46" s="90"/>
      <c r="L46" s="82"/>
      <c r="M46" s="82" t="s">
        <v>59</v>
      </c>
      <c r="N46" s="147">
        <v>5326437.0599999875</v>
      </c>
      <c r="O46" s="83">
        <v>1004</v>
      </c>
      <c r="P46" s="148"/>
      <c r="Q46" s="148"/>
      <c r="U46" s="258"/>
    </row>
    <row r="47" spans="1:21" s="86" customFormat="1" x14ac:dyDescent="0.25">
      <c r="A47" s="82"/>
      <c r="B47" s="82"/>
      <c r="C47" s="82"/>
      <c r="D47" s="90"/>
      <c r="E47" s="82" t="s">
        <v>114</v>
      </c>
      <c r="F47" s="147">
        <v>6083223.829999934</v>
      </c>
      <c r="G47" s="83">
        <v>1149</v>
      </c>
      <c r="H47" s="90"/>
      <c r="I47" s="90"/>
      <c r="J47" s="128"/>
      <c r="K47" s="90"/>
      <c r="L47" s="82"/>
      <c r="M47" s="82" t="s">
        <v>114</v>
      </c>
      <c r="N47" s="147">
        <v>472242.14999999997</v>
      </c>
      <c r="O47" s="83">
        <v>92</v>
      </c>
      <c r="P47" s="148"/>
      <c r="Q47" s="148"/>
      <c r="U47" s="258"/>
    </row>
    <row r="48" spans="1:21" s="86" customFormat="1" x14ac:dyDescent="0.25">
      <c r="A48" s="82"/>
      <c r="B48" s="82"/>
      <c r="C48" s="82"/>
      <c r="D48" s="90"/>
      <c r="E48" s="82" t="s">
        <v>60</v>
      </c>
      <c r="F48" s="147">
        <v>5986725.0199999912</v>
      </c>
      <c r="G48" s="83">
        <v>1011</v>
      </c>
      <c r="H48" s="90"/>
      <c r="I48" s="90"/>
      <c r="J48" s="128"/>
      <c r="K48" s="90"/>
      <c r="L48" s="82"/>
      <c r="M48" s="82" t="s">
        <v>60</v>
      </c>
      <c r="N48" s="147">
        <v>1415609.3899999983</v>
      </c>
      <c r="O48" s="83">
        <v>245</v>
      </c>
      <c r="P48" s="148"/>
      <c r="Q48" s="148"/>
      <c r="U48" s="258"/>
    </row>
    <row r="49" spans="1:21" s="86" customFormat="1" x14ac:dyDescent="0.25">
      <c r="A49" s="82"/>
      <c r="B49" s="82"/>
      <c r="C49" s="82"/>
      <c r="D49" s="90"/>
      <c r="E49" s="82" t="s">
        <v>61</v>
      </c>
      <c r="F49" s="147">
        <v>4155218.5300000296</v>
      </c>
      <c r="G49" s="83">
        <v>798</v>
      </c>
      <c r="H49" s="90"/>
      <c r="I49" s="90"/>
      <c r="J49" s="128"/>
      <c r="K49" s="90"/>
      <c r="L49" s="82"/>
      <c r="M49" s="82" t="s">
        <v>61</v>
      </c>
      <c r="N49" s="147">
        <v>1098093.8000000038</v>
      </c>
      <c r="O49" s="83">
        <v>212</v>
      </c>
      <c r="P49" s="148"/>
      <c r="Q49" s="148"/>
      <c r="U49" s="258"/>
    </row>
    <row r="50" spans="1:21" s="86" customFormat="1" x14ac:dyDescent="0.25">
      <c r="A50" s="82"/>
      <c r="B50" s="82"/>
      <c r="C50" s="82"/>
      <c r="D50" s="90"/>
      <c r="E50" s="82" t="s">
        <v>116</v>
      </c>
      <c r="F50" s="147">
        <v>1997026.4400000118</v>
      </c>
      <c r="G50" s="83">
        <v>383</v>
      </c>
      <c r="H50" s="90"/>
      <c r="I50" s="90"/>
      <c r="J50" s="128"/>
      <c r="K50" s="90"/>
      <c r="L50" s="82"/>
      <c r="M50" s="82" t="s">
        <v>116</v>
      </c>
      <c r="N50" s="147">
        <v>818862.78000000154</v>
      </c>
      <c r="O50" s="83">
        <v>155</v>
      </c>
      <c r="P50" s="148"/>
      <c r="Q50" s="148"/>
      <c r="U50" s="258"/>
    </row>
    <row r="51" spans="1:21" s="86" customFormat="1" x14ac:dyDescent="0.25">
      <c r="A51" s="82"/>
      <c r="B51" s="82"/>
      <c r="C51" s="82"/>
      <c r="D51" s="90"/>
      <c r="E51" s="82" t="s">
        <v>62</v>
      </c>
      <c r="F51" s="147">
        <v>5865906.1700000046</v>
      </c>
      <c r="G51" s="83">
        <v>1017</v>
      </c>
      <c r="H51" s="90"/>
      <c r="I51" s="90"/>
      <c r="J51" s="128"/>
      <c r="K51" s="90"/>
      <c r="L51" s="82"/>
      <c r="M51" s="82" t="s">
        <v>62</v>
      </c>
      <c r="N51" s="147">
        <v>3332171.8899999969</v>
      </c>
      <c r="O51" s="83">
        <v>573</v>
      </c>
      <c r="P51" s="148"/>
      <c r="Q51" s="148"/>
      <c r="U51" s="258"/>
    </row>
    <row r="52" spans="1:21" s="86" customFormat="1" x14ac:dyDescent="0.25">
      <c r="A52" s="82"/>
      <c r="B52" s="82"/>
      <c r="C52" s="82"/>
      <c r="D52" s="90"/>
      <c r="E52" s="82" t="s">
        <v>118</v>
      </c>
      <c r="F52" s="147">
        <v>9513600.8299999479</v>
      </c>
      <c r="G52" s="83">
        <v>1796</v>
      </c>
      <c r="H52" s="90"/>
      <c r="I52" s="90"/>
      <c r="J52" s="128"/>
      <c r="K52" s="90"/>
      <c r="L52" s="82"/>
      <c r="M52" s="82" t="s">
        <v>118</v>
      </c>
      <c r="N52" s="147">
        <v>9179391.2099998333</v>
      </c>
      <c r="O52" s="83">
        <v>1727</v>
      </c>
      <c r="P52" s="148"/>
      <c r="Q52" s="148"/>
      <c r="U52" s="258"/>
    </row>
    <row r="53" spans="1:21" s="86" customFormat="1" x14ac:dyDescent="0.25">
      <c r="A53" s="82"/>
      <c r="B53" s="82"/>
      <c r="C53" s="82"/>
      <c r="D53" s="90"/>
      <c r="E53" s="82" t="s">
        <v>63</v>
      </c>
      <c r="F53" s="147">
        <v>3127847.4200000209</v>
      </c>
      <c r="G53" s="83">
        <v>603</v>
      </c>
      <c r="H53" s="90"/>
      <c r="I53" s="90"/>
      <c r="J53" s="128"/>
      <c r="K53" s="90"/>
      <c r="L53" s="82"/>
      <c r="M53" s="82" t="s">
        <v>63</v>
      </c>
      <c r="N53" s="147">
        <v>1680455.2600000089</v>
      </c>
      <c r="O53" s="83">
        <v>322</v>
      </c>
      <c r="P53" s="148"/>
      <c r="Q53" s="148"/>
      <c r="U53" s="258"/>
    </row>
    <row r="54" spans="1:21" s="86" customFormat="1" x14ac:dyDescent="0.25">
      <c r="A54" s="82"/>
      <c r="B54" s="82"/>
      <c r="C54" s="82"/>
      <c r="D54" s="90"/>
      <c r="E54" s="82" t="s">
        <v>120</v>
      </c>
      <c r="F54" s="147">
        <v>3483870.130000025</v>
      </c>
      <c r="G54" s="83">
        <v>660</v>
      </c>
      <c r="H54" s="90"/>
      <c r="I54" s="90"/>
      <c r="J54" s="128"/>
      <c r="K54" s="90"/>
      <c r="L54" s="82"/>
      <c r="M54" s="82" t="s">
        <v>120</v>
      </c>
      <c r="N54" s="147">
        <v>304569.75999999989</v>
      </c>
      <c r="O54" s="83">
        <v>55</v>
      </c>
      <c r="P54" s="148"/>
      <c r="Q54" s="148"/>
      <c r="U54" s="258"/>
    </row>
    <row r="55" spans="1:21" s="86" customFormat="1" x14ac:dyDescent="0.25">
      <c r="A55" s="82"/>
      <c r="B55" s="82"/>
      <c r="C55" s="82"/>
      <c r="D55" s="90"/>
      <c r="E55" s="82" t="s">
        <v>17</v>
      </c>
      <c r="F55" s="147">
        <v>208898349.88999578</v>
      </c>
      <c r="G55" s="83">
        <v>38184</v>
      </c>
      <c r="H55" s="90"/>
      <c r="I55" s="90"/>
      <c r="J55" s="128"/>
      <c r="K55" s="90"/>
      <c r="L55" s="82"/>
      <c r="M55" s="82" t="s">
        <v>17</v>
      </c>
      <c r="N55" s="147">
        <v>85276004.72999981</v>
      </c>
      <c r="O55" s="83">
        <v>15541</v>
      </c>
      <c r="P55" s="148"/>
      <c r="Q55" s="148"/>
      <c r="U55" s="258"/>
    </row>
    <row r="56" spans="1:21" s="86" customFormat="1" x14ac:dyDescent="0.25">
      <c r="A56" s="90"/>
      <c r="B56" s="90"/>
      <c r="C56" s="90"/>
      <c r="D56" s="90"/>
      <c r="E56" s="87"/>
      <c r="F56" s="82"/>
      <c r="G56" s="82"/>
      <c r="H56" s="90"/>
      <c r="I56" s="90"/>
      <c r="J56" s="128"/>
      <c r="K56" s="90"/>
      <c r="L56" s="82"/>
      <c r="M56" s="148"/>
      <c r="N56" s="148"/>
      <c r="O56" s="148"/>
      <c r="P56" s="148"/>
      <c r="Q56" s="148"/>
      <c r="U56" s="258"/>
    </row>
    <row r="57" spans="1:21" s="86" customFormat="1" x14ac:dyDescent="0.25">
      <c r="A57" s="90"/>
      <c r="B57" s="90"/>
      <c r="C57" s="90"/>
      <c r="D57" s="90"/>
      <c r="E57" s="87"/>
      <c r="F57" s="82"/>
      <c r="G57" s="82"/>
      <c r="H57" s="90"/>
      <c r="I57" s="90"/>
      <c r="J57" s="128"/>
      <c r="K57" s="90"/>
      <c r="L57" s="82"/>
      <c r="M57" s="148"/>
      <c r="N57" s="148"/>
      <c r="O57" s="148"/>
      <c r="P57" s="148"/>
      <c r="Q57" s="148"/>
      <c r="U57" s="258"/>
    </row>
    <row r="58" spans="1:21" s="86" customFormat="1" x14ac:dyDescent="0.25">
      <c r="A58" s="90"/>
      <c r="B58" s="90"/>
      <c r="C58" s="90"/>
      <c r="D58" s="90"/>
      <c r="E58" s="87"/>
      <c r="F58" s="89"/>
      <c r="G58" s="91"/>
      <c r="H58" s="90"/>
      <c r="I58" s="90"/>
      <c r="J58" s="128"/>
      <c r="K58" s="90"/>
      <c r="L58" s="82"/>
      <c r="M58" s="148"/>
      <c r="N58" s="148"/>
      <c r="O58" s="148"/>
      <c r="P58" s="148"/>
      <c r="Q58" s="148"/>
      <c r="U58" s="258"/>
    </row>
    <row r="59" spans="1:21" s="86" customFormat="1" x14ac:dyDescent="0.25">
      <c r="A59" s="90"/>
      <c r="B59" s="90"/>
      <c r="C59" s="90"/>
      <c r="D59" s="90"/>
      <c r="E59" s="87"/>
      <c r="F59" s="89"/>
      <c r="G59" s="91"/>
      <c r="H59" s="90"/>
      <c r="I59" s="90"/>
      <c r="J59" s="128"/>
      <c r="K59" s="90"/>
      <c r="L59" s="82"/>
      <c r="M59" s="148"/>
      <c r="N59" s="148"/>
      <c r="O59" s="148"/>
      <c r="P59" s="148"/>
      <c r="Q59" s="148"/>
      <c r="U59" s="258"/>
    </row>
    <row r="60" spans="1:21" s="86" customFormat="1" x14ac:dyDescent="0.25">
      <c r="A60" s="90"/>
      <c r="B60" s="90"/>
      <c r="C60" s="90"/>
      <c r="D60" s="90"/>
      <c r="E60" s="87"/>
      <c r="F60" s="89"/>
      <c r="G60" s="91"/>
      <c r="H60" s="90"/>
      <c r="I60" s="90"/>
      <c r="J60" s="128"/>
      <c r="K60" s="90"/>
      <c r="L60" s="82"/>
      <c r="M60" s="148"/>
      <c r="N60" s="148"/>
      <c r="O60" s="148"/>
      <c r="P60" s="148"/>
      <c r="Q60" s="148"/>
      <c r="U60" s="258"/>
    </row>
    <row r="61" spans="1:21" x14ac:dyDescent="0.25">
      <c r="A61" s="140" t="s">
        <v>27</v>
      </c>
      <c r="B61" s="98" t="s">
        <v>40</v>
      </c>
      <c r="C61" s="87"/>
      <c r="D61" s="87"/>
      <c r="E61" s="140" t="s">
        <v>27</v>
      </c>
      <c r="F61" s="98" t="s">
        <v>41</v>
      </c>
      <c r="G61" s="87"/>
      <c r="H61" s="87"/>
      <c r="I61" s="140" t="s">
        <v>27</v>
      </c>
      <c r="J61" s="98" t="s">
        <v>28</v>
      </c>
      <c r="K61" s="87"/>
    </row>
    <row r="62" spans="1:21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127"/>
      <c r="K62" s="87"/>
    </row>
    <row r="63" spans="1:21" x14ac:dyDescent="0.25">
      <c r="A63" s="140" t="s">
        <v>96</v>
      </c>
      <c r="B63" s="87" t="s">
        <v>94</v>
      </c>
      <c r="C63" s="87" t="s">
        <v>89</v>
      </c>
      <c r="D63" s="87"/>
      <c r="E63" s="140" t="s">
        <v>96</v>
      </c>
      <c r="F63" s="87" t="s">
        <v>94</v>
      </c>
      <c r="G63" s="87" t="s">
        <v>89</v>
      </c>
      <c r="H63" s="87"/>
      <c r="I63" s="140" t="s">
        <v>96</v>
      </c>
      <c r="J63" s="87" t="s">
        <v>94</v>
      </c>
      <c r="K63" s="87" t="s">
        <v>89</v>
      </c>
    </row>
    <row r="64" spans="1:21" x14ac:dyDescent="0.25">
      <c r="A64" s="87" t="s">
        <v>90</v>
      </c>
      <c r="B64" s="89">
        <v>0</v>
      </c>
      <c r="C64" s="91">
        <v>0</v>
      </c>
      <c r="D64" s="87"/>
      <c r="E64" s="87" t="s">
        <v>90</v>
      </c>
      <c r="F64" s="89">
        <v>0</v>
      </c>
      <c r="G64" s="91">
        <v>0</v>
      </c>
      <c r="H64" s="87"/>
      <c r="I64" s="87" t="s">
        <v>90</v>
      </c>
      <c r="J64" s="89">
        <v>0</v>
      </c>
      <c r="K64" s="91">
        <v>0</v>
      </c>
    </row>
    <row r="65" spans="1:11" x14ac:dyDescent="0.25">
      <c r="A65" s="87" t="s">
        <v>92</v>
      </c>
      <c r="B65" s="89">
        <v>2</v>
      </c>
      <c r="C65" s="91">
        <v>2885.7200000000003</v>
      </c>
      <c r="D65" s="87"/>
      <c r="E65" s="87" t="s">
        <v>92</v>
      </c>
      <c r="F65" s="89">
        <v>0</v>
      </c>
      <c r="G65" s="91">
        <v>0</v>
      </c>
      <c r="H65" s="87"/>
      <c r="I65" s="87" t="s">
        <v>92</v>
      </c>
      <c r="J65" s="89">
        <v>0</v>
      </c>
      <c r="K65" s="91">
        <v>0</v>
      </c>
    </row>
    <row r="66" spans="1:11" x14ac:dyDescent="0.25">
      <c r="A66" s="87" t="s">
        <v>91</v>
      </c>
      <c r="B66" s="89">
        <v>1</v>
      </c>
      <c r="C66" s="91">
        <v>1343.63</v>
      </c>
      <c r="D66" s="87"/>
      <c r="E66" s="87" t="s">
        <v>91</v>
      </c>
      <c r="F66" s="89">
        <v>0</v>
      </c>
      <c r="G66" s="91">
        <v>0</v>
      </c>
      <c r="H66" s="87"/>
      <c r="I66" s="87" t="s">
        <v>91</v>
      </c>
      <c r="J66" s="89">
        <v>0</v>
      </c>
      <c r="K66" s="91">
        <v>0</v>
      </c>
    </row>
    <row r="67" spans="1:11" x14ac:dyDescent="0.25">
      <c r="A67" s="87" t="s">
        <v>143</v>
      </c>
      <c r="B67" s="89">
        <v>0</v>
      </c>
      <c r="C67" s="91">
        <v>0</v>
      </c>
      <c r="D67" s="87"/>
      <c r="E67" s="87" t="s">
        <v>143</v>
      </c>
      <c r="F67" s="89">
        <v>0</v>
      </c>
      <c r="G67" s="91">
        <v>0</v>
      </c>
      <c r="H67" s="87"/>
      <c r="I67" s="87" t="s">
        <v>143</v>
      </c>
      <c r="J67" s="89">
        <v>0</v>
      </c>
      <c r="K67" s="91">
        <v>0</v>
      </c>
    </row>
    <row r="68" spans="1:11" x14ac:dyDescent="0.25">
      <c r="A68" s="87" t="s">
        <v>106</v>
      </c>
      <c r="B68" s="89">
        <v>1</v>
      </c>
      <c r="C68" s="91">
        <v>1184.04</v>
      </c>
      <c r="D68" s="87"/>
      <c r="E68" s="87" t="s">
        <v>106</v>
      </c>
      <c r="F68" s="89">
        <v>0</v>
      </c>
      <c r="G68" s="91">
        <v>0</v>
      </c>
      <c r="H68" s="87"/>
      <c r="I68" s="87" t="s">
        <v>106</v>
      </c>
      <c r="J68" s="89">
        <v>0</v>
      </c>
      <c r="K68" s="91">
        <v>0</v>
      </c>
    </row>
    <row r="69" spans="1:11" x14ac:dyDescent="0.25">
      <c r="A69" s="87" t="s">
        <v>127</v>
      </c>
      <c r="B69" s="89">
        <v>0</v>
      </c>
      <c r="C69" s="91">
        <v>0</v>
      </c>
      <c r="D69" s="87"/>
      <c r="E69" s="87" t="s">
        <v>127</v>
      </c>
      <c r="F69" s="89">
        <v>0</v>
      </c>
      <c r="G69" s="91">
        <v>0</v>
      </c>
      <c r="H69" s="87"/>
      <c r="I69" s="87" t="s">
        <v>127</v>
      </c>
      <c r="J69" s="89">
        <v>0</v>
      </c>
      <c r="K69" s="91">
        <v>0</v>
      </c>
    </row>
    <row r="70" spans="1:11" x14ac:dyDescent="0.25">
      <c r="A70" s="87" t="s">
        <v>128</v>
      </c>
      <c r="B70" s="89">
        <v>0</v>
      </c>
      <c r="C70" s="91">
        <v>0</v>
      </c>
      <c r="D70" s="87"/>
      <c r="E70" s="87" t="s">
        <v>128</v>
      </c>
      <c r="F70" s="89">
        <v>0</v>
      </c>
      <c r="G70" s="91">
        <v>0</v>
      </c>
      <c r="H70" s="87"/>
      <c r="I70" s="87" t="s">
        <v>128</v>
      </c>
      <c r="J70" s="89">
        <v>0</v>
      </c>
      <c r="K70" s="91">
        <v>0</v>
      </c>
    </row>
    <row r="71" spans="1:11" x14ac:dyDescent="0.25">
      <c r="A71" s="87" t="s">
        <v>126</v>
      </c>
      <c r="B71" s="89">
        <v>0</v>
      </c>
      <c r="C71" s="91">
        <v>0</v>
      </c>
      <c r="D71" s="87"/>
      <c r="E71" s="87" t="s">
        <v>126</v>
      </c>
      <c r="F71" s="89">
        <v>0</v>
      </c>
      <c r="G71" s="91">
        <v>0</v>
      </c>
      <c r="H71" s="87"/>
      <c r="I71" s="87" t="s">
        <v>126</v>
      </c>
      <c r="J71" s="89">
        <v>0</v>
      </c>
      <c r="K71" s="91">
        <v>0</v>
      </c>
    </row>
    <row r="72" spans="1:11" x14ac:dyDescent="0.25">
      <c r="A72" s="87" t="s">
        <v>129</v>
      </c>
      <c r="B72" s="89">
        <v>0</v>
      </c>
      <c r="C72" s="91">
        <v>0</v>
      </c>
      <c r="D72" s="87"/>
      <c r="E72" s="87" t="s">
        <v>129</v>
      </c>
      <c r="F72" s="89">
        <v>1</v>
      </c>
      <c r="G72" s="91">
        <v>2446.6799999999998</v>
      </c>
      <c r="H72" s="87"/>
      <c r="I72" s="87" t="s">
        <v>129</v>
      </c>
      <c r="J72" s="89">
        <v>0</v>
      </c>
      <c r="K72" s="91">
        <v>0</v>
      </c>
    </row>
    <row r="73" spans="1:11" x14ac:dyDescent="0.25">
      <c r="A73" s="87" t="s">
        <v>130</v>
      </c>
      <c r="B73" s="89">
        <v>0</v>
      </c>
      <c r="C73" s="91">
        <v>0</v>
      </c>
      <c r="D73" s="87"/>
      <c r="E73" s="87" t="s">
        <v>130</v>
      </c>
      <c r="F73" s="89">
        <v>0</v>
      </c>
      <c r="G73" s="91">
        <v>0</v>
      </c>
      <c r="H73" s="87"/>
      <c r="I73" s="87" t="s">
        <v>130</v>
      </c>
      <c r="J73" s="89">
        <v>0</v>
      </c>
      <c r="K73" s="91">
        <v>0</v>
      </c>
    </row>
    <row r="74" spans="1:11" x14ac:dyDescent="0.25">
      <c r="A74" s="87" t="s">
        <v>131</v>
      </c>
      <c r="B74" s="89">
        <v>0</v>
      </c>
      <c r="C74" s="91">
        <v>0</v>
      </c>
      <c r="D74" s="87"/>
      <c r="E74" s="87" t="s">
        <v>131</v>
      </c>
      <c r="F74" s="89">
        <v>0</v>
      </c>
      <c r="G74" s="91">
        <v>0</v>
      </c>
      <c r="H74" s="87"/>
      <c r="I74" s="87" t="s">
        <v>131</v>
      </c>
      <c r="J74" s="89">
        <v>0</v>
      </c>
      <c r="K74" s="91">
        <v>0</v>
      </c>
    </row>
    <row r="75" spans="1:11" x14ac:dyDescent="0.25">
      <c r="A75" s="87" t="s">
        <v>132</v>
      </c>
      <c r="B75" s="89">
        <v>1</v>
      </c>
      <c r="C75" s="91">
        <v>917.96</v>
      </c>
      <c r="D75" s="87"/>
      <c r="E75" s="87" t="s">
        <v>132</v>
      </c>
      <c r="F75" s="89">
        <v>0</v>
      </c>
      <c r="G75" s="91">
        <v>0</v>
      </c>
      <c r="H75" s="87"/>
      <c r="I75" s="87" t="s">
        <v>132</v>
      </c>
      <c r="J75" s="89">
        <v>0</v>
      </c>
      <c r="K75" s="91">
        <v>0</v>
      </c>
    </row>
    <row r="76" spans="1:11" x14ac:dyDescent="0.25">
      <c r="A76" s="87" t="s">
        <v>133</v>
      </c>
      <c r="B76" s="89">
        <v>3</v>
      </c>
      <c r="C76" s="91">
        <v>5021.3900000000003</v>
      </c>
      <c r="D76" s="87"/>
      <c r="E76" s="87" t="s">
        <v>133</v>
      </c>
      <c r="F76" s="89">
        <v>0</v>
      </c>
      <c r="G76" s="91">
        <v>0</v>
      </c>
      <c r="H76" s="87"/>
      <c r="I76" s="87" t="s">
        <v>133</v>
      </c>
      <c r="J76" s="89">
        <v>0</v>
      </c>
      <c r="K76" s="91">
        <v>0</v>
      </c>
    </row>
    <row r="77" spans="1:11" x14ac:dyDescent="0.25">
      <c r="A77" s="87" t="s">
        <v>135</v>
      </c>
      <c r="B77" s="89">
        <v>0</v>
      </c>
      <c r="C77" s="91">
        <v>0</v>
      </c>
      <c r="D77" s="87"/>
      <c r="E77" s="87" t="s">
        <v>134</v>
      </c>
      <c r="F77" s="89">
        <v>0</v>
      </c>
      <c r="G77" s="91">
        <v>0</v>
      </c>
      <c r="H77" s="87"/>
      <c r="I77" s="87" t="s">
        <v>134</v>
      </c>
      <c r="J77" s="89">
        <v>0</v>
      </c>
      <c r="K77" s="91">
        <v>0</v>
      </c>
    </row>
    <row r="78" spans="1:11" x14ac:dyDescent="0.25">
      <c r="A78" s="87" t="s">
        <v>136</v>
      </c>
      <c r="B78" s="89">
        <v>0</v>
      </c>
      <c r="C78" s="91">
        <v>0</v>
      </c>
      <c r="D78" s="87"/>
      <c r="E78" s="87" t="s">
        <v>135</v>
      </c>
      <c r="F78" s="89">
        <v>0</v>
      </c>
      <c r="G78" s="91">
        <v>0</v>
      </c>
      <c r="H78" s="87"/>
      <c r="I78" s="87" t="s">
        <v>135</v>
      </c>
      <c r="J78" s="89">
        <v>0</v>
      </c>
      <c r="K78" s="91">
        <v>0</v>
      </c>
    </row>
    <row r="79" spans="1:11" x14ac:dyDescent="0.25">
      <c r="A79" s="87" t="s">
        <v>137</v>
      </c>
      <c r="B79" s="89">
        <v>0</v>
      </c>
      <c r="C79" s="91">
        <v>0</v>
      </c>
      <c r="D79" s="87"/>
      <c r="E79" s="87" t="s">
        <v>136</v>
      </c>
      <c r="F79" s="89">
        <v>0</v>
      </c>
      <c r="G79" s="91">
        <v>0</v>
      </c>
      <c r="H79" s="87"/>
      <c r="I79" s="87" t="s">
        <v>136</v>
      </c>
      <c r="J79" s="89">
        <v>0</v>
      </c>
      <c r="K79" s="91">
        <v>0</v>
      </c>
    </row>
    <row r="80" spans="1:11" x14ac:dyDescent="0.25">
      <c r="A80" s="87" t="s">
        <v>141</v>
      </c>
      <c r="B80" s="89">
        <v>2</v>
      </c>
      <c r="C80" s="91">
        <v>2525.56</v>
      </c>
      <c r="D80" s="87"/>
      <c r="E80" s="87" t="s">
        <v>137</v>
      </c>
      <c r="F80" s="89">
        <v>0</v>
      </c>
      <c r="G80" s="91">
        <v>0</v>
      </c>
      <c r="H80" s="87"/>
      <c r="I80" s="87" t="s">
        <v>137</v>
      </c>
      <c r="J80" s="89">
        <v>0</v>
      </c>
      <c r="K80" s="91">
        <v>0</v>
      </c>
    </row>
    <row r="81" spans="1:11" x14ac:dyDescent="0.25">
      <c r="A81" s="87" t="s">
        <v>138</v>
      </c>
      <c r="B81" s="89">
        <v>0</v>
      </c>
      <c r="C81" s="91">
        <v>0</v>
      </c>
      <c r="D81" s="87"/>
      <c r="E81" s="87" t="s">
        <v>141</v>
      </c>
      <c r="F81" s="89">
        <v>0</v>
      </c>
      <c r="G81" s="91">
        <v>0</v>
      </c>
      <c r="H81" s="87"/>
      <c r="I81" s="87" t="s">
        <v>141</v>
      </c>
      <c r="J81" s="89">
        <v>0</v>
      </c>
      <c r="K81" s="91">
        <v>0</v>
      </c>
    </row>
    <row r="82" spans="1:11" x14ac:dyDescent="0.25">
      <c r="A82" s="87" t="s">
        <v>139</v>
      </c>
      <c r="B82" s="89">
        <v>1</v>
      </c>
      <c r="C82" s="91">
        <v>5132.5600000000004</v>
      </c>
      <c r="D82" s="87"/>
      <c r="E82" s="87" t="s">
        <v>138</v>
      </c>
      <c r="F82" s="89">
        <v>0</v>
      </c>
      <c r="G82" s="91">
        <v>0</v>
      </c>
      <c r="H82" s="87"/>
      <c r="I82" s="87" t="s">
        <v>138</v>
      </c>
      <c r="J82" s="89">
        <v>0</v>
      </c>
      <c r="K82" s="91">
        <v>0</v>
      </c>
    </row>
    <row r="83" spans="1:11" x14ac:dyDescent="0.25">
      <c r="A83" s="87" t="s">
        <v>140</v>
      </c>
      <c r="B83" s="89">
        <v>0</v>
      </c>
      <c r="C83" s="91">
        <v>0</v>
      </c>
      <c r="D83" s="87"/>
      <c r="E83" s="87" t="s">
        <v>139</v>
      </c>
      <c r="F83" s="89">
        <v>0</v>
      </c>
      <c r="G83" s="91">
        <v>0</v>
      </c>
      <c r="H83" s="87"/>
      <c r="I83" s="87" t="s">
        <v>139</v>
      </c>
      <c r="J83" s="89">
        <v>0</v>
      </c>
      <c r="K83" s="91">
        <v>0</v>
      </c>
    </row>
    <row r="84" spans="1:11" x14ac:dyDescent="0.25">
      <c r="A84" s="87" t="s">
        <v>158</v>
      </c>
      <c r="B84" s="89">
        <v>2</v>
      </c>
      <c r="C84" s="91">
        <v>3528.16</v>
      </c>
      <c r="D84" s="87"/>
      <c r="E84" s="87" t="s">
        <v>140</v>
      </c>
      <c r="F84" s="89">
        <v>0</v>
      </c>
      <c r="G84" s="91">
        <v>0</v>
      </c>
      <c r="H84" s="87"/>
      <c r="I84" s="87" t="s">
        <v>140</v>
      </c>
      <c r="J84" s="89">
        <v>0</v>
      </c>
      <c r="K84" s="91">
        <v>0</v>
      </c>
    </row>
    <row r="85" spans="1:11" x14ac:dyDescent="0.25">
      <c r="A85" s="87" t="s">
        <v>156</v>
      </c>
      <c r="B85" s="89">
        <v>0</v>
      </c>
      <c r="C85" s="91">
        <v>0</v>
      </c>
      <c r="D85" s="87"/>
      <c r="E85" s="87" t="s">
        <v>154</v>
      </c>
      <c r="F85" s="89">
        <v>0</v>
      </c>
      <c r="G85" s="91">
        <v>0</v>
      </c>
      <c r="H85" s="87"/>
      <c r="I85" s="87" t="s">
        <v>156</v>
      </c>
      <c r="J85" s="89">
        <v>0</v>
      </c>
      <c r="K85" s="91">
        <v>0</v>
      </c>
    </row>
    <row r="86" spans="1:11" x14ac:dyDescent="0.25">
      <c r="A86" s="87" t="s">
        <v>157</v>
      </c>
      <c r="B86" s="89">
        <v>0</v>
      </c>
      <c r="C86" s="91">
        <v>0</v>
      </c>
      <c r="E86" s="87" t="s">
        <v>144</v>
      </c>
      <c r="F86" s="89">
        <v>0</v>
      </c>
      <c r="G86" s="91">
        <v>0</v>
      </c>
      <c r="I86" s="87" t="s">
        <v>157</v>
      </c>
      <c r="J86" s="89">
        <v>0</v>
      </c>
      <c r="K86" s="91">
        <v>0</v>
      </c>
    </row>
    <row r="87" spans="1:11" x14ac:dyDescent="0.25">
      <c r="A87" s="87" t="s">
        <v>154</v>
      </c>
      <c r="B87" s="89">
        <v>0</v>
      </c>
      <c r="C87" s="91">
        <v>0</v>
      </c>
      <c r="E87" s="87" t="s">
        <v>145</v>
      </c>
      <c r="F87" s="89">
        <v>0</v>
      </c>
      <c r="G87" s="91">
        <v>0</v>
      </c>
      <c r="I87" s="87" t="s">
        <v>154</v>
      </c>
      <c r="J87" s="89">
        <v>0</v>
      </c>
      <c r="K87" s="91">
        <v>0</v>
      </c>
    </row>
    <row r="88" spans="1:11" x14ac:dyDescent="0.25">
      <c r="A88" s="87" t="s">
        <v>144</v>
      </c>
      <c r="B88" s="89">
        <v>1</v>
      </c>
      <c r="C88" s="91">
        <v>671.82</v>
      </c>
      <c r="E88" s="87" t="s">
        <v>146</v>
      </c>
      <c r="F88" s="89">
        <v>0</v>
      </c>
      <c r="G88" s="91">
        <v>0</v>
      </c>
      <c r="I88" s="87" t="s">
        <v>201</v>
      </c>
      <c r="J88" s="89">
        <v>0</v>
      </c>
      <c r="K88" s="91">
        <v>0</v>
      </c>
    </row>
    <row r="89" spans="1:11" x14ac:dyDescent="0.25">
      <c r="A89" s="87" t="s">
        <v>145</v>
      </c>
      <c r="B89" s="89">
        <v>0</v>
      </c>
      <c r="C89" s="91">
        <v>0</v>
      </c>
      <c r="E89" s="87" t="s">
        <v>147</v>
      </c>
      <c r="F89" s="89">
        <v>0</v>
      </c>
      <c r="G89" s="91">
        <v>0</v>
      </c>
      <c r="I89" s="87" t="s">
        <v>145</v>
      </c>
      <c r="J89" s="89">
        <v>0</v>
      </c>
      <c r="K89" s="91">
        <v>0</v>
      </c>
    </row>
    <row r="90" spans="1:11" x14ac:dyDescent="0.25">
      <c r="A90" s="87" t="s">
        <v>146</v>
      </c>
      <c r="B90" s="89">
        <v>0</v>
      </c>
      <c r="C90" s="91">
        <v>0</v>
      </c>
      <c r="E90" s="87" t="s">
        <v>148</v>
      </c>
      <c r="F90" s="89">
        <v>0</v>
      </c>
      <c r="G90" s="91">
        <v>0</v>
      </c>
      <c r="I90" s="87" t="s">
        <v>202</v>
      </c>
      <c r="J90" s="89">
        <v>0</v>
      </c>
      <c r="K90" s="91">
        <v>0</v>
      </c>
    </row>
    <row r="91" spans="1:11" x14ac:dyDescent="0.25">
      <c r="A91" s="87" t="s">
        <v>147</v>
      </c>
      <c r="B91" s="89">
        <v>0</v>
      </c>
      <c r="C91" s="91">
        <v>0</v>
      </c>
      <c r="E91" s="87" t="s">
        <v>155</v>
      </c>
      <c r="F91" s="89">
        <v>0</v>
      </c>
      <c r="G91" s="91">
        <v>0</v>
      </c>
      <c r="I91" s="87" t="s">
        <v>147</v>
      </c>
      <c r="J91" s="89">
        <v>0</v>
      </c>
      <c r="K91" s="91">
        <v>0</v>
      </c>
    </row>
    <row r="92" spans="1:11" x14ac:dyDescent="0.25">
      <c r="A92" s="87" t="s">
        <v>148</v>
      </c>
      <c r="B92" s="89">
        <v>0</v>
      </c>
      <c r="C92" s="91">
        <v>0</v>
      </c>
      <c r="E92" s="87" t="s">
        <v>149</v>
      </c>
      <c r="F92" s="89">
        <v>1</v>
      </c>
      <c r="G92" s="91">
        <v>1468.01</v>
      </c>
      <c r="I92" s="87" t="s">
        <v>148</v>
      </c>
      <c r="J92" s="89">
        <v>0</v>
      </c>
      <c r="K92" s="91">
        <v>0</v>
      </c>
    </row>
    <row r="93" spans="1:11" x14ac:dyDescent="0.25">
      <c r="A93" s="87" t="s">
        <v>155</v>
      </c>
      <c r="B93" s="89">
        <v>0</v>
      </c>
      <c r="C93" s="91">
        <v>0</v>
      </c>
      <c r="E93" s="87" t="s">
        <v>150</v>
      </c>
      <c r="F93" s="89">
        <v>0</v>
      </c>
      <c r="G93" s="91">
        <v>0</v>
      </c>
      <c r="I93" s="87" t="s">
        <v>155</v>
      </c>
      <c r="J93" s="89">
        <v>0</v>
      </c>
      <c r="K93" s="91">
        <v>0</v>
      </c>
    </row>
    <row r="94" spans="1:11" x14ac:dyDescent="0.25">
      <c r="A94" s="87" t="s">
        <v>149</v>
      </c>
      <c r="B94" s="89">
        <v>2</v>
      </c>
      <c r="C94" s="91">
        <v>4497.82</v>
      </c>
      <c r="E94" s="87" t="s">
        <v>151</v>
      </c>
      <c r="F94" s="89">
        <v>0</v>
      </c>
      <c r="G94" s="91">
        <v>0</v>
      </c>
      <c r="I94" s="87" t="s">
        <v>149</v>
      </c>
      <c r="J94" s="89">
        <v>0</v>
      </c>
      <c r="K94" s="91">
        <v>0</v>
      </c>
    </row>
    <row r="95" spans="1:11" x14ac:dyDescent="0.25">
      <c r="A95" s="87" t="s">
        <v>150</v>
      </c>
      <c r="B95" s="89">
        <v>0</v>
      </c>
      <c r="C95" s="91">
        <v>0</v>
      </c>
      <c r="E95" s="87" t="s">
        <v>156</v>
      </c>
      <c r="F95" s="89">
        <v>0</v>
      </c>
      <c r="G95" s="91">
        <v>0</v>
      </c>
      <c r="I95" s="87" t="s">
        <v>100</v>
      </c>
      <c r="J95" s="89">
        <v>0</v>
      </c>
      <c r="K95" s="91">
        <v>0</v>
      </c>
    </row>
    <row r="96" spans="1:11" x14ac:dyDescent="0.25">
      <c r="A96" s="87" t="s">
        <v>151</v>
      </c>
      <c r="B96" s="89">
        <v>0</v>
      </c>
      <c r="C96" s="91">
        <v>0</v>
      </c>
      <c r="E96" s="87" t="s">
        <v>157</v>
      </c>
      <c r="F96" s="89">
        <v>2</v>
      </c>
      <c r="G96" s="91">
        <v>12034.66</v>
      </c>
    </row>
    <row r="97" spans="1:7" x14ac:dyDescent="0.25">
      <c r="A97" s="87" t="s">
        <v>100</v>
      </c>
      <c r="B97" s="89">
        <v>16</v>
      </c>
      <c r="C97" s="91">
        <v>27708.66</v>
      </c>
      <c r="E97" s="87" t="s">
        <v>100</v>
      </c>
      <c r="F97" s="89">
        <v>4</v>
      </c>
      <c r="G97" s="91">
        <v>15949.349999999999</v>
      </c>
    </row>
  </sheetData>
  <mergeCells count="5">
    <mergeCell ref="A17:K17"/>
    <mergeCell ref="A2:K2"/>
    <mergeCell ref="J3:Q3"/>
    <mergeCell ref="Y3:Z3"/>
    <mergeCell ref="S3:X3"/>
  </mergeCells>
  <conditionalFormatting sqref="B9">
    <cfRule type="cellIs" dxfId="223" priority="3" operator="equal">
      <formula>0</formula>
    </cfRule>
  </conditionalFormatting>
  <conditionalFormatting sqref="C9">
    <cfRule type="cellIs" dxfId="222" priority="1" operator="equal">
      <formula>0</formula>
    </cfRule>
    <cfRule type="cellIs" dxfId="221" priority="2" operator="equal">
      <formula>" $-   "</formula>
    </cfRule>
  </conditionalFormatting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NOMINA HONORARIOS QNA 07 2021</vt:lpstr>
      <vt:lpstr>CONSECUTIVOS</vt:lpstr>
      <vt:lpstr>VALIDACION</vt:lpstr>
      <vt:lpstr>CUADRE</vt:lpstr>
      <vt:lpstr>CUADRE!Área_de_impresión</vt:lpstr>
      <vt:lpstr>'NOMINA HONORARIOS QNA 07 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</dc:creator>
  <cp:lastModifiedBy>admin</cp:lastModifiedBy>
  <cp:lastPrinted>2020-04-15T16:11:17Z</cp:lastPrinted>
  <dcterms:created xsi:type="dcterms:W3CDTF">2015-02-05T20:02:17Z</dcterms:created>
  <dcterms:modified xsi:type="dcterms:W3CDTF">2021-04-20T00:23:56Z</dcterms:modified>
</cp:coreProperties>
</file>