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inance Analysis Quin" sheetId="1" r:id="rId4"/>
    <sheet state="visible" name="Tiguan Refi 1" sheetId="2" r:id="rId5"/>
    <sheet state="visible" name="Tiguan First" sheetId="3" r:id="rId6"/>
    <sheet state="visible" name="Tiguan RateGeniusVsCCCU" sheetId="4" r:id="rId7"/>
    <sheet state="visible" name="Quin Amortization" sheetId="5" r:id="rId8"/>
  </sheets>
  <definedNames/>
  <calcPr/>
  <extLst>
    <ext uri="GoogleSheetsCustomDataVersion1">
      <go:sheetsCustomData xmlns:go="http://customooxmlschemas.google.com/" r:id="rId9" roundtripDataSignature="AMtx7mjCeRNUuM7HkiOKgj1r8Zjb586Uzg=="/>
    </ext>
  </extLst>
</workbook>
</file>

<file path=xl/sharedStrings.xml><?xml version="1.0" encoding="utf-8"?>
<sst xmlns="http://schemas.openxmlformats.org/spreadsheetml/2006/main" count="320" uniqueCount="45">
  <si>
    <t>LOAN Origination:</t>
  </si>
  <si>
    <t>Current Loan Balance:</t>
  </si>
  <si>
    <t>DP:</t>
  </si>
  <si>
    <t>Current loan</t>
  </si>
  <si>
    <t>Alternative payment</t>
  </si>
  <si>
    <t>Current APR:</t>
  </si>
  <si>
    <t>out of pocket:</t>
  </si>
  <si>
    <t>Monthly Payment</t>
  </si>
  <si>
    <t xml:space="preserve">alternate payment: </t>
  </si>
  <si>
    <t>Loan Length (years):</t>
  </si>
  <si>
    <t>Interest:</t>
  </si>
  <si>
    <t>Lender Min Payment:</t>
  </si>
  <si>
    <t>Periods (years)*:</t>
  </si>
  <si>
    <t>Periods (Mnths)*:</t>
  </si>
  <si>
    <t>Actual Payment*:</t>
  </si>
  <si>
    <t>Loan Amount:</t>
  </si>
  <si>
    <t>sum of payments</t>
  </si>
  <si>
    <t>0.4%</t>
  </si>
  <si>
    <t>1.2%</t>
  </si>
  <si>
    <t>Monthly +PMI:</t>
  </si>
  <si>
    <t>Alt</t>
  </si>
  <si>
    <t>New Loan Amount:</t>
  </si>
  <si>
    <t>Refinance Loan proposal</t>
  </si>
  <si>
    <t>Remaining loan impact today</t>
  </si>
  <si>
    <t>New APR</t>
  </si>
  <si>
    <t>Additional Principle:</t>
  </si>
  <si>
    <t>Total PMI</t>
  </si>
  <si>
    <t>Proposed Loan</t>
  </si>
  <si>
    <t>Pay amt:</t>
  </si>
  <si>
    <t>Piecewise Solution</t>
  </si>
  <si>
    <t>Proposed Loan FV:</t>
  </si>
  <si>
    <t>(Step1) PV/Payments:</t>
  </si>
  <si>
    <t xml:space="preserve">Alternate FV: </t>
  </si>
  <si>
    <t>(Step2) Left Hand Formula:</t>
  </si>
  <si>
    <t xml:space="preserve">Savings: </t>
  </si>
  <si>
    <t>(Step3) Right Hand:</t>
  </si>
  <si>
    <t>Left hand formula:</t>
  </si>
  <si>
    <t>Right hand formula:</t>
  </si>
  <si>
    <t>Period (Months)</t>
  </si>
  <si>
    <t>Amortization Schedule</t>
  </si>
  <si>
    <t>Period</t>
  </si>
  <si>
    <t>Payment</t>
  </si>
  <si>
    <t>Interest</t>
  </si>
  <si>
    <t>principal</t>
  </si>
  <si>
    <t>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</si>
</sst>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&quot;$&quot;#,##0.00_);[Red]\(&quot;$&quot;#,##0.00\)"/>
  </numFmts>
  <fonts count="7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/>
    <font>
      <sz val="11.0"/>
      <color theme="0"/>
      <name val="Calibri"/>
    </font>
    <font>
      <sz val="11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theme="4"/>
        <bgColor theme="4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1" numFmtId="164" xfId="0" applyFont="1" applyNumberForma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1" numFmtId="10" xfId="0" applyFont="1" applyNumberFormat="1"/>
    <xf borderId="4" fillId="0" fontId="1" numFmtId="0" xfId="0" applyBorder="1" applyFont="1"/>
    <xf borderId="5" fillId="0" fontId="1" numFmtId="164" xfId="0" applyBorder="1" applyFont="1" applyNumberFormat="1"/>
    <xf borderId="6" fillId="2" fontId="1" numFmtId="164" xfId="0" applyBorder="1" applyFill="1" applyFont="1" applyNumberFormat="1"/>
    <xf borderId="7" fillId="3" fontId="1" numFmtId="165" xfId="0" applyBorder="1" applyFill="1" applyFont="1" applyNumberFormat="1"/>
    <xf borderId="8" fillId="0" fontId="1" numFmtId="10" xfId="0" applyBorder="1" applyFont="1" applyNumberFormat="1"/>
    <xf borderId="8" fillId="0" fontId="1" numFmtId="165" xfId="0" applyAlignment="1" applyBorder="1" applyFont="1" applyNumberFormat="1">
      <alignment horizontal="left"/>
    </xf>
    <xf borderId="6" fillId="2" fontId="1" numFmtId="2" xfId="0" applyBorder="1" applyFont="1" applyNumberFormat="1"/>
    <xf borderId="8" fillId="0" fontId="1" numFmtId="164" xfId="0" applyBorder="1" applyFont="1" applyNumberFormat="1"/>
    <xf borderId="9" fillId="0" fontId="1" numFmtId="0" xfId="0" applyBorder="1" applyFont="1"/>
    <xf borderId="10" fillId="0" fontId="1" numFmtId="0" xfId="0" applyAlignment="1" applyBorder="1" applyFont="1">
      <alignment horizontal="right"/>
    </xf>
    <xf borderId="11" fillId="4" fontId="1" numFmtId="164" xfId="0" applyBorder="1" applyFill="1" applyFont="1" applyNumberFormat="1"/>
    <xf quotePrefix="1" borderId="12" fillId="0" fontId="3" numFmtId="0" xfId="0" applyAlignment="1" applyBorder="1" applyFont="1">
      <alignment horizontal="right"/>
    </xf>
    <xf borderId="0" fillId="0" fontId="1" numFmtId="0" xfId="0" applyFont="1"/>
    <xf borderId="7" fillId="2" fontId="1" numFmtId="164" xfId="0" applyBorder="1" applyFont="1" applyNumberFormat="1"/>
    <xf borderId="0" fillId="0" fontId="1" numFmtId="165" xfId="0" applyFont="1" applyNumberFormat="1"/>
    <xf borderId="8" fillId="0" fontId="1" numFmtId="166" xfId="0" applyBorder="1" applyFont="1" applyNumberFormat="1"/>
    <xf borderId="0" fillId="0" fontId="5" numFmtId="0" xfId="0" applyFont="1"/>
    <xf borderId="0" fillId="0" fontId="5" numFmtId="164" xfId="0" applyAlignment="1" applyFont="1" applyNumberFormat="1">
      <alignment horizontal="right"/>
    </xf>
    <xf borderId="1" fillId="0" fontId="1" numFmtId="0" xfId="0" applyAlignment="1" applyBorder="1" applyFont="1">
      <alignment horizontal="center"/>
    </xf>
    <xf borderId="13" fillId="0" fontId="1" numFmtId="0" xfId="0" applyBorder="1" applyFont="1"/>
    <xf borderId="14" fillId="0" fontId="1" numFmtId="164" xfId="0" applyBorder="1" applyFont="1" applyNumberFormat="1"/>
    <xf borderId="15" fillId="0" fontId="1" numFmtId="0" xfId="0" applyAlignment="1" applyBorder="1" applyFont="1">
      <alignment horizontal="center" vertical="center"/>
    </xf>
    <xf borderId="16" fillId="0" fontId="1" numFmtId="0" xfId="0" applyBorder="1" applyFont="1"/>
    <xf borderId="17" fillId="0" fontId="1" numFmtId="164" xfId="0" applyBorder="1" applyFont="1" applyNumberFormat="1"/>
    <xf borderId="18" fillId="0" fontId="1" numFmtId="164" xfId="0" applyBorder="1" applyFont="1" applyNumberFormat="1"/>
    <xf borderId="19" fillId="0" fontId="4" numFmtId="0" xfId="0" applyBorder="1" applyFont="1"/>
    <xf borderId="20" fillId="0" fontId="1" numFmtId="0" xfId="0" applyAlignment="1" applyBorder="1" applyFont="1">
      <alignment horizontal="right"/>
    </xf>
    <xf borderId="21" fillId="0" fontId="1" numFmtId="164" xfId="0" applyBorder="1" applyFont="1" applyNumberFormat="1"/>
    <xf borderId="22" fillId="0" fontId="1" numFmtId="164" xfId="0" applyBorder="1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7" fillId="3" fontId="1" numFmtId="165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horizontal="left"/>
    </xf>
    <xf borderId="7" fillId="5" fontId="1" numFmtId="2" xfId="0" applyBorder="1" applyFill="1" applyFont="1" applyNumberFormat="1"/>
    <xf borderId="0" fillId="0" fontId="1" numFmtId="164" xfId="0" applyAlignment="1" applyFont="1" applyNumberFormat="1">
      <alignment horizontal="right"/>
    </xf>
    <xf borderId="0" fillId="0" fontId="2" numFmtId="164" xfId="0" applyFont="1" applyNumberFormat="1"/>
    <xf borderId="7" fillId="4" fontId="3" numFmtId="0" xfId="0" applyBorder="1" applyFont="1"/>
    <xf borderId="7" fillId="4" fontId="3" numFmtId="0" xfId="0" applyAlignment="1" applyBorder="1" applyFont="1">
      <alignment horizontal="right"/>
    </xf>
    <xf borderId="0" fillId="0" fontId="1" numFmtId="167" xfId="0" applyAlignment="1" applyFont="1" applyNumberFormat="1">
      <alignment horizontal="right"/>
    </xf>
    <xf borderId="0" fillId="0" fontId="1" numFmtId="167" xfId="0" applyFont="1" applyNumberFormat="1"/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63"/>
    <col customWidth="1" min="3" max="3" width="11.0"/>
    <col customWidth="1" min="4" max="4" width="11.13"/>
    <col customWidth="1" min="5" max="5" width="10.13"/>
    <col customWidth="1" min="6" max="6" width="11.0"/>
    <col customWidth="1" min="7" max="7" width="7.63"/>
    <col customWidth="1" min="8" max="8" width="10.38"/>
    <col customWidth="1" min="9" max="9" width="12.88"/>
    <col customWidth="1" min="10" max="10" width="10.13"/>
    <col customWidth="1" min="11" max="11" width="7.63"/>
    <col customWidth="1" min="12" max="12" width="11.0"/>
    <col customWidth="1" min="13" max="13" width="14.38"/>
    <col customWidth="1" min="14" max="14" width="15.38"/>
    <col customWidth="1" min="15" max="15" width="7.63"/>
    <col customWidth="1" min="16" max="16" width="11.0"/>
    <col customWidth="1" min="17" max="26" width="7.63"/>
  </cols>
  <sheetData>
    <row r="2">
      <c r="C2" s="1" t="s">
        <v>0</v>
      </c>
      <c r="D2" s="2">
        <v>290000.0</v>
      </c>
    </row>
    <row r="4">
      <c r="C4" s="1" t="s">
        <v>1</v>
      </c>
      <c r="D4" s="3">
        <v>278400.0</v>
      </c>
      <c r="E4" s="1" t="s">
        <v>2</v>
      </c>
      <c r="F4" s="3">
        <f>$D$2-D4</f>
        <v>11600</v>
      </c>
      <c r="G4" s="4" t="s">
        <v>3</v>
      </c>
      <c r="H4" s="5"/>
      <c r="I4" s="6"/>
      <c r="K4" s="4" t="s">
        <v>4</v>
      </c>
      <c r="L4" s="5"/>
      <c r="M4" s="6"/>
    </row>
    <row r="5">
      <c r="C5" s="1" t="s">
        <v>5</v>
      </c>
      <c r="D5" s="7">
        <v>0.03625</v>
      </c>
      <c r="E5" s="2" t="s">
        <v>6</v>
      </c>
      <c r="F5" s="3">
        <f>$D$2*0.02</f>
        <v>5800</v>
      </c>
      <c r="G5" s="8"/>
      <c r="H5" s="1" t="s">
        <v>7</v>
      </c>
      <c r="I5" s="9">
        <f>D7</f>
        <v>1269.65</v>
      </c>
      <c r="K5" s="8"/>
      <c r="L5" s="1" t="s">
        <v>8</v>
      </c>
      <c r="M5" s="10">
        <f>D8</f>
        <v>1369.65</v>
      </c>
    </row>
    <row r="6">
      <c r="C6" s="1" t="s">
        <v>9</v>
      </c>
      <c r="D6" s="11">
        <v>30.0</v>
      </c>
      <c r="G6" s="8"/>
      <c r="H6" s="1" t="s">
        <v>10</v>
      </c>
      <c r="I6" s="12">
        <f>D5</f>
        <v>0.03625</v>
      </c>
      <c r="K6" s="8"/>
      <c r="L6" s="1" t="s">
        <v>10</v>
      </c>
      <c r="M6" s="12">
        <f>I6</f>
        <v>0.03625</v>
      </c>
    </row>
    <row r="7">
      <c r="C7" s="1" t="s">
        <v>11</v>
      </c>
      <c r="D7" s="3">
        <v>1269.65</v>
      </c>
      <c r="G7" s="8"/>
      <c r="H7" s="1" t="s">
        <v>12</v>
      </c>
      <c r="I7" s="13">
        <f>(
LOG(1-((I8/I5)*(I6/12)))  /  LOG((1+(I6/12)))
)/-12</f>
        <v>29.99986444</v>
      </c>
      <c r="K7" s="8"/>
      <c r="L7" s="1" t="s">
        <v>13</v>
      </c>
      <c r="M7" s="14">
        <f>(
LOG(1-((M8/M5)*(M6/12)))  /  LOG((1+(M6/12)))
)/-12</f>
        <v>26.30127156</v>
      </c>
    </row>
    <row r="8">
      <c r="C8" s="1" t="s">
        <v>14</v>
      </c>
      <c r="D8" s="3">
        <f>D7+100</f>
        <v>1369.65</v>
      </c>
      <c r="G8" s="8"/>
      <c r="H8" s="1" t="s">
        <v>15</v>
      </c>
      <c r="I8" s="15">
        <f>D4</f>
        <v>278400</v>
      </c>
      <c r="K8" s="8"/>
      <c r="L8" s="1" t="s">
        <v>15</v>
      </c>
      <c r="M8" s="15">
        <f>I8</f>
        <v>278400</v>
      </c>
    </row>
    <row r="9">
      <c r="C9" s="1"/>
      <c r="D9" s="3"/>
      <c r="G9" s="16"/>
      <c r="H9" s="17" t="s">
        <v>16</v>
      </c>
      <c r="I9" s="18">
        <f>I5*I7*12</f>
        <v>457071.9347</v>
      </c>
      <c r="K9" s="16"/>
      <c r="L9" s="17" t="s">
        <v>16</v>
      </c>
      <c r="M9" s="18">
        <f>M5*M7*12</f>
        <v>432282.4391</v>
      </c>
    </row>
    <row r="10">
      <c r="C10" s="19" t="s">
        <v>17</v>
      </c>
      <c r="D10" s="19" t="s">
        <v>18</v>
      </c>
      <c r="G10" s="20"/>
      <c r="H10" s="1"/>
      <c r="I10" s="1"/>
      <c r="J10" s="1"/>
      <c r="K10" s="1"/>
      <c r="L10" s="1"/>
      <c r="M10" s="1"/>
      <c r="N10" s="1"/>
      <c r="O10" s="1"/>
    </row>
    <row r="11">
      <c r="B11" s="1" t="s">
        <v>19</v>
      </c>
      <c r="C11" s="21">
        <f>D7+((D4*0.004)/12)</f>
        <v>1362.45</v>
      </c>
      <c r="D11" s="21">
        <f>D7+((D4*0.012)/12)</f>
        <v>1548.05</v>
      </c>
      <c r="G11" s="20"/>
      <c r="H11" s="20"/>
      <c r="I11" s="20"/>
      <c r="J11" s="20"/>
      <c r="K11" s="20"/>
      <c r="L11" s="20"/>
      <c r="M11" s="20"/>
      <c r="N11" s="20"/>
    </row>
    <row r="12">
      <c r="C12" s="3"/>
      <c r="D12" s="3"/>
      <c r="G12" s="20"/>
      <c r="H12" s="20"/>
      <c r="I12" s="20"/>
      <c r="J12" s="20"/>
      <c r="K12" s="20"/>
      <c r="L12" s="20"/>
      <c r="M12" s="20"/>
      <c r="N12" s="20"/>
    </row>
    <row r="13">
      <c r="C13" s="3"/>
      <c r="D13" s="3"/>
      <c r="G13" s="20"/>
      <c r="H13" s="20"/>
      <c r="I13" s="20"/>
      <c r="J13" s="20"/>
      <c r="K13" s="20"/>
      <c r="L13" s="20"/>
      <c r="M13" s="20"/>
      <c r="N13" s="20"/>
    </row>
    <row r="14">
      <c r="G14" s="20"/>
      <c r="H14" s="20"/>
      <c r="I14" s="20"/>
      <c r="J14" s="20"/>
      <c r="K14" s="20"/>
      <c r="L14" s="20"/>
      <c r="M14" s="20"/>
      <c r="N14" s="20"/>
    </row>
    <row r="15">
      <c r="C15" s="1" t="s">
        <v>20</v>
      </c>
    </row>
    <row r="16">
      <c r="C16" s="1" t="s">
        <v>21</v>
      </c>
      <c r="D16" s="3">
        <v>279850.0</v>
      </c>
      <c r="E16" s="1" t="s">
        <v>2</v>
      </c>
      <c r="F16" s="3">
        <f>$D$2-D16</f>
        <v>10150</v>
      </c>
      <c r="G16" s="4" t="s">
        <v>22</v>
      </c>
      <c r="H16" s="5"/>
      <c r="I16" s="6"/>
      <c r="K16" s="4" t="s">
        <v>23</v>
      </c>
      <c r="L16" s="5"/>
      <c r="M16" s="6"/>
    </row>
    <row r="17">
      <c r="C17" s="1" t="s">
        <v>24</v>
      </c>
      <c r="D17" s="7">
        <v>0.02875</v>
      </c>
      <c r="E17" s="2" t="s">
        <v>6</v>
      </c>
      <c r="F17" s="3">
        <f>$D$2*0.015</f>
        <v>4350</v>
      </c>
      <c r="G17" s="8"/>
      <c r="H17" s="1" t="s">
        <v>8</v>
      </c>
      <c r="I17" s="15">
        <f>D19</f>
        <v>1161.12</v>
      </c>
      <c r="K17" s="8"/>
      <c r="L17" s="1" t="s">
        <v>8</v>
      </c>
      <c r="M17" s="15">
        <f>D20</f>
        <v>1261.12</v>
      </c>
    </row>
    <row r="18">
      <c r="C18" s="1" t="s">
        <v>9</v>
      </c>
      <c r="D18" s="22">
        <v>30.0</v>
      </c>
      <c r="G18" s="8"/>
      <c r="H18" s="1" t="s">
        <v>10</v>
      </c>
      <c r="I18" s="12">
        <f>D17</f>
        <v>0.02875</v>
      </c>
      <c r="K18" s="8"/>
      <c r="L18" s="1" t="s">
        <v>10</v>
      </c>
      <c r="M18" s="23">
        <f>D17</f>
        <v>0.02875</v>
      </c>
    </row>
    <row r="19">
      <c r="C19" s="1" t="s">
        <v>11</v>
      </c>
      <c r="D19" s="3">
        <v>1161.12</v>
      </c>
      <c r="G19" s="8"/>
      <c r="H19" s="1" t="s">
        <v>12</v>
      </c>
      <c r="I19" s="14">
        <f>(
LOG(1-((I20/I17)*(I18/12)))  /  LOG((1+(I18/12)))
)/-12</f>
        <v>29.99822105</v>
      </c>
      <c r="K19" s="8"/>
      <c r="L19" s="1" t="s">
        <v>12</v>
      </c>
      <c r="M19" s="14">
        <f>(
LOG(1-((M20/M17)*(M18/12)))  /  LOG((1+(M18/12)))
)/-12</f>
        <v>26.41554344</v>
      </c>
    </row>
    <row r="20">
      <c r="C20" s="1" t="s">
        <v>14</v>
      </c>
      <c r="D20" s="3">
        <f>D19+100</f>
        <v>1261.12</v>
      </c>
      <c r="G20" s="8"/>
      <c r="H20" s="1" t="s">
        <v>15</v>
      </c>
      <c r="I20" s="15">
        <f>D16</f>
        <v>279850</v>
      </c>
      <c r="K20" s="8"/>
      <c r="L20" s="1" t="s">
        <v>15</v>
      </c>
      <c r="M20" s="15">
        <f>D16</f>
        <v>279850</v>
      </c>
    </row>
    <row r="21" ht="15.75" customHeight="1">
      <c r="C21" s="1"/>
      <c r="D21" s="3"/>
      <c r="G21" s="16"/>
      <c r="H21" s="17" t="s">
        <v>16</v>
      </c>
      <c r="I21" s="18">
        <f>I17*I19*12</f>
        <v>417978.4131</v>
      </c>
      <c r="K21" s="16"/>
      <c r="L21" s="17" t="s">
        <v>16</v>
      </c>
      <c r="M21" s="18">
        <f>M17*M19*12</f>
        <v>399758.0417</v>
      </c>
    </row>
    <row r="22" ht="15.75" customHeight="1">
      <c r="C22" s="19" t="s">
        <v>17</v>
      </c>
      <c r="D22" s="19" t="s">
        <v>18</v>
      </c>
      <c r="G22" s="20"/>
      <c r="H22" s="1"/>
      <c r="I22" s="1"/>
      <c r="J22" s="1"/>
      <c r="K22" s="1"/>
      <c r="L22" s="1"/>
      <c r="M22" s="1"/>
      <c r="N22" s="1"/>
    </row>
    <row r="23" ht="15.75" customHeight="1">
      <c r="B23" s="1" t="s">
        <v>19</v>
      </c>
      <c r="C23" s="21">
        <f>D19+((D16*0.004)/12)</f>
        <v>1254.403333</v>
      </c>
      <c r="D23" s="21">
        <f>D19+((D16*0.012)/12)</f>
        <v>1440.97</v>
      </c>
      <c r="G23" s="24"/>
      <c r="I23" s="3">
        <f>+I21-I20</f>
        <v>138128.4131</v>
      </c>
      <c r="M23" s="3">
        <f>+I21-M21</f>
        <v>18220.37136</v>
      </c>
      <c r="O23" s="24"/>
      <c r="P23" s="25">
        <f>I21-M21</f>
        <v>18220.37136</v>
      </c>
    </row>
    <row r="24" ht="15.75" customHeight="1">
      <c r="G24" s="24"/>
      <c r="J24" s="20"/>
      <c r="M24" s="3">
        <f>M9-M21</f>
        <v>32524.39742</v>
      </c>
      <c r="O24" s="24"/>
      <c r="P24" s="25"/>
    </row>
    <row r="25" ht="15.75" customHeight="1">
      <c r="A25" s="26" t="s">
        <v>25</v>
      </c>
      <c r="B25" s="6"/>
      <c r="C25" s="27">
        <v>0.0</v>
      </c>
      <c r="D25" s="28">
        <v>100.0</v>
      </c>
      <c r="G25" s="24"/>
      <c r="H25" s="25"/>
      <c r="I25" s="24"/>
      <c r="J25" s="20"/>
      <c r="K25" s="24"/>
      <c r="L25" s="24"/>
      <c r="M25" s="24"/>
      <c r="N25" s="24"/>
      <c r="O25" s="24"/>
      <c r="P25" s="25"/>
    </row>
    <row r="26" ht="15.75" customHeight="1">
      <c r="A26" s="29" t="s">
        <v>26</v>
      </c>
      <c r="B26" s="30">
        <v>0.004</v>
      </c>
      <c r="C26" s="31">
        <f>((0.004*D16)/12)*105</f>
        <v>9794.75</v>
      </c>
      <c r="D26" s="32">
        <f>((0.004*D16)/12)*90</f>
        <v>8395.5</v>
      </c>
      <c r="G26" s="24"/>
      <c r="H26" s="25"/>
      <c r="I26" s="24"/>
      <c r="J26" s="20"/>
      <c r="K26" s="24"/>
      <c r="L26" s="24"/>
      <c r="M26" s="24"/>
      <c r="N26" s="24"/>
      <c r="O26" s="24"/>
      <c r="P26" s="25"/>
    </row>
    <row r="27" ht="15.75" customHeight="1">
      <c r="A27" s="33"/>
      <c r="B27" s="34">
        <v>0.012</v>
      </c>
      <c r="C27" s="35">
        <f>((0.012*D16)/12)*105</f>
        <v>29384.25</v>
      </c>
      <c r="D27" s="36">
        <f>((0.012*D16)/12)*90</f>
        <v>25186.5</v>
      </c>
      <c r="G27" s="24"/>
      <c r="H27" s="25"/>
      <c r="I27" s="24"/>
      <c r="J27" s="20"/>
      <c r="K27" s="24"/>
      <c r="L27" s="24"/>
      <c r="M27" s="24"/>
      <c r="N27" s="24"/>
      <c r="O27" s="24"/>
      <c r="P27" s="25"/>
    </row>
    <row r="28" ht="15.75" customHeight="1">
      <c r="D28" s="3"/>
      <c r="G28" s="24"/>
      <c r="H28" s="25"/>
      <c r="I28" s="24"/>
      <c r="J28" s="20"/>
      <c r="K28" s="24"/>
      <c r="L28" s="24"/>
      <c r="M28" s="24"/>
      <c r="N28" s="24"/>
      <c r="O28" s="24"/>
      <c r="P28" s="25"/>
    </row>
    <row r="29" ht="15.75" customHeight="1">
      <c r="D29" s="3"/>
      <c r="G29" s="24"/>
      <c r="H29" s="25"/>
      <c r="I29" s="24"/>
      <c r="J29" s="20"/>
      <c r="K29" s="24"/>
      <c r="L29" s="24"/>
      <c r="M29" s="24"/>
      <c r="N29" s="24"/>
      <c r="O29" s="24"/>
      <c r="P29" s="25"/>
    </row>
    <row r="30" ht="15.75" customHeight="1">
      <c r="D30" s="3"/>
      <c r="G30" s="24"/>
      <c r="H30" s="25"/>
      <c r="I30" s="24"/>
      <c r="J30" s="20"/>
      <c r="K30" s="24"/>
      <c r="L30" s="24"/>
      <c r="M30" s="24"/>
      <c r="N30" s="24"/>
      <c r="O30" s="24"/>
      <c r="P30" s="25"/>
    </row>
    <row r="31" ht="15.75" customHeight="1">
      <c r="D31" s="3"/>
      <c r="G31" s="24"/>
      <c r="H31" s="25"/>
      <c r="I31" s="24"/>
      <c r="J31" s="20"/>
      <c r="K31" s="24"/>
      <c r="L31" s="24"/>
      <c r="M31" s="24"/>
      <c r="N31" s="24"/>
      <c r="O31" s="24"/>
      <c r="P31" s="25"/>
    </row>
    <row r="32" ht="15.75" customHeight="1">
      <c r="C32" s="1" t="s">
        <v>1</v>
      </c>
      <c r="D32" s="3">
        <v>274400.0</v>
      </c>
      <c r="E32" s="1" t="s">
        <v>2</v>
      </c>
      <c r="F32" s="3">
        <f>$D$2-D32</f>
        <v>15600</v>
      </c>
      <c r="G32" s="4" t="s">
        <v>3</v>
      </c>
      <c r="H32" s="5"/>
      <c r="I32" s="6"/>
      <c r="K32" s="4" t="s">
        <v>4</v>
      </c>
      <c r="L32" s="5"/>
      <c r="M32" s="6"/>
      <c r="N32" s="24"/>
      <c r="O32" s="24"/>
      <c r="P32" s="25"/>
    </row>
    <row r="33" ht="15.75" customHeight="1">
      <c r="C33" s="1" t="s">
        <v>5</v>
      </c>
      <c r="D33" s="7">
        <v>0.03625</v>
      </c>
      <c r="E33" s="2" t="s">
        <v>6</v>
      </c>
      <c r="F33" s="3">
        <f>$D$2*0.02</f>
        <v>5800</v>
      </c>
      <c r="G33" s="8"/>
      <c r="H33" s="1" t="s">
        <v>7</v>
      </c>
      <c r="I33" s="9">
        <f>D35</f>
        <v>1251.4</v>
      </c>
      <c r="K33" s="8"/>
      <c r="L33" s="1" t="s">
        <v>8</v>
      </c>
      <c r="M33" s="10">
        <f>D36</f>
        <v>1400</v>
      </c>
      <c r="N33" s="24"/>
      <c r="O33" s="24"/>
      <c r="P33" s="25"/>
    </row>
    <row r="34" ht="15.75" customHeight="1">
      <c r="C34" s="1" t="s">
        <v>9</v>
      </c>
      <c r="D34" s="11">
        <v>30.0</v>
      </c>
      <c r="G34" s="8"/>
      <c r="H34" s="1" t="s">
        <v>10</v>
      </c>
      <c r="I34" s="12">
        <f>D33</f>
        <v>0.03625</v>
      </c>
      <c r="K34" s="8"/>
      <c r="L34" s="1" t="s">
        <v>10</v>
      </c>
      <c r="M34" s="12">
        <f>I34</f>
        <v>0.03625</v>
      </c>
    </row>
    <row r="35" ht="15.75" customHeight="1">
      <c r="C35" s="1" t="s">
        <v>11</v>
      </c>
      <c r="D35" s="3">
        <v>1251.4</v>
      </c>
      <c r="G35" s="8"/>
      <c r="H35" s="1" t="s">
        <v>12</v>
      </c>
      <c r="I35" s="13">
        <f>(
LOG(1-((I36/I33)*(I34/12)))  /  LOG((1+(I34/12)))
)/-12</f>
        <v>30.00020674</v>
      </c>
      <c r="K35" s="8"/>
      <c r="L35" s="1" t="s">
        <v>13</v>
      </c>
      <c r="M35" s="14">
        <f>(
LOG(1-((M36/M33)*(M34/12)))  /  LOG((1+(M34/12)))
)/-12</f>
        <v>24.77368475</v>
      </c>
    </row>
    <row r="36" ht="15.75" customHeight="1">
      <c r="C36" s="1" t="s">
        <v>14</v>
      </c>
      <c r="D36" s="3">
        <v>1400.0</v>
      </c>
      <c r="G36" s="8"/>
      <c r="H36" s="1" t="s">
        <v>15</v>
      </c>
      <c r="I36" s="15">
        <f>D32</f>
        <v>274400</v>
      </c>
      <c r="K36" s="8"/>
      <c r="L36" s="1" t="s">
        <v>15</v>
      </c>
      <c r="M36" s="15">
        <f>I36</f>
        <v>274400</v>
      </c>
    </row>
    <row r="37" ht="15.75" customHeight="1">
      <c r="C37" s="1"/>
      <c r="D37" s="3"/>
      <c r="G37" s="16"/>
      <c r="H37" s="17" t="s">
        <v>16</v>
      </c>
      <c r="I37" s="18">
        <f>I33*I35*12</f>
        <v>450507.1045</v>
      </c>
      <c r="K37" s="16"/>
      <c r="L37" s="17" t="s">
        <v>16</v>
      </c>
      <c r="M37" s="18">
        <f>M33*M35*12</f>
        <v>416197.9037</v>
      </c>
    </row>
    <row r="38" ht="15.75" customHeight="1">
      <c r="C38" s="19" t="s">
        <v>17</v>
      </c>
      <c r="D38" s="19" t="s">
        <v>18</v>
      </c>
      <c r="G38" s="20"/>
      <c r="H38" s="1"/>
      <c r="I38" s="1"/>
      <c r="J38" s="1"/>
      <c r="K38" s="1"/>
      <c r="L38" s="1"/>
      <c r="M38" s="1"/>
    </row>
    <row r="39" ht="15.75" customHeight="1">
      <c r="B39" s="1" t="s">
        <v>19</v>
      </c>
      <c r="C39" s="21">
        <f>D35+((D32*0.004)/12)</f>
        <v>1342.866667</v>
      </c>
      <c r="D39" s="21">
        <f>D35+((D32*0.012)/12)</f>
        <v>1525.8</v>
      </c>
      <c r="G39" s="20"/>
      <c r="H39" s="20"/>
      <c r="I39" s="20"/>
      <c r="J39" s="20"/>
      <c r="K39" s="20"/>
      <c r="L39" s="20"/>
      <c r="M39" s="20"/>
    </row>
    <row r="40" ht="15.75" customHeight="1">
      <c r="C40" s="3"/>
      <c r="D40" s="3"/>
      <c r="G40" s="20"/>
      <c r="H40" s="20"/>
      <c r="I40" s="20"/>
      <c r="J40" s="20"/>
      <c r="K40" s="20"/>
      <c r="L40" s="20"/>
      <c r="M40" s="20"/>
    </row>
    <row r="41" ht="15.75" customHeight="1"/>
    <row r="42" ht="15.75" customHeight="1"/>
    <row r="43" ht="15.75" customHeight="1"/>
    <row r="44" ht="15.75" customHeight="1"/>
    <row r="45" ht="15.75" customHeight="1"/>
    <row r="46" ht="15.0" customHeight="1"/>
    <row r="47" ht="15.75" customHeight="1"/>
    <row r="48" ht="15.75" customHeight="1"/>
    <row r="49" ht="15.75" customHeight="1"/>
    <row r="50" ht="15.75" customHeight="1"/>
    <row r="51" ht="15.75" customHeight="1"/>
    <row r="52" ht="17.25" customHeight="1"/>
    <row r="53" ht="15.75" customHeight="1"/>
    <row r="54" ht="15.75" customHeight="1">
      <c r="H54" s="1"/>
    </row>
    <row r="55" ht="15.75" customHeight="1">
      <c r="H55" s="1"/>
      <c r="I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>
      <c r="O124" s="2" t="str">
        <f>I124*'Refinance Analysis Quin'!C25:D25</f>
        <v>#VALUE!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G4:I4"/>
    <mergeCell ref="K4:M4"/>
    <mergeCell ref="G16:I16"/>
    <mergeCell ref="K16:M16"/>
    <mergeCell ref="A25:B25"/>
    <mergeCell ref="A26:A27"/>
    <mergeCell ref="G32:I32"/>
    <mergeCell ref="K32:M3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63"/>
    <col customWidth="1" min="3" max="3" width="11.0"/>
    <col customWidth="1" min="4" max="4" width="11.13"/>
    <col customWidth="1" min="5" max="5" width="10.13"/>
    <col customWidth="1" min="6" max="6" width="11.0"/>
    <col customWidth="1" min="7" max="7" width="7.63"/>
    <col customWidth="1" min="8" max="8" width="10.38"/>
    <col customWidth="1" min="9" max="9" width="12.88"/>
    <col customWidth="1" min="10" max="10" width="10.13"/>
    <col customWidth="1" min="11" max="11" width="7.63"/>
    <col customWidth="1" min="12" max="12" width="11.0"/>
    <col customWidth="1" min="13" max="13" width="14.38"/>
    <col customWidth="1" min="14" max="14" width="15.38"/>
    <col customWidth="1" min="15" max="15" width="7.63"/>
    <col customWidth="1" min="16" max="16" width="11.0"/>
    <col customWidth="1" min="17" max="26" width="7.63"/>
  </cols>
  <sheetData>
    <row r="2">
      <c r="C2" s="1" t="s">
        <v>0</v>
      </c>
      <c r="D2" s="37">
        <v>17000.0</v>
      </c>
    </row>
    <row r="4">
      <c r="C4" s="1" t="s">
        <v>1</v>
      </c>
      <c r="D4" s="38">
        <v>17000.0</v>
      </c>
      <c r="E4" s="1" t="s">
        <v>2</v>
      </c>
      <c r="F4" s="3">
        <f>$D$2-D4</f>
        <v>0</v>
      </c>
      <c r="G4" s="4" t="s">
        <v>3</v>
      </c>
      <c r="H4" s="5"/>
      <c r="I4" s="6"/>
      <c r="K4" s="4" t="s">
        <v>4</v>
      </c>
      <c r="L4" s="5"/>
      <c r="M4" s="6"/>
    </row>
    <row r="5">
      <c r="C5" s="1" t="s">
        <v>5</v>
      </c>
      <c r="D5" s="39">
        <v>0.0249</v>
      </c>
      <c r="E5" s="2" t="s">
        <v>6</v>
      </c>
      <c r="F5" s="3">
        <f>$D$2*0.02</f>
        <v>340</v>
      </c>
      <c r="G5" s="8"/>
      <c r="H5" s="1" t="s">
        <v>7</v>
      </c>
      <c r="I5" s="9">
        <f>D7</f>
        <v>255</v>
      </c>
      <c r="K5" s="8"/>
      <c r="L5" s="1" t="s">
        <v>8</v>
      </c>
      <c r="M5" s="10">
        <f>D8</f>
        <v>350</v>
      </c>
    </row>
    <row r="6">
      <c r="C6" s="1" t="s">
        <v>9</v>
      </c>
      <c r="D6" s="40">
        <f>72/12</f>
        <v>6</v>
      </c>
      <c r="G6" s="8"/>
      <c r="H6" s="1" t="s">
        <v>10</v>
      </c>
      <c r="I6" s="12">
        <f>D5</f>
        <v>0.0249</v>
      </c>
      <c r="K6" s="8"/>
      <c r="L6" s="1" t="s">
        <v>10</v>
      </c>
      <c r="M6" s="12">
        <f>I6</f>
        <v>0.0249</v>
      </c>
    </row>
    <row r="7">
      <c r="C7" s="1" t="s">
        <v>11</v>
      </c>
      <c r="D7" s="38">
        <v>255.0</v>
      </c>
      <c r="G7" s="8"/>
      <c r="H7" s="1" t="s">
        <v>12</v>
      </c>
      <c r="I7" s="13">
        <f>(
LOG(1-((I8/I5)*(I6/12)))  /  LOG((1+(I6/12)))
)/-12</f>
        <v>5.985590256</v>
      </c>
      <c r="K7" s="8"/>
      <c r="L7" s="1" t="s">
        <v>13</v>
      </c>
      <c r="M7" s="14">
        <f>(
LOG(1-((M8/M5)*(M6/12)))  /  LOG((1+(M6/12)))
)/-12</f>
        <v>4.270847086</v>
      </c>
    </row>
    <row r="8">
      <c r="C8" s="1" t="s">
        <v>14</v>
      </c>
      <c r="D8" s="38">
        <v>350.0</v>
      </c>
      <c r="G8" s="8"/>
      <c r="H8" s="1" t="s">
        <v>15</v>
      </c>
      <c r="I8" s="15">
        <f>D4</f>
        <v>17000</v>
      </c>
      <c r="K8" s="8"/>
      <c r="L8" s="1" t="s">
        <v>15</v>
      </c>
      <c r="M8" s="15">
        <f>I8</f>
        <v>17000</v>
      </c>
    </row>
    <row r="9">
      <c r="C9" s="1"/>
      <c r="D9" s="3"/>
      <c r="G9" s="16"/>
      <c r="H9" s="17" t="s">
        <v>16</v>
      </c>
      <c r="I9" s="18">
        <f>I5*I7*12</f>
        <v>18315.90618</v>
      </c>
      <c r="K9" s="16"/>
      <c r="L9" s="17" t="s">
        <v>16</v>
      </c>
      <c r="M9" s="18">
        <f>M5*M7*12</f>
        <v>17937.55776</v>
      </c>
    </row>
    <row r="10">
      <c r="C10" s="19" t="s">
        <v>17</v>
      </c>
      <c r="D10" s="19" t="s">
        <v>18</v>
      </c>
      <c r="G10" s="20"/>
      <c r="H10" s="1"/>
      <c r="I10" s="1"/>
      <c r="J10" s="1"/>
      <c r="K10" s="1"/>
      <c r="L10" s="1"/>
      <c r="M10" s="1"/>
      <c r="N10" s="1"/>
      <c r="O10" s="1"/>
    </row>
    <row r="11">
      <c r="B11" s="1" t="s">
        <v>19</v>
      </c>
      <c r="C11" s="21">
        <f>D7+((D4*0.004)/12)</f>
        <v>260.6666667</v>
      </c>
      <c r="D11" s="21">
        <f>D7+((D4*0.012)/12)</f>
        <v>272</v>
      </c>
      <c r="G11" s="20"/>
      <c r="H11" s="20"/>
      <c r="I11" s="20"/>
      <c r="J11" s="20"/>
      <c r="K11" s="20"/>
      <c r="L11" s="20"/>
      <c r="M11" s="20"/>
      <c r="N11" s="20"/>
    </row>
    <row r="12">
      <c r="C12" s="3"/>
      <c r="D12" s="3"/>
      <c r="G12" s="20"/>
      <c r="H12" s="20"/>
      <c r="I12" s="20"/>
      <c r="J12" s="20"/>
      <c r="K12" s="20"/>
      <c r="L12" s="20"/>
      <c r="M12" s="20"/>
      <c r="N12" s="20"/>
    </row>
    <row r="13">
      <c r="C13" s="3"/>
      <c r="D13" s="3"/>
      <c r="G13" s="20"/>
      <c r="H13" s="20"/>
      <c r="I13" s="20"/>
      <c r="J13" s="20"/>
      <c r="K13" s="20"/>
      <c r="L13" s="20"/>
      <c r="M13" s="20"/>
      <c r="N13" s="20"/>
    </row>
    <row r="14">
      <c r="G14" s="20"/>
      <c r="H14" s="20"/>
      <c r="I14" s="20"/>
      <c r="J14" s="20"/>
      <c r="K14" s="20"/>
      <c r="L14" s="20"/>
      <c r="M14" s="20"/>
      <c r="N14" s="20"/>
    </row>
    <row r="15">
      <c r="C15" s="1" t="s">
        <v>20</v>
      </c>
    </row>
    <row r="16">
      <c r="C16" s="1" t="s">
        <v>21</v>
      </c>
      <c r="D16" s="38">
        <v>17000.0</v>
      </c>
      <c r="E16" s="1" t="s">
        <v>2</v>
      </c>
      <c r="F16" s="3">
        <f>$D$2-D16</f>
        <v>0</v>
      </c>
      <c r="G16" s="4" t="s">
        <v>22</v>
      </c>
      <c r="H16" s="5"/>
      <c r="I16" s="6"/>
      <c r="K16" s="4" t="s">
        <v>23</v>
      </c>
      <c r="L16" s="5"/>
      <c r="M16" s="6"/>
    </row>
    <row r="17">
      <c r="C17" s="1" t="s">
        <v>24</v>
      </c>
      <c r="D17" s="39">
        <v>0.0199</v>
      </c>
      <c r="E17" s="2" t="s">
        <v>6</v>
      </c>
      <c r="F17" s="3">
        <f>$D$2*0.015</f>
        <v>255</v>
      </c>
      <c r="G17" s="8"/>
      <c r="H17" s="1" t="s">
        <v>8</v>
      </c>
      <c r="I17" s="15">
        <f>D19</f>
        <v>301</v>
      </c>
      <c r="K17" s="8"/>
      <c r="L17" s="1" t="s">
        <v>8</v>
      </c>
      <c r="M17" s="15">
        <f>D20</f>
        <v>350</v>
      </c>
    </row>
    <row r="18">
      <c r="C18" s="1" t="s">
        <v>9</v>
      </c>
      <c r="D18" s="41">
        <v>5.0</v>
      </c>
      <c r="G18" s="8"/>
      <c r="H18" s="1" t="s">
        <v>10</v>
      </c>
      <c r="I18" s="12">
        <f>D17</f>
        <v>0.0199</v>
      </c>
      <c r="K18" s="8"/>
      <c r="L18" s="1" t="s">
        <v>10</v>
      </c>
      <c r="M18" s="23">
        <f>D17</f>
        <v>0.0199</v>
      </c>
    </row>
    <row r="19">
      <c r="C19" s="1" t="s">
        <v>11</v>
      </c>
      <c r="D19" s="38">
        <v>301.0</v>
      </c>
      <c r="G19" s="8"/>
      <c r="H19" s="1" t="s">
        <v>12</v>
      </c>
      <c r="I19" s="14">
        <f>(
LOG(1-((I20/I17)*(I18/12)))  /  LOG((1+(I18/12)))
)/-12</f>
        <v>4.945844735</v>
      </c>
      <c r="K19" s="8"/>
      <c r="L19" s="1" t="s">
        <v>12</v>
      </c>
      <c r="M19" s="14">
        <f>(
LOG(1-((M20/M17)*(M18/12)))  /  LOG((1+(M18/12)))
)/-12</f>
        <v>4.223449044</v>
      </c>
    </row>
    <row r="20">
      <c r="C20" s="1" t="s">
        <v>14</v>
      </c>
      <c r="D20" s="38">
        <v>350.0</v>
      </c>
      <c r="G20" s="8"/>
      <c r="H20" s="1" t="s">
        <v>15</v>
      </c>
      <c r="I20" s="15">
        <f>D16</f>
        <v>17000</v>
      </c>
      <c r="K20" s="8"/>
      <c r="L20" s="1" t="s">
        <v>15</v>
      </c>
      <c r="M20" s="15">
        <f>D16</f>
        <v>17000</v>
      </c>
    </row>
    <row r="21" ht="15.75" customHeight="1">
      <c r="C21" s="1"/>
      <c r="D21" s="3"/>
      <c r="G21" s="16"/>
      <c r="H21" s="17" t="s">
        <v>16</v>
      </c>
      <c r="I21" s="18">
        <f>I17*I19*12</f>
        <v>17864.39118</v>
      </c>
      <c r="K21" s="16"/>
      <c r="L21" s="17" t="s">
        <v>16</v>
      </c>
      <c r="M21" s="18">
        <f>M17*M19*12</f>
        <v>17738.48599</v>
      </c>
    </row>
    <row r="22" ht="15.75" customHeight="1">
      <c r="C22" s="19" t="s">
        <v>17</v>
      </c>
      <c r="D22" s="19" t="s">
        <v>18</v>
      </c>
      <c r="G22" s="20"/>
      <c r="H22" s="1"/>
      <c r="I22" s="1"/>
      <c r="J22" s="1"/>
      <c r="K22" s="1"/>
      <c r="L22" s="1"/>
      <c r="M22" s="1"/>
      <c r="N22" s="1"/>
    </row>
    <row r="23" ht="15.75" customHeight="1">
      <c r="B23" s="1" t="s">
        <v>19</v>
      </c>
      <c r="C23" s="21">
        <f>D19+((D16*0.004)/12)</f>
        <v>306.6666667</v>
      </c>
      <c r="D23" s="21">
        <f>D19+((D16*0.012)/12)</f>
        <v>318</v>
      </c>
      <c r="G23" s="24"/>
      <c r="I23" s="3">
        <f>+I21-I20</f>
        <v>864.3911825</v>
      </c>
      <c r="M23" s="3">
        <f>+I21-M21</f>
        <v>125.905197</v>
      </c>
      <c r="O23" s="24"/>
      <c r="P23" s="25">
        <f>I21-M21</f>
        <v>125.905197</v>
      </c>
    </row>
    <row r="24" ht="15.75" customHeight="1">
      <c r="G24" s="24"/>
      <c r="J24" s="20"/>
      <c r="M24" s="3">
        <f>M9-M21</f>
        <v>199.0717752</v>
      </c>
      <c r="O24" s="24"/>
      <c r="P24" s="25"/>
    </row>
    <row r="25" ht="15.75" customHeight="1">
      <c r="A25" s="26" t="s">
        <v>25</v>
      </c>
      <c r="B25" s="6"/>
      <c r="C25" s="27">
        <v>0.0</v>
      </c>
      <c r="D25" s="28">
        <v>100.0</v>
      </c>
      <c r="G25" s="24"/>
      <c r="H25" s="25"/>
      <c r="I25" s="24"/>
      <c r="J25" s="20"/>
      <c r="K25" s="24"/>
      <c r="L25" s="24"/>
      <c r="M25" s="24"/>
      <c r="N25" s="24"/>
      <c r="O25" s="24"/>
      <c r="P25" s="25"/>
    </row>
    <row r="26" ht="15.75" customHeight="1">
      <c r="A26" s="29" t="s">
        <v>26</v>
      </c>
      <c r="B26" s="30">
        <v>0.004</v>
      </c>
      <c r="C26" s="31">
        <f>((0.004*D16)/12)*105</f>
        <v>595</v>
      </c>
      <c r="D26" s="32">
        <f>((0.004*D16)/12)*90</f>
        <v>510</v>
      </c>
      <c r="G26" s="24"/>
      <c r="H26" s="25"/>
      <c r="I26" s="24"/>
      <c r="J26" s="20"/>
      <c r="K26" s="24"/>
      <c r="L26" s="24"/>
      <c r="M26" s="24"/>
      <c r="N26" s="24"/>
      <c r="O26" s="24"/>
      <c r="P26" s="25"/>
    </row>
    <row r="27" ht="15.75" customHeight="1">
      <c r="A27" s="33"/>
      <c r="B27" s="34">
        <v>0.012</v>
      </c>
      <c r="C27" s="35">
        <f>((0.012*D16)/12)*105</f>
        <v>1785</v>
      </c>
      <c r="D27" s="36">
        <f>((0.012*D16)/12)*90</f>
        <v>1530</v>
      </c>
      <c r="G27" s="24"/>
      <c r="H27" s="25"/>
      <c r="I27" s="24"/>
      <c r="J27" s="20"/>
      <c r="K27" s="24"/>
      <c r="L27" s="24"/>
      <c r="M27" s="24"/>
      <c r="N27" s="24"/>
      <c r="O27" s="24"/>
      <c r="P27" s="25"/>
    </row>
    <row r="28" ht="15.75" customHeight="1">
      <c r="D28" s="3"/>
      <c r="G28" s="24"/>
      <c r="H28" s="25"/>
      <c r="I28" s="24"/>
      <c r="J28" s="20"/>
      <c r="K28" s="24"/>
      <c r="L28" s="24"/>
      <c r="M28" s="24"/>
      <c r="N28" s="24"/>
      <c r="O28" s="24"/>
      <c r="P28" s="25"/>
    </row>
    <row r="29" ht="15.75" customHeight="1">
      <c r="D29" s="3"/>
      <c r="G29" s="24"/>
      <c r="H29" s="25"/>
      <c r="I29" s="24"/>
      <c r="J29" s="20"/>
      <c r="K29" s="24"/>
      <c r="L29" s="24"/>
      <c r="M29" s="24"/>
      <c r="N29" s="24"/>
      <c r="O29" s="24"/>
      <c r="P29" s="25"/>
    </row>
    <row r="30" ht="15.75" customHeight="1">
      <c r="D30" s="3"/>
      <c r="G30" s="24"/>
      <c r="H30" s="25"/>
      <c r="I30" s="24"/>
      <c r="J30" s="20"/>
      <c r="K30" s="24"/>
      <c r="L30" s="24"/>
      <c r="M30" s="24"/>
      <c r="N30" s="24"/>
      <c r="O30" s="24"/>
      <c r="P30" s="25"/>
    </row>
    <row r="31" ht="15.75" customHeight="1">
      <c r="D31" s="3"/>
      <c r="G31" s="24"/>
      <c r="H31" s="25"/>
      <c r="I31" s="24"/>
      <c r="J31" s="20"/>
      <c r="K31" s="24"/>
      <c r="L31" s="24"/>
      <c r="M31" s="24"/>
      <c r="N31" s="24"/>
      <c r="O31" s="24"/>
      <c r="P31" s="25"/>
    </row>
    <row r="32" ht="15.75" customHeight="1">
      <c r="C32" s="1" t="s">
        <v>1</v>
      </c>
      <c r="D32" s="3">
        <v>274400.0</v>
      </c>
      <c r="E32" s="1" t="s">
        <v>2</v>
      </c>
      <c r="F32" s="3">
        <f>$D$2-D32</f>
        <v>-257400</v>
      </c>
      <c r="G32" s="4" t="s">
        <v>3</v>
      </c>
      <c r="H32" s="5"/>
      <c r="I32" s="6"/>
      <c r="K32" s="4" t="s">
        <v>4</v>
      </c>
      <c r="L32" s="5"/>
      <c r="M32" s="6"/>
      <c r="N32" s="24"/>
      <c r="O32" s="24"/>
      <c r="P32" s="25"/>
    </row>
    <row r="33" ht="15.75" customHeight="1">
      <c r="C33" s="1" t="s">
        <v>5</v>
      </c>
      <c r="D33" s="7">
        <v>0.03625</v>
      </c>
      <c r="E33" s="2" t="s">
        <v>6</v>
      </c>
      <c r="F33" s="3">
        <f>$D$2*0.02</f>
        <v>340</v>
      </c>
      <c r="G33" s="8"/>
      <c r="H33" s="1" t="s">
        <v>7</v>
      </c>
      <c r="I33" s="9">
        <f>D35</f>
        <v>1251.4</v>
      </c>
      <c r="K33" s="8"/>
      <c r="L33" s="1" t="s">
        <v>8</v>
      </c>
      <c r="M33" s="10">
        <f>D36</f>
        <v>1400</v>
      </c>
      <c r="N33" s="24"/>
      <c r="O33" s="24"/>
      <c r="P33" s="25"/>
    </row>
    <row r="34" ht="15.75" customHeight="1">
      <c r="C34" s="1" t="s">
        <v>9</v>
      </c>
      <c r="D34" s="11">
        <v>30.0</v>
      </c>
      <c r="G34" s="8"/>
      <c r="H34" s="1" t="s">
        <v>10</v>
      </c>
      <c r="I34" s="12">
        <f>D33</f>
        <v>0.03625</v>
      </c>
      <c r="K34" s="8"/>
      <c r="L34" s="1" t="s">
        <v>10</v>
      </c>
      <c r="M34" s="12">
        <f>I34</f>
        <v>0.03625</v>
      </c>
    </row>
    <row r="35" ht="15.75" customHeight="1">
      <c r="C35" s="1" t="s">
        <v>11</v>
      </c>
      <c r="D35" s="3">
        <v>1251.4</v>
      </c>
      <c r="G35" s="8"/>
      <c r="H35" s="1" t="s">
        <v>12</v>
      </c>
      <c r="I35" s="13">
        <f>(
LOG(1-((I36/I33)*(I34/12)))  /  LOG((1+(I34/12)))
)/-12</f>
        <v>30.00020674</v>
      </c>
      <c r="K35" s="8"/>
      <c r="L35" s="1" t="s">
        <v>13</v>
      </c>
      <c r="M35" s="14">
        <f>(
LOG(1-((M36/M33)*(M34/12)))  /  LOG((1+(M34/12)))
)/-12</f>
        <v>24.77368475</v>
      </c>
    </row>
    <row r="36" ht="15.75" customHeight="1">
      <c r="C36" s="1" t="s">
        <v>14</v>
      </c>
      <c r="D36" s="3">
        <v>1400.0</v>
      </c>
      <c r="G36" s="8"/>
      <c r="H36" s="1" t="s">
        <v>15</v>
      </c>
      <c r="I36" s="15">
        <f>D32</f>
        <v>274400</v>
      </c>
      <c r="K36" s="8"/>
      <c r="L36" s="1" t="s">
        <v>15</v>
      </c>
      <c r="M36" s="15">
        <f>I36</f>
        <v>274400</v>
      </c>
    </row>
    <row r="37" ht="15.75" customHeight="1">
      <c r="C37" s="1"/>
      <c r="D37" s="3"/>
      <c r="G37" s="16"/>
      <c r="H37" s="17" t="s">
        <v>16</v>
      </c>
      <c r="I37" s="18">
        <f>I33*I35*12</f>
        <v>450507.1045</v>
      </c>
      <c r="K37" s="16"/>
      <c r="L37" s="17" t="s">
        <v>16</v>
      </c>
      <c r="M37" s="18">
        <f>M33*M35*12</f>
        <v>416197.9037</v>
      </c>
    </row>
    <row r="38" ht="15.75" customHeight="1">
      <c r="C38" s="19" t="s">
        <v>17</v>
      </c>
      <c r="D38" s="19" t="s">
        <v>18</v>
      </c>
      <c r="G38" s="20"/>
      <c r="H38" s="1"/>
      <c r="I38" s="1"/>
      <c r="J38" s="1"/>
      <c r="K38" s="1"/>
      <c r="L38" s="1"/>
      <c r="M38" s="1"/>
    </row>
    <row r="39" ht="15.75" customHeight="1">
      <c r="B39" s="1" t="s">
        <v>19</v>
      </c>
      <c r="C39" s="21">
        <f>D35+((D32*0.004)/12)</f>
        <v>1342.866667</v>
      </c>
      <c r="D39" s="21">
        <f>D35+((D32*0.012)/12)</f>
        <v>1525.8</v>
      </c>
      <c r="G39" s="20"/>
      <c r="H39" s="20"/>
      <c r="I39" s="20"/>
      <c r="J39" s="20"/>
      <c r="K39" s="20"/>
      <c r="L39" s="20"/>
      <c r="M39" s="20"/>
    </row>
    <row r="40" ht="15.75" customHeight="1">
      <c r="C40" s="3"/>
      <c r="D40" s="3"/>
      <c r="G40" s="20"/>
      <c r="H40" s="20"/>
      <c r="I40" s="20"/>
      <c r="J40" s="20"/>
      <c r="K40" s="20"/>
      <c r="L40" s="20"/>
      <c r="M40" s="20"/>
    </row>
    <row r="41" ht="15.75" customHeight="1"/>
    <row r="42" ht="15.75" customHeight="1"/>
    <row r="43" ht="15.75" customHeight="1"/>
    <row r="44" ht="15.75" customHeight="1"/>
    <row r="45" ht="15.75" customHeight="1"/>
    <row r="46" ht="15.0" customHeight="1"/>
    <row r="47" ht="15.75" customHeight="1"/>
    <row r="48" ht="15.75" customHeight="1"/>
    <row r="49" ht="15.75" customHeight="1"/>
    <row r="50" ht="15.75" customHeight="1"/>
    <row r="51" ht="15.75" customHeight="1"/>
    <row r="52" ht="17.25" customHeight="1"/>
    <row r="53" ht="15.75" customHeight="1"/>
    <row r="54" ht="15.75" customHeight="1">
      <c r="H54" s="1"/>
    </row>
    <row r="55" ht="15.75" customHeight="1">
      <c r="H55" s="1"/>
      <c r="I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>
      <c r="O124" s="2" t="str">
        <f>I124*'Tiguan Refi 1'!C25:D25</f>
        <v>#VALUE!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G4:I4"/>
    <mergeCell ref="K4:M4"/>
    <mergeCell ref="G16:I16"/>
    <mergeCell ref="K16:M16"/>
    <mergeCell ref="A25:B25"/>
    <mergeCell ref="A26:A27"/>
    <mergeCell ref="G32:I32"/>
    <mergeCell ref="K32:M3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63"/>
    <col customWidth="1" min="3" max="3" width="11.0"/>
    <col customWidth="1" min="4" max="4" width="11.13"/>
    <col customWidth="1" min="5" max="5" width="10.13"/>
    <col customWidth="1" min="6" max="6" width="11.0"/>
    <col customWidth="1" min="7" max="7" width="7.63"/>
    <col customWidth="1" min="8" max="8" width="10.38"/>
    <col customWidth="1" min="9" max="9" width="12.88"/>
    <col customWidth="1" min="10" max="10" width="10.13"/>
    <col customWidth="1" min="11" max="11" width="7.63"/>
    <col customWidth="1" min="12" max="12" width="11.0"/>
    <col customWidth="1" min="13" max="13" width="14.38"/>
    <col customWidth="1" min="14" max="14" width="15.38"/>
    <col customWidth="1" min="15" max="15" width="7.63"/>
    <col customWidth="1" min="16" max="16" width="11.0"/>
    <col customWidth="1" min="17" max="26" width="7.63"/>
  </cols>
  <sheetData>
    <row r="2">
      <c r="C2" s="1" t="s">
        <v>0</v>
      </c>
      <c r="D2" s="37">
        <v>17000.0</v>
      </c>
    </row>
    <row r="4">
      <c r="C4" s="1" t="s">
        <v>1</v>
      </c>
      <c r="D4" s="38">
        <v>17000.0</v>
      </c>
      <c r="E4" s="1" t="s">
        <v>2</v>
      </c>
      <c r="F4" s="3">
        <f>$D$2-D4</f>
        <v>0</v>
      </c>
      <c r="G4" s="4" t="s">
        <v>3</v>
      </c>
      <c r="H4" s="5"/>
      <c r="I4" s="6"/>
      <c r="K4" s="4" t="s">
        <v>4</v>
      </c>
      <c r="L4" s="5"/>
      <c r="M4" s="6"/>
    </row>
    <row r="5">
      <c r="C5" s="1" t="s">
        <v>5</v>
      </c>
      <c r="D5" s="42">
        <v>0.039</v>
      </c>
      <c r="E5" s="2" t="s">
        <v>6</v>
      </c>
      <c r="F5" s="3">
        <f>$D$2*0.02</f>
        <v>340</v>
      </c>
      <c r="G5" s="8"/>
      <c r="H5" s="1" t="s">
        <v>7</v>
      </c>
      <c r="I5" s="9">
        <f>D7</f>
        <v>312</v>
      </c>
      <c r="K5" s="8"/>
      <c r="L5" s="1" t="s">
        <v>8</v>
      </c>
      <c r="M5" s="10">
        <f>D8</f>
        <v>350</v>
      </c>
    </row>
    <row r="6">
      <c r="C6" s="1" t="s">
        <v>9</v>
      </c>
      <c r="D6" s="40">
        <f>66/12</f>
        <v>5.5</v>
      </c>
      <c r="G6" s="8"/>
      <c r="H6" s="1" t="s">
        <v>10</v>
      </c>
      <c r="I6" s="12">
        <f>D5</f>
        <v>0.039</v>
      </c>
      <c r="K6" s="8"/>
      <c r="L6" s="1" t="s">
        <v>10</v>
      </c>
      <c r="M6" s="12">
        <f>I6</f>
        <v>0.039</v>
      </c>
    </row>
    <row r="7">
      <c r="C7" s="1" t="s">
        <v>11</v>
      </c>
      <c r="D7" s="43">
        <v>312.0</v>
      </c>
      <c r="G7" s="8"/>
      <c r="H7" s="1" t="s">
        <v>12</v>
      </c>
      <c r="I7" s="13">
        <f>(
LOG(1-((I8/I5)*(I6/12)))  /  LOG((1+(I6/12)))
)/-12</f>
        <v>5.005561046</v>
      </c>
      <c r="K7" s="8"/>
      <c r="L7" s="1" t="s">
        <v>13</v>
      </c>
      <c r="M7" s="14">
        <f>(
LOG(1-((M8/M5)*(M6/12)))  /  LOG((1+(M6/12)))
)/-12</f>
        <v>4.412426877</v>
      </c>
    </row>
    <row r="8">
      <c r="C8" s="1" t="s">
        <v>14</v>
      </c>
      <c r="D8" s="38">
        <v>350.0</v>
      </c>
      <c r="G8" s="8"/>
      <c r="H8" s="1" t="s">
        <v>15</v>
      </c>
      <c r="I8" s="15">
        <f>D4</f>
        <v>17000</v>
      </c>
      <c r="K8" s="8"/>
      <c r="L8" s="1" t="s">
        <v>15</v>
      </c>
      <c r="M8" s="15">
        <f>I8</f>
        <v>17000</v>
      </c>
    </row>
    <row r="9">
      <c r="C9" s="1"/>
      <c r="D9" s="3"/>
      <c r="G9" s="16"/>
      <c r="H9" s="17" t="s">
        <v>16</v>
      </c>
      <c r="I9" s="18">
        <f>I5*I7*12</f>
        <v>18740.82055</v>
      </c>
      <c r="K9" s="16"/>
      <c r="L9" s="17" t="s">
        <v>16</v>
      </c>
      <c r="M9" s="18">
        <f>M5*M7*12</f>
        <v>18532.19288</v>
      </c>
    </row>
    <row r="10">
      <c r="C10" s="19" t="s">
        <v>17</v>
      </c>
      <c r="D10" s="19" t="s">
        <v>18</v>
      </c>
      <c r="G10" s="20"/>
      <c r="H10" s="1"/>
      <c r="I10" s="1"/>
      <c r="J10" s="1"/>
      <c r="K10" s="1"/>
      <c r="L10" s="1"/>
      <c r="M10" s="1"/>
      <c r="N10" s="1"/>
      <c r="O10" s="1"/>
    </row>
    <row r="11">
      <c r="B11" s="1" t="s">
        <v>19</v>
      </c>
      <c r="C11" s="21">
        <f>D7+((D4*0.004)/12)</f>
        <v>317.6666667</v>
      </c>
      <c r="D11" s="21">
        <f>D7+((D4*0.012)/12)</f>
        <v>329</v>
      </c>
      <c r="G11" s="20"/>
      <c r="H11" s="20"/>
      <c r="I11" s="20"/>
      <c r="J11" s="20"/>
      <c r="K11" s="20"/>
      <c r="L11" s="20"/>
      <c r="M11" s="20"/>
      <c r="N11" s="20"/>
    </row>
    <row r="12">
      <c r="C12" s="3"/>
      <c r="D12" s="3"/>
      <c r="G12" s="20"/>
      <c r="H12" s="20"/>
      <c r="I12" s="20"/>
      <c r="J12" s="20"/>
      <c r="K12" s="20"/>
      <c r="L12" s="20"/>
      <c r="M12" s="20"/>
      <c r="N12" s="20"/>
    </row>
    <row r="13">
      <c r="C13" s="3"/>
      <c r="D13" s="3"/>
      <c r="G13" s="20"/>
      <c r="H13" s="20"/>
      <c r="I13" s="20"/>
      <c r="J13" s="20"/>
      <c r="K13" s="20"/>
      <c r="L13" s="20"/>
      <c r="M13" s="20"/>
      <c r="N13" s="20"/>
    </row>
    <row r="14">
      <c r="G14" s="20"/>
      <c r="H14" s="20"/>
      <c r="I14" s="20"/>
      <c r="J14" s="20"/>
      <c r="K14" s="20"/>
      <c r="L14" s="20"/>
      <c r="M14" s="20"/>
      <c r="N14" s="20"/>
    </row>
    <row r="15">
      <c r="C15" s="1" t="s">
        <v>20</v>
      </c>
    </row>
    <row r="16">
      <c r="C16" s="1" t="s">
        <v>21</v>
      </c>
      <c r="D16" s="38">
        <v>17000.0</v>
      </c>
      <c r="E16" s="1" t="s">
        <v>2</v>
      </c>
      <c r="F16" s="3">
        <f>$D$2-D16</f>
        <v>0</v>
      </c>
      <c r="G16" s="4" t="s">
        <v>22</v>
      </c>
      <c r="H16" s="5"/>
      <c r="I16" s="6"/>
      <c r="K16" s="4" t="s">
        <v>23</v>
      </c>
      <c r="L16" s="5"/>
      <c r="M16" s="6"/>
    </row>
    <row r="17">
      <c r="C17" s="1" t="s">
        <v>24</v>
      </c>
      <c r="D17" s="42">
        <v>0.0249</v>
      </c>
      <c r="E17" s="2" t="s">
        <v>6</v>
      </c>
      <c r="F17" s="3">
        <f>$D$2*0.015</f>
        <v>255</v>
      </c>
      <c r="G17" s="8"/>
      <c r="H17" s="1" t="s">
        <v>8</v>
      </c>
      <c r="I17" s="15">
        <f>D19</f>
        <v>255</v>
      </c>
      <c r="K17" s="8"/>
      <c r="L17" s="1" t="s">
        <v>8</v>
      </c>
      <c r="M17" s="15">
        <f>D20</f>
        <v>350</v>
      </c>
    </row>
    <row r="18">
      <c r="C18" s="1" t="s">
        <v>9</v>
      </c>
      <c r="D18" s="40">
        <f>72/12</f>
        <v>6</v>
      </c>
      <c r="G18" s="8"/>
      <c r="H18" s="1" t="s">
        <v>10</v>
      </c>
      <c r="I18" s="12">
        <f>D17</f>
        <v>0.0249</v>
      </c>
      <c r="K18" s="8"/>
      <c r="L18" s="1" t="s">
        <v>10</v>
      </c>
      <c r="M18" s="23">
        <f>D17</f>
        <v>0.0249</v>
      </c>
    </row>
    <row r="19">
      <c r="C19" s="1" t="s">
        <v>11</v>
      </c>
      <c r="D19" s="43">
        <v>255.0</v>
      </c>
      <c r="G19" s="8"/>
      <c r="H19" s="1" t="s">
        <v>12</v>
      </c>
      <c r="I19" s="14">
        <f>(
LOG(1-((I20/I17)*(I18/12)))  /  LOG((1+(I18/12)))
)/-12</f>
        <v>5.985590256</v>
      </c>
      <c r="K19" s="8"/>
      <c r="L19" s="1" t="s">
        <v>12</v>
      </c>
      <c r="M19" s="14">
        <f>(
LOG(1-((M20/M17)*(M18/12)))  /  LOG((1+(M18/12)))
)/-12</f>
        <v>4.270847086</v>
      </c>
    </row>
    <row r="20">
      <c r="C20" s="1" t="s">
        <v>14</v>
      </c>
      <c r="D20" s="43">
        <v>350.0</v>
      </c>
      <c r="G20" s="8"/>
      <c r="H20" s="1" t="s">
        <v>15</v>
      </c>
      <c r="I20" s="15">
        <f>D16</f>
        <v>17000</v>
      </c>
      <c r="K20" s="8"/>
      <c r="L20" s="1" t="s">
        <v>15</v>
      </c>
      <c r="M20" s="15">
        <f>D16</f>
        <v>17000</v>
      </c>
    </row>
    <row r="21" ht="15.75" customHeight="1">
      <c r="C21" s="1"/>
      <c r="D21" s="3"/>
      <c r="G21" s="16"/>
      <c r="H21" s="17" t="s">
        <v>16</v>
      </c>
      <c r="I21" s="18">
        <f>I17*I19*12</f>
        <v>18315.90618</v>
      </c>
      <c r="K21" s="16"/>
      <c r="L21" s="17" t="s">
        <v>16</v>
      </c>
      <c r="M21" s="18">
        <f>M17*M19*12</f>
        <v>17937.55776</v>
      </c>
    </row>
    <row r="22" ht="15.75" customHeight="1">
      <c r="C22" s="19" t="s">
        <v>17</v>
      </c>
      <c r="D22" s="19" t="s">
        <v>18</v>
      </c>
      <c r="G22" s="20"/>
      <c r="H22" s="1"/>
      <c r="I22" s="1"/>
      <c r="J22" s="1"/>
      <c r="K22" s="1"/>
      <c r="L22" s="1"/>
      <c r="M22" s="1"/>
      <c r="N22" s="1"/>
    </row>
    <row r="23" ht="15.75" customHeight="1">
      <c r="B23" s="1" t="s">
        <v>19</v>
      </c>
      <c r="C23" s="21">
        <f>D19+((D16*0.004)/12)</f>
        <v>260.6666667</v>
      </c>
      <c r="D23" s="21">
        <f>D19+((D16*0.012)/12)</f>
        <v>272</v>
      </c>
      <c r="G23" s="24"/>
      <c r="I23" s="3">
        <f>+I21-I20</f>
        <v>1315.906184</v>
      </c>
      <c r="M23" s="3">
        <f>+I21-M21</f>
        <v>378.348423</v>
      </c>
      <c r="O23" s="24"/>
      <c r="P23" s="25">
        <f>I21-M21</f>
        <v>378.348423</v>
      </c>
    </row>
    <row r="24" ht="15.75" customHeight="1">
      <c r="G24" s="24"/>
      <c r="J24" s="20"/>
      <c r="M24" s="3">
        <f>M9-M21</f>
        <v>594.6351236</v>
      </c>
      <c r="O24" s="24"/>
      <c r="P24" s="25"/>
    </row>
    <row r="25" ht="15.75" customHeight="1">
      <c r="A25" s="26" t="s">
        <v>25</v>
      </c>
      <c r="B25" s="6"/>
      <c r="C25" s="27">
        <v>0.0</v>
      </c>
      <c r="D25" s="28">
        <v>100.0</v>
      </c>
      <c r="G25" s="24"/>
      <c r="H25" s="25"/>
      <c r="I25" s="24"/>
      <c r="J25" s="20"/>
      <c r="K25" s="24"/>
      <c r="L25" s="24"/>
      <c r="M25" s="24"/>
      <c r="N25" s="24"/>
      <c r="O25" s="24"/>
      <c r="P25" s="25"/>
    </row>
    <row r="26" ht="15.75" customHeight="1">
      <c r="A26" s="29" t="s">
        <v>26</v>
      </c>
      <c r="B26" s="30">
        <v>0.004</v>
      </c>
      <c r="C26" s="31">
        <f>((0.004*D16)/12)*105</f>
        <v>595</v>
      </c>
      <c r="D26" s="32">
        <f>((0.004*D16)/12)*90</f>
        <v>510</v>
      </c>
      <c r="G26" s="24"/>
      <c r="H26" s="25"/>
      <c r="I26" s="24"/>
      <c r="J26" s="20"/>
      <c r="K26" s="24"/>
      <c r="L26" s="24"/>
      <c r="M26" s="24"/>
      <c r="N26" s="24"/>
      <c r="O26" s="24"/>
      <c r="P26" s="25"/>
    </row>
    <row r="27" ht="15.75" customHeight="1">
      <c r="A27" s="33"/>
      <c r="B27" s="34">
        <v>0.012</v>
      </c>
      <c r="C27" s="35">
        <f>((0.012*D16)/12)*105</f>
        <v>1785</v>
      </c>
      <c r="D27" s="36">
        <f>((0.012*D16)/12)*90</f>
        <v>1530</v>
      </c>
      <c r="G27" s="24"/>
      <c r="H27" s="25"/>
      <c r="I27" s="24"/>
      <c r="J27" s="20"/>
      <c r="K27" s="24"/>
      <c r="L27" s="24"/>
      <c r="M27" s="24"/>
      <c r="N27" s="24"/>
      <c r="O27" s="24"/>
      <c r="P27" s="25"/>
    </row>
    <row r="28" ht="15.75" customHeight="1">
      <c r="D28" s="3"/>
      <c r="G28" s="24"/>
      <c r="H28" s="25"/>
      <c r="I28" s="24"/>
      <c r="J28" s="20"/>
      <c r="K28" s="24"/>
      <c r="L28" s="24"/>
      <c r="M28" s="24"/>
      <c r="N28" s="24"/>
      <c r="O28" s="24"/>
      <c r="P28" s="25"/>
    </row>
    <row r="29" ht="15.75" customHeight="1">
      <c r="D29" s="3"/>
      <c r="G29" s="24"/>
      <c r="H29" s="25"/>
      <c r="I29" s="24"/>
      <c r="J29" s="20"/>
      <c r="K29" s="24"/>
      <c r="L29" s="24"/>
      <c r="M29" s="24"/>
      <c r="N29" s="24"/>
      <c r="O29" s="24"/>
      <c r="P29" s="25"/>
    </row>
    <row r="30" ht="15.75" customHeight="1">
      <c r="D30" s="3"/>
      <c r="G30" s="24"/>
      <c r="H30" s="25"/>
      <c r="I30" s="24"/>
      <c r="J30" s="20"/>
      <c r="K30" s="24"/>
      <c r="L30" s="24"/>
      <c r="M30" s="24"/>
      <c r="N30" s="24"/>
      <c r="O30" s="24"/>
      <c r="P30" s="25"/>
    </row>
    <row r="31" ht="15.75" customHeight="1">
      <c r="D31" s="3"/>
      <c r="G31" s="24"/>
      <c r="H31" s="25"/>
      <c r="I31" s="24"/>
      <c r="J31" s="20"/>
      <c r="K31" s="24"/>
      <c r="L31" s="24"/>
      <c r="M31" s="24"/>
      <c r="N31" s="24"/>
      <c r="O31" s="24"/>
      <c r="P31" s="25"/>
    </row>
    <row r="32" ht="15.75" customHeight="1">
      <c r="C32" s="1" t="s">
        <v>1</v>
      </c>
      <c r="D32" s="3">
        <v>274400.0</v>
      </c>
      <c r="E32" s="1" t="s">
        <v>2</v>
      </c>
      <c r="F32" s="3">
        <f>$D$2-D32</f>
        <v>-257400</v>
      </c>
      <c r="G32" s="4" t="s">
        <v>3</v>
      </c>
      <c r="H32" s="5"/>
      <c r="I32" s="6"/>
      <c r="K32" s="4" t="s">
        <v>4</v>
      </c>
      <c r="L32" s="5"/>
      <c r="M32" s="6"/>
      <c r="N32" s="24"/>
      <c r="O32" s="24"/>
      <c r="P32" s="25"/>
    </row>
    <row r="33" ht="15.75" customHeight="1">
      <c r="C33" s="1" t="s">
        <v>5</v>
      </c>
      <c r="D33" s="7">
        <v>0.03625</v>
      </c>
      <c r="E33" s="2" t="s">
        <v>6</v>
      </c>
      <c r="F33" s="3">
        <f>$D$2*0.02</f>
        <v>340</v>
      </c>
      <c r="G33" s="8"/>
      <c r="H33" s="1" t="s">
        <v>7</v>
      </c>
      <c r="I33" s="9">
        <f>D35</f>
        <v>1251.4</v>
      </c>
      <c r="K33" s="8"/>
      <c r="L33" s="1" t="s">
        <v>8</v>
      </c>
      <c r="M33" s="10">
        <f>D36</f>
        <v>1400</v>
      </c>
      <c r="N33" s="24"/>
      <c r="O33" s="24"/>
      <c r="P33" s="25"/>
    </row>
    <row r="34" ht="15.75" customHeight="1">
      <c r="C34" s="1" t="s">
        <v>9</v>
      </c>
      <c r="D34" s="11">
        <v>30.0</v>
      </c>
      <c r="G34" s="8"/>
      <c r="H34" s="1" t="s">
        <v>10</v>
      </c>
      <c r="I34" s="12">
        <f>D33</f>
        <v>0.03625</v>
      </c>
      <c r="K34" s="8"/>
      <c r="L34" s="1" t="s">
        <v>10</v>
      </c>
      <c r="M34" s="12">
        <f>I34</f>
        <v>0.03625</v>
      </c>
    </row>
    <row r="35" ht="15.75" customHeight="1">
      <c r="C35" s="1" t="s">
        <v>11</v>
      </c>
      <c r="D35" s="3">
        <v>1251.4</v>
      </c>
      <c r="G35" s="8"/>
      <c r="H35" s="1" t="s">
        <v>12</v>
      </c>
      <c r="I35" s="13">
        <f>(
LOG(1-((I36/I33)*(I34/12)))  /  LOG((1+(I34/12)))
)/-12</f>
        <v>30.00020674</v>
      </c>
      <c r="K35" s="8"/>
      <c r="L35" s="1" t="s">
        <v>13</v>
      </c>
      <c r="M35" s="14">
        <f>(
LOG(1-((M36/M33)*(M34/12)))  /  LOG((1+(M34/12)))
)/-12</f>
        <v>24.77368475</v>
      </c>
    </row>
    <row r="36" ht="15.75" customHeight="1">
      <c r="C36" s="1" t="s">
        <v>14</v>
      </c>
      <c r="D36" s="3">
        <v>1400.0</v>
      </c>
      <c r="G36" s="8"/>
      <c r="H36" s="1" t="s">
        <v>15</v>
      </c>
      <c r="I36" s="15">
        <f>D32</f>
        <v>274400</v>
      </c>
      <c r="K36" s="8"/>
      <c r="L36" s="1" t="s">
        <v>15</v>
      </c>
      <c r="M36" s="15">
        <f>I36</f>
        <v>274400</v>
      </c>
    </row>
    <row r="37" ht="15.75" customHeight="1">
      <c r="C37" s="1"/>
      <c r="D37" s="3"/>
      <c r="G37" s="16"/>
      <c r="H37" s="17" t="s">
        <v>16</v>
      </c>
      <c r="I37" s="18">
        <f>I33*I35*12</f>
        <v>450507.1045</v>
      </c>
      <c r="K37" s="16"/>
      <c r="L37" s="17" t="s">
        <v>16</v>
      </c>
      <c r="M37" s="18">
        <f>M33*M35*12</f>
        <v>416197.9037</v>
      </c>
    </row>
    <row r="38" ht="15.75" customHeight="1">
      <c r="C38" s="19" t="s">
        <v>17</v>
      </c>
      <c r="D38" s="19" t="s">
        <v>18</v>
      </c>
      <c r="G38" s="20"/>
      <c r="H38" s="1"/>
      <c r="I38" s="1"/>
      <c r="J38" s="1"/>
      <c r="K38" s="1"/>
      <c r="L38" s="1"/>
      <c r="M38" s="1"/>
    </row>
    <row r="39" ht="15.75" customHeight="1">
      <c r="B39" s="1" t="s">
        <v>19</v>
      </c>
      <c r="C39" s="21">
        <f>D35+((D32*0.004)/12)</f>
        <v>1342.866667</v>
      </c>
      <c r="D39" s="21">
        <f>D35+((D32*0.012)/12)</f>
        <v>1525.8</v>
      </c>
      <c r="G39" s="20"/>
      <c r="H39" s="20"/>
      <c r="I39" s="20"/>
      <c r="J39" s="20"/>
      <c r="K39" s="20"/>
      <c r="L39" s="20"/>
      <c r="M39" s="20"/>
    </row>
    <row r="40" ht="15.75" customHeight="1">
      <c r="C40" s="3"/>
      <c r="D40" s="3"/>
      <c r="G40" s="20"/>
      <c r="H40" s="20"/>
      <c r="I40" s="20"/>
      <c r="J40" s="20"/>
      <c r="K40" s="20"/>
      <c r="L40" s="20"/>
      <c r="M40" s="20"/>
    </row>
    <row r="41" ht="15.75" customHeight="1"/>
    <row r="42" ht="15.75" customHeight="1"/>
    <row r="43" ht="15.75" customHeight="1"/>
    <row r="44" ht="15.75" customHeight="1"/>
    <row r="45" ht="15.75" customHeight="1"/>
    <row r="46" ht="15.0" customHeight="1"/>
    <row r="47" ht="15.75" customHeight="1"/>
    <row r="48" ht="15.75" customHeight="1"/>
    <row r="49" ht="15.75" customHeight="1"/>
    <row r="50" ht="15.75" customHeight="1"/>
    <row r="51" ht="15.75" customHeight="1"/>
    <row r="52" ht="17.25" customHeight="1"/>
    <row r="53" ht="15.75" customHeight="1"/>
    <row r="54" ht="15.75" customHeight="1">
      <c r="H54" s="1"/>
    </row>
    <row r="55" ht="15.75" customHeight="1">
      <c r="H55" s="1"/>
      <c r="I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>
      <c r="O124" s="2" t="str">
        <f>I124*'Tiguan First'!C25:D25</f>
        <v>#VALUE!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G4:I4"/>
    <mergeCell ref="K4:M4"/>
    <mergeCell ref="G16:I16"/>
    <mergeCell ref="K16:M16"/>
    <mergeCell ref="A25:B25"/>
    <mergeCell ref="A26:A27"/>
    <mergeCell ref="G32:I32"/>
    <mergeCell ref="K32:M3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63"/>
    <col customWidth="1" min="3" max="3" width="11.0"/>
    <col customWidth="1" min="4" max="4" width="11.13"/>
    <col customWidth="1" min="5" max="5" width="10.13"/>
    <col customWidth="1" min="6" max="6" width="11.0"/>
    <col customWidth="1" min="7" max="7" width="7.63"/>
    <col customWidth="1" min="8" max="8" width="10.38"/>
    <col customWidth="1" min="9" max="9" width="12.88"/>
    <col customWidth="1" min="10" max="10" width="10.13"/>
    <col customWidth="1" min="11" max="11" width="7.63"/>
    <col customWidth="1" min="12" max="12" width="11.0"/>
    <col customWidth="1" min="13" max="13" width="14.38"/>
    <col customWidth="1" min="14" max="14" width="15.38"/>
    <col customWidth="1" min="15" max="15" width="7.63"/>
    <col customWidth="1" min="16" max="16" width="11.0"/>
    <col customWidth="1" min="17" max="26" width="7.63"/>
  </cols>
  <sheetData>
    <row r="2">
      <c r="C2" s="1" t="s">
        <v>0</v>
      </c>
      <c r="D2" s="37">
        <v>17000.0</v>
      </c>
    </row>
    <row r="4">
      <c r="C4" s="1" t="s">
        <v>1</v>
      </c>
      <c r="D4" s="38">
        <v>17000.0</v>
      </c>
      <c r="E4" s="1" t="s">
        <v>2</v>
      </c>
      <c r="F4" s="3">
        <f>$D$2-D4</f>
        <v>0</v>
      </c>
      <c r="G4" s="4" t="s">
        <v>3</v>
      </c>
      <c r="H4" s="5"/>
      <c r="I4" s="6"/>
      <c r="K4" s="4" t="s">
        <v>4</v>
      </c>
      <c r="L4" s="5"/>
      <c r="M4" s="6"/>
    </row>
    <row r="5">
      <c r="C5" s="1" t="s">
        <v>5</v>
      </c>
      <c r="D5" s="39">
        <v>0.0249</v>
      </c>
      <c r="E5" s="2" t="s">
        <v>6</v>
      </c>
      <c r="F5" s="3">
        <f>$D$2*0.02</f>
        <v>340</v>
      </c>
      <c r="G5" s="8"/>
      <c r="H5" s="1" t="s">
        <v>7</v>
      </c>
      <c r="I5" s="9">
        <f>D7</f>
        <v>255</v>
      </c>
      <c r="K5" s="8"/>
      <c r="L5" s="1" t="s">
        <v>8</v>
      </c>
      <c r="M5" s="10">
        <f>D8</f>
        <v>350</v>
      </c>
    </row>
    <row r="6">
      <c r="C6" s="1" t="s">
        <v>9</v>
      </c>
      <c r="D6" s="40">
        <f>72/12</f>
        <v>6</v>
      </c>
      <c r="G6" s="8"/>
      <c r="H6" s="1" t="s">
        <v>10</v>
      </c>
      <c r="I6" s="12">
        <f>D5</f>
        <v>0.0249</v>
      </c>
      <c r="K6" s="8"/>
      <c r="L6" s="1" t="s">
        <v>10</v>
      </c>
      <c r="M6" s="12">
        <f>I6</f>
        <v>0.0249</v>
      </c>
    </row>
    <row r="7">
      <c r="C7" s="1" t="s">
        <v>11</v>
      </c>
      <c r="D7" s="38">
        <v>255.0</v>
      </c>
      <c r="G7" s="8"/>
      <c r="H7" s="1" t="s">
        <v>12</v>
      </c>
      <c r="I7" s="13">
        <f>(
LOG(1-((I8/I5)*(I6/12)))  /  LOG((1+(I6/12)))
)/-12</f>
        <v>5.985590256</v>
      </c>
      <c r="K7" s="8"/>
      <c r="L7" s="1" t="s">
        <v>13</v>
      </c>
      <c r="M7" s="14">
        <f>(
LOG(1-((M8/M5)*(M6/12)))  /  LOG((1+(M6/12)))
)/-12</f>
        <v>4.270847086</v>
      </c>
    </row>
    <row r="8">
      <c r="C8" s="1" t="s">
        <v>14</v>
      </c>
      <c r="D8" s="38">
        <v>350.0</v>
      </c>
      <c r="G8" s="8"/>
      <c r="H8" s="1" t="s">
        <v>15</v>
      </c>
      <c r="I8" s="15">
        <f>D4</f>
        <v>17000</v>
      </c>
      <c r="K8" s="8"/>
      <c r="L8" s="1" t="s">
        <v>15</v>
      </c>
      <c r="M8" s="15">
        <f>I8</f>
        <v>17000</v>
      </c>
    </row>
    <row r="9">
      <c r="C9" s="1"/>
      <c r="D9" s="3"/>
      <c r="G9" s="16"/>
      <c r="H9" s="17" t="s">
        <v>16</v>
      </c>
      <c r="I9" s="18">
        <f>I5*I7*12</f>
        <v>18315.90618</v>
      </c>
      <c r="K9" s="16"/>
      <c r="L9" s="17" t="s">
        <v>16</v>
      </c>
      <c r="M9" s="18">
        <f>M5*M7*12</f>
        <v>17937.55776</v>
      </c>
    </row>
    <row r="10">
      <c r="C10" s="19" t="s">
        <v>17</v>
      </c>
      <c r="D10" s="19" t="s">
        <v>18</v>
      </c>
      <c r="G10" s="20"/>
      <c r="H10" s="1"/>
      <c r="I10" s="1"/>
      <c r="J10" s="1"/>
      <c r="K10" s="1"/>
      <c r="L10" s="1"/>
      <c r="M10" s="1"/>
      <c r="N10" s="1"/>
      <c r="O10" s="1"/>
    </row>
    <row r="11">
      <c r="B11" s="1" t="s">
        <v>19</v>
      </c>
      <c r="C11" s="21">
        <f>D7+((D4*0.004)/12)</f>
        <v>260.6666667</v>
      </c>
      <c r="D11" s="21">
        <f>D7+((D4*0.012)/12)</f>
        <v>272</v>
      </c>
      <c r="G11" s="20"/>
      <c r="H11" s="20"/>
      <c r="I11" s="20"/>
      <c r="J11" s="20"/>
      <c r="K11" s="20"/>
      <c r="L11" s="20"/>
      <c r="M11" s="20"/>
      <c r="N11" s="20"/>
    </row>
    <row r="12">
      <c r="C12" s="3"/>
      <c r="D12" s="3"/>
      <c r="G12" s="20"/>
      <c r="H12" s="20"/>
      <c r="I12" s="20"/>
      <c r="J12" s="20"/>
      <c r="K12" s="20"/>
      <c r="L12" s="20"/>
      <c r="M12" s="20"/>
      <c r="N12" s="20"/>
    </row>
    <row r="13">
      <c r="C13" s="3"/>
      <c r="D13" s="3"/>
      <c r="G13" s="20"/>
      <c r="H13" s="20"/>
      <c r="I13" s="20"/>
      <c r="J13" s="20"/>
      <c r="K13" s="20"/>
      <c r="L13" s="20"/>
      <c r="M13" s="20"/>
      <c r="N13" s="20"/>
    </row>
    <row r="14">
      <c r="G14" s="20"/>
      <c r="H14" s="20"/>
      <c r="I14" s="20"/>
      <c r="J14" s="20"/>
      <c r="K14" s="20"/>
      <c r="L14" s="20"/>
      <c r="M14" s="20"/>
      <c r="N14" s="20"/>
    </row>
    <row r="15">
      <c r="C15" s="1" t="s">
        <v>20</v>
      </c>
    </row>
    <row r="16">
      <c r="C16" s="1" t="s">
        <v>21</v>
      </c>
      <c r="D16" s="38">
        <v>17233.0</v>
      </c>
      <c r="E16" s="1" t="s">
        <v>2</v>
      </c>
      <c r="F16" s="3">
        <f>$D$2-D16</f>
        <v>-233</v>
      </c>
      <c r="G16" s="4" t="s">
        <v>22</v>
      </c>
      <c r="H16" s="5"/>
      <c r="I16" s="6"/>
      <c r="K16" s="4" t="s">
        <v>23</v>
      </c>
      <c r="L16" s="5"/>
      <c r="M16" s="6"/>
    </row>
    <row r="17">
      <c r="C17" s="1" t="s">
        <v>24</v>
      </c>
      <c r="D17" s="39">
        <v>0.0349</v>
      </c>
      <c r="E17" s="2" t="s">
        <v>6</v>
      </c>
      <c r="F17" s="3">
        <f>$D$2*0.015</f>
        <v>255</v>
      </c>
      <c r="G17" s="8"/>
      <c r="H17" s="1" t="s">
        <v>8</v>
      </c>
      <c r="I17" s="15">
        <f>D19</f>
        <v>247.21</v>
      </c>
      <c r="K17" s="8"/>
      <c r="L17" s="1" t="s">
        <v>8</v>
      </c>
      <c r="M17" s="15">
        <f>D20</f>
        <v>350</v>
      </c>
    </row>
    <row r="18">
      <c r="C18" s="1" t="s">
        <v>9</v>
      </c>
      <c r="D18" s="41">
        <f>78/12</f>
        <v>6.5</v>
      </c>
      <c r="G18" s="8"/>
      <c r="H18" s="1" t="s">
        <v>10</v>
      </c>
      <c r="I18" s="12">
        <f>D17</f>
        <v>0.0349</v>
      </c>
      <c r="K18" s="8"/>
      <c r="L18" s="1" t="s">
        <v>10</v>
      </c>
      <c r="M18" s="23">
        <f>D17</f>
        <v>0.0349</v>
      </c>
    </row>
    <row r="19">
      <c r="C19" s="1" t="s">
        <v>11</v>
      </c>
      <c r="D19" s="38">
        <v>247.21</v>
      </c>
      <c r="G19" s="8"/>
      <c r="H19" s="1" t="s">
        <v>12</v>
      </c>
      <c r="I19" s="14">
        <f>(
LOG(1-((I20/I17)*(I18/12)))  /  LOG((1+(I18/12)))
)/-12</f>
        <v>6.501533192</v>
      </c>
      <c r="K19" s="8"/>
      <c r="L19" s="1" t="s">
        <v>12</v>
      </c>
      <c r="M19" s="14">
        <f>(
LOG(1-((M20/M17)*(M18/12)))  /  LOG((1+(M18/12)))
)/-12</f>
        <v>4.434758848</v>
      </c>
    </row>
    <row r="20">
      <c r="C20" s="1" t="s">
        <v>14</v>
      </c>
      <c r="D20" s="38">
        <v>350.0</v>
      </c>
      <c r="G20" s="8"/>
      <c r="H20" s="1" t="s">
        <v>15</v>
      </c>
      <c r="I20" s="15">
        <f>D16</f>
        <v>17233</v>
      </c>
      <c r="K20" s="8"/>
      <c r="L20" s="1" t="s">
        <v>15</v>
      </c>
      <c r="M20" s="15">
        <f>D16</f>
        <v>17233</v>
      </c>
    </row>
    <row r="21" ht="15.75" customHeight="1">
      <c r="C21" s="1"/>
      <c r="D21" s="3"/>
      <c r="G21" s="16"/>
      <c r="H21" s="17" t="s">
        <v>16</v>
      </c>
      <c r="I21" s="18">
        <f>I17*I19*12</f>
        <v>19286.92825</v>
      </c>
      <c r="K21" s="16"/>
      <c r="L21" s="17" t="s">
        <v>16</v>
      </c>
      <c r="M21" s="18">
        <f>M17*M19*12</f>
        <v>18625.98716</v>
      </c>
    </row>
    <row r="22" ht="15.75" customHeight="1">
      <c r="C22" s="19" t="s">
        <v>17</v>
      </c>
      <c r="D22" s="19" t="s">
        <v>18</v>
      </c>
      <c r="G22" s="20"/>
      <c r="H22" s="1"/>
      <c r="I22" s="1"/>
      <c r="J22" s="1"/>
      <c r="K22" s="1"/>
      <c r="L22" s="1"/>
      <c r="M22" s="1"/>
      <c r="N22" s="1"/>
    </row>
    <row r="23" ht="15.75" customHeight="1">
      <c r="B23" s="1" t="s">
        <v>19</v>
      </c>
      <c r="C23" s="21">
        <f>D19+((D16*0.004)/12)</f>
        <v>252.9543333</v>
      </c>
      <c r="D23" s="21">
        <f>D19+((D16*0.012)/12)</f>
        <v>264.443</v>
      </c>
      <c r="G23" s="24"/>
      <c r="I23" s="3">
        <f>+I21-I20</f>
        <v>2053.928246</v>
      </c>
      <c r="M23" s="3">
        <f>+I21-M21</f>
        <v>660.9410828</v>
      </c>
      <c r="O23" s="24"/>
      <c r="P23" s="25">
        <f>I21-M21</f>
        <v>660.9410828</v>
      </c>
    </row>
    <row r="24" ht="15.75" customHeight="1">
      <c r="G24" s="24"/>
      <c r="J24" s="20"/>
      <c r="M24" s="3">
        <f>M9-M21</f>
        <v>-688.429402</v>
      </c>
      <c r="O24" s="24"/>
      <c r="P24" s="25"/>
    </row>
    <row r="25" ht="15.75" customHeight="1">
      <c r="A25" s="26" t="s">
        <v>25</v>
      </c>
      <c r="B25" s="6"/>
      <c r="C25" s="27">
        <v>0.0</v>
      </c>
      <c r="D25" s="28">
        <v>100.0</v>
      </c>
      <c r="G25" s="24"/>
      <c r="H25" s="25"/>
      <c r="I25" s="24"/>
      <c r="J25" s="20"/>
      <c r="K25" s="24"/>
      <c r="L25" s="24"/>
      <c r="M25" s="24"/>
      <c r="N25" s="24"/>
      <c r="O25" s="24"/>
      <c r="P25" s="25"/>
    </row>
    <row r="26" ht="15.75" customHeight="1">
      <c r="A26" s="29" t="s">
        <v>26</v>
      </c>
      <c r="B26" s="30">
        <v>0.004</v>
      </c>
      <c r="C26" s="31">
        <f>((0.004*D16)/12)*105</f>
        <v>603.155</v>
      </c>
      <c r="D26" s="32">
        <f>((0.004*D16)/12)*90</f>
        <v>516.99</v>
      </c>
      <c r="G26" s="24"/>
      <c r="H26" s="25"/>
      <c r="I26" s="24"/>
      <c r="J26" s="20"/>
      <c r="K26" s="24"/>
      <c r="L26" s="24"/>
      <c r="M26" s="24"/>
      <c r="N26" s="24"/>
      <c r="O26" s="24"/>
      <c r="P26" s="25"/>
    </row>
    <row r="27" ht="15.75" customHeight="1">
      <c r="A27" s="33"/>
      <c r="B27" s="34">
        <v>0.012</v>
      </c>
      <c r="C27" s="35">
        <f>((0.012*D16)/12)*105</f>
        <v>1809.465</v>
      </c>
      <c r="D27" s="36">
        <f>((0.012*D16)/12)*90</f>
        <v>1550.97</v>
      </c>
      <c r="G27" s="24"/>
      <c r="H27" s="25"/>
      <c r="I27" s="24"/>
      <c r="J27" s="20"/>
      <c r="K27" s="24"/>
      <c r="L27" s="24"/>
      <c r="M27" s="24"/>
      <c r="N27" s="24"/>
      <c r="O27" s="24"/>
      <c r="P27" s="25"/>
    </row>
    <row r="28" ht="15.75" customHeight="1">
      <c r="D28" s="3"/>
      <c r="G28" s="24"/>
      <c r="H28" s="25"/>
      <c r="I28" s="24"/>
      <c r="J28" s="20"/>
      <c r="K28" s="24"/>
      <c r="L28" s="24"/>
      <c r="M28" s="24"/>
      <c r="N28" s="24"/>
      <c r="O28" s="24"/>
      <c r="P28" s="25"/>
    </row>
    <row r="29" ht="15.75" customHeight="1">
      <c r="D29" s="3"/>
      <c r="G29" s="24"/>
      <c r="H29" s="25"/>
      <c r="I29" s="24"/>
      <c r="J29" s="20"/>
      <c r="K29" s="24"/>
      <c r="L29" s="24"/>
      <c r="M29" s="24"/>
      <c r="N29" s="24"/>
      <c r="O29" s="24"/>
      <c r="P29" s="25"/>
    </row>
    <row r="30" ht="15.75" customHeight="1">
      <c r="D30" s="3"/>
      <c r="G30" s="24"/>
      <c r="H30" s="25"/>
      <c r="I30" s="24"/>
      <c r="J30" s="20"/>
      <c r="K30" s="24"/>
      <c r="L30" s="24"/>
      <c r="M30" s="24"/>
      <c r="N30" s="24"/>
      <c r="O30" s="24"/>
      <c r="P30" s="25"/>
    </row>
    <row r="31" ht="15.75" customHeight="1">
      <c r="D31" s="3"/>
      <c r="G31" s="24"/>
      <c r="H31" s="25"/>
      <c r="I31" s="24"/>
      <c r="J31" s="20"/>
      <c r="K31" s="24"/>
      <c r="L31" s="24"/>
      <c r="M31" s="24"/>
      <c r="N31" s="24"/>
      <c r="O31" s="24"/>
      <c r="P31" s="25"/>
    </row>
    <row r="32" ht="15.75" customHeight="1">
      <c r="C32" s="1" t="s">
        <v>1</v>
      </c>
      <c r="D32" s="3">
        <v>274400.0</v>
      </c>
      <c r="E32" s="1" t="s">
        <v>2</v>
      </c>
      <c r="F32" s="3">
        <f>$D$2-D32</f>
        <v>-257400</v>
      </c>
      <c r="G32" s="4" t="s">
        <v>3</v>
      </c>
      <c r="H32" s="5"/>
      <c r="I32" s="6"/>
      <c r="K32" s="4" t="s">
        <v>4</v>
      </c>
      <c r="L32" s="5"/>
      <c r="M32" s="6"/>
      <c r="N32" s="24"/>
      <c r="O32" s="24"/>
      <c r="P32" s="25"/>
    </row>
    <row r="33" ht="15.75" customHeight="1">
      <c r="C33" s="1" t="s">
        <v>5</v>
      </c>
      <c r="D33" s="7">
        <v>0.03625</v>
      </c>
      <c r="E33" s="2" t="s">
        <v>6</v>
      </c>
      <c r="F33" s="3">
        <f>$D$2*0.02</f>
        <v>340</v>
      </c>
      <c r="G33" s="8"/>
      <c r="H33" s="1" t="s">
        <v>7</v>
      </c>
      <c r="I33" s="9">
        <f>D35</f>
        <v>1251.4</v>
      </c>
      <c r="K33" s="8"/>
      <c r="L33" s="1" t="s">
        <v>8</v>
      </c>
      <c r="M33" s="10">
        <f>D36</f>
        <v>1400</v>
      </c>
      <c r="N33" s="24"/>
      <c r="O33" s="24"/>
      <c r="P33" s="25"/>
    </row>
    <row r="34" ht="15.75" customHeight="1">
      <c r="C34" s="1" t="s">
        <v>9</v>
      </c>
      <c r="D34" s="11">
        <v>30.0</v>
      </c>
      <c r="G34" s="8"/>
      <c r="H34" s="1" t="s">
        <v>10</v>
      </c>
      <c r="I34" s="12">
        <f>D33</f>
        <v>0.03625</v>
      </c>
      <c r="K34" s="8"/>
      <c r="L34" s="1" t="s">
        <v>10</v>
      </c>
      <c r="M34" s="12">
        <f>I34</f>
        <v>0.03625</v>
      </c>
    </row>
    <row r="35" ht="15.75" customHeight="1">
      <c r="C35" s="1" t="s">
        <v>11</v>
      </c>
      <c r="D35" s="3">
        <v>1251.4</v>
      </c>
      <c r="G35" s="8"/>
      <c r="H35" s="1" t="s">
        <v>12</v>
      </c>
      <c r="I35" s="13">
        <f>(
LOG(1-((I36/I33)*(I34/12)))  /  LOG((1+(I34/12)))
)/-12</f>
        <v>30.00020674</v>
      </c>
      <c r="K35" s="8"/>
      <c r="L35" s="1" t="s">
        <v>13</v>
      </c>
      <c r="M35" s="14">
        <f>(
LOG(1-((M36/M33)*(M34/12)))  /  LOG((1+(M34/12)))
)/-12</f>
        <v>24.77368475</v>
      </c>
    </row>
    <row r="36" ht="15.75" customHeight="1">
      <c r="C36" s="1" t="s">
        <v>14</v>
      </c>
      <c r="D36" s="3">
        <v>1400.0</v>
      </c>
      <c r="G36" s="8"/>
      <c r="H36" s="1" t="s">
        <v>15</v>
      </c>
      <c r="I36" s="15">
        <f>D32</f>
        <v>274400</v>
      </c>
      <c r="K36" s="8"/>
      <c r="L36" s="1" t="s">
        <v>15</v>
      </c>
      <c r="M36" s="15">
        <f>I36</f>
        <v>274400</v>
      </c>
    </row>
    <row r="37" ht="15.75" customHeight="1">
      <c r="C37" s="1"/>
      <c r="D37" s="3"/>
      <c r="G37" s="16"/>
      <c r="H37" s="17" t="s">
        <v>16</v>
      </c>
      <c r="I37" s="18">
        <f>I33*I35*12</f>
        <v>450507.1045</v>
      </c>
      <c r="K37" s="16"/>
      <c r="L37" s="17" t="s">
        <v>16</v>
      </c>
      <c r="M37" s="18">
        <f>M33*M35*12</f>
        <v>416197.9037</v>
      </c>
    </row>
    <row r="38" ht="15.75" customHeight="1">
      <c r="C38" s="19" t="s">
        <v>17</v>
      </c>
      <c r="D38" s="19" t="s">
        <v>18</v>
      </c>
      <c r="G38" s="20"/>
      <c r="H38" s="1"/>
      <c r="I38" s="1"/>
      <c r="J38" s="1"/>
      <c r="K38" s="1"/>
      <c r="L38" s="1"/>
      <c r="M38" s="1"/>
    </row>
    <row r="39" ht="15.75" customHeight="1">
      <c r="B39" s="1" t="s">
        <v>19</v>
      </c>
      <c r="C39" s="21">
        <f>D35+((D32*0.004)/12)</f>
        <v>1342.866667</v>
      </c>
      <c r="D39" s="21">
        <f>D35+((D32*0.012)/12)</f>
        <v>1525.8</v>
      </c>
      <c r="G39" s="20"/>
      <c r="H39" s="20"/>
      <c r="I39" s="20"/>
      <c r="J39" s="20"/>
      <c r="K39" s="20"/>
      <c r="L39" s="20"/>
      <c r="M39" s="20"/>
    </row>
    <row r="40" ht="15.75" customHeight="1">
      <c r="C40" s="3"/>
      <c r="D40" s="3"/>
      <c r="G40" s="20"/>
      <c r="H40" s="20"/>
      <c r="I40" s="20"/>
      <c r="J40" s="20"/>
      <c r="K40" s="20"/>
      <c r="L40" s="20"/>
      <c r="M40" s="20"/>
    </row>
    <row r="41" ht="15.75" customHeight="1"/>
    <row r="42" ht="15.75" customHeight="1"/>
    <row r="43" ht="15.75" customHeight="1"/>
    <row r="44" ht="15.75" customHeight="1"/>
    <row r="45" ht="15.75" customHeight="1"/>
    <row r="46" ht="15.0" customHeight="1"/>
    <row r="47" ht="15.75" customHeight="1"/>
    <row r="48" ht="15.75" customHeight="1"/>
    <row r="49" ht="15.75" customHeight="1"/>
    <row r="50" ht="15.75" customHeight="1"/>
    <row r="51" ht="15.75" customHeight="1"/>
    <row r="52" ht="17.25" customHeight="1"/>
    <row r="53" ht="15.75" customHeight="1"/>
    <row r="54" ht="15.75" customHeight="1">
      <c r="H54" s="1"/>
    </row>
    <row r="55" ht="15.75" customHeight="1">
      <c r="H55" s="1"/>
      <c r="I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>
      <c r="O124" s="2" t="str">
        <f>I124*'Tiguan RateGeniusVsCCCU'!C25:D25</f>
        <v>#VALUE!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G4:I4"/>
    <mergeCell ref="K4:M4"/>
    <mergeCell ref="G16:I16"/>
    <mergeCell ref="K16:M16"/>
    <mergeCell ref="A25:B25"/>
    <mergeCell ref="A26:A27"/>
    <mergeCell ref="G32:I32"/>
    <mergeCell ref="K32:M3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13"/>
    <col customWidth="1" min="4" max="4" width="7.63"/>
    <col customWidth="1" min="5" max="5" width="11.0"/>
    <col customWidth="1" min="6" max="6" width="14.5"/>
    <col customWidth="1" min="7" max="7" width="10.75"/>
    <col customWidth="1" min="8" max="8" width="10.13"/>
    <col customWidth="1" min="9" max="9" width="15.88"/>
    <col customWidth="1" min="10" max="10" width="10.63"/>
    <col customWidth="1" min="11" max="11" width="7.63"/>
    <col customWidth="1" min="12" max="12" width="9.25"/>
    <col customWidth="1" min="13" max="13" width="10.75"/>
    <col customWidth="1" min="14" max="14" width="10.13"/>
    <col customWidth="1" min="15" max="26" width="7.63"/>
  </cols>
  <sheetData>
    <row r="1">
      <c r="C1" s="1"/>
      <c r="D1" s="44" t="s">
        <v>4</v>
      </c>
      <c r="H1" s="45" t="s">
        <v>27</v>
      </c>
    </row>
    <row r="2">
      <c r="C2" s="1"/>
      <c r="D2" s="2" t="s">
        <v>28</v>
      </c>
      <c r="E2" s="3">
        <v>1161.12</v>
      </c>
      <c r="H2" s="1" t="s">
        <v>8</v>
      </c>
      <c r="I2" s="3">
        <v>1261.12</v>
      </c>
      <c r="K2" s="1" t="s">
        <v>8</v>
      </c>
      <c r="L2" s="2">
        <v>2238.63</v>
      </c>
    </row>
    <row r="3">
      <c r="C3" s="1"/>
      <c r="D3" s="1" t="s">
        <v>10</v>
      </c>
      <c r="E3" s="7">
        <v>0.02875</v>
      </c>
      <c r="H3" s="1" t="s">
        <v>10</v>
      </c>
      <c r="I3" s="7">
        <v>0.02875</v>
      </c>
      <c r="K3" s="1" t="s">
        <v>10</v>
      </c>
      <c r="L3" s="2">
        <v>0.07</v>
      </c>
    </row>
    <row r="4">
      <c r="C4" s="1"/>
      <c r="D4" s="1" t="s">
        <v>13</v>
      </c>
      <c r="E4" s="46">
        <f>+D18/-12</f>
        <v>29.99822105</v>
      </c>
      <c r="H4" s="1" t="s">
        <v>12</v>
      </c>
      <c r="I4" s="2">
        <v>30.0</v>
      </c>
      <c r="K4" s="1" t="s">
        <v>12</v>
      </c>
      <c r="L4" s="2">
        <v>2.0</v>
      </c>
    </row>
    <row r="5">
      <c r="C5" s="1"/>
      <c r="D5" s="1" t="s">
        <v>15</v>
      </c>
      <c r="E5" s="3">
        <v>279850.0</v>
      </c>
      <c r="H5" s="1" t="s">
        <v>15</v>
      </c>
      <c r="I5" s="3">
        <v>279850.0</v>
      </c>
      <c r="K5" s="1" t="s">
        <v>15</v>
      </c>
      <c r="L5" s="2">
        <v>50000.0</v>
      </c>
    </row>
    <row r="6">
      <c r="C6" s="1"/>
      <c r="D6" s="1" t="s">
        <v>16</v>
      </c>
      <c r="E6" s="2">
        <f>E2*E4*12</f>
        <v>417978.4131</v>
      </c>
      <c r="H6" s="1" t="s">
        <v>25</v>
      </c>
      <c r="I6" s="3">
        <f>I2-E2</f>
        <v>100</v>
      </c>
    </row>
    <row r="7">
      <c r="C7" s="1"/>
    </row>
    <row r="8">
      <c r="C8" s="1"/>
    </row>
    <row r="9">
      <c r="C9" s="1"/>
    </row>
    <row r="10">
      <c r="C10" s="45" t="s">
        <v>29</v>
      </c>
      <c r="I10" s="1" t="s">
        <v>30</v>
      </c>
      <c r="J10" s="2">
        <f>+I2*   ( (1+ (I3/12))^(I4*12) -1 ) / (0.06/12)</f>
        <v>344697.7458</v>
      </c>
      <c r="L10" s="1" t="s">
        <v>30</v>
      </c>
      <c r="M10" s="2">
        <f>+L2*   ( (1+ (L3/12))^(L4) -1 ) / (0.06/12)</f>
        <v>5238.705121</v>
      </c>
      <c r="O10" s="2">
        <v>2238.63</v>
      </c>
      <c r="P10" s="2">
        <f>+O10*24</f>
        <v>53727.12</v>
      </c>
    </row>
    <row r="11">
      <c r="C11" s="1" t="s">
        <v>31</v>
      </c>
      <c r="D11" s="2">
        <f>E5/E2</f>
        <v>241.0172936</v>
      </c>
      <c r="I11" s="1" t="s">
        <v>32</v>
      </c>
      <c r="J11" s="2">
        <f>+E2*   ( ((1+ (E3/12))^(E4*12)) -1 ) / (0.06/12)</f>
        <v>317337.0032</v>
      </c>
      <c r="L11" s="1" t="s">
        <v>32</v>
      </c>
      <c r="M11" s="2" t="str">
        <f>+H2*   ( ((1+ (H3/12))^(H4)) -1 ) / (0.06/12)</f>
        <v>#VALUE!</v>
      </c>
    </row>
    <row r="12">
      <c r="C12" s="1" t="s">
        <v>33</v>
      </c>
      <c r="D12" s="2">
        <f>1-(D11*(E3/12))</f>
        <v>0.422562734</v>
      </c>
      <c r="I12" s="1" t="s">
        <v>34</v>
      </c>
      <c r="J12" s="2">
        <f>+J10-J11</f>
        <v>27360.74259</v>
      </c>
      <c r="L12" s="1" t="s">
        <v>34</v>
      </c>
      <c r="M12" s="2" t="str">
        <f>+M10-M11</f>
        <v>#VALUE!</v>
      </c>
    </row>
    <row r="13">
      <c r="C13" s="1" t="s">
        <v>35</v>
      </c>
      <c r="D13" s="2">
        <f>(1+(E3/12))</f>
        <v>1.002395833</v>
      </c>
    </row>
    <row r="14">
      <c r="C14" s="1"/>
    </row>
    <row r="15">
      <c r="C15" s="1" t="s">
        <v>36</v>
      </c>
      <c r="D15" s="2">
        <f>+LOG(D12)</f>
        <v>-0.3741088063</v>
      </c>
      <c r="F15" s="2">
        <f t="shared" ref="F15:F16" si="1">LN(D12)</f>
        <v>-0.8614173604</v>
      </c>
    </row>
    <row r="16">
      <c r="C16" s="1" t="s">
        <v>37</v>
      </c>
      <c r="D16" s="2">
        <f>LOG10(D13)</f>
        <v>0.001039252755</v>
      </c>
      <c r="F16" s="2">
        <f t="shared" si="1"/>
        <v>0.0023929679</v>
      </c>
    </row>
    <row r="17">
      <c r="C17" s="1"/>
    </row>
    <row r="18">
      <c r="C18" s="1" t="s">
        <v>38</v>
      </c>
      <c r="D18" s="1">
        <f>D15/D16</f>
        <v>-359.9786526</v>
      </c>
      <c r="F18" s="2">
        <f>LOG(1-((E5/E2)*(E3/12)))  /  LOG((1+(E3/12)))</f>
        <v>-359.9786526</v>
      </c>
      <c r="G18" s="2">
        <f>+F15/F16</f>
        <v>-359.9786526</v>
      </c>
    </row>
    <row r="19">
      <c r="C19" s="1"/>
    </row>
    <row r="20">
      <c r="C20" s="1"/>
    </row>
    <row r="21" ht="15.75" customHeight="1">
      <c r="C21" s="1"/>
    </row>
    <row r="22" ht="15.75" customHeight="1">
      <c r="C22" s="1"/>
    </row>
    <row r="23" ht="15.75" customHeight="1">
      <c r="C23" s="1"/>
    </row>
    <row r="24" ht="15.75" customHeight="1">
      <c r="C24" s="1" t="s">
        <v>39</v>
      </c>
    </row>
    <row r="25" ht="15.75" customHeight="1">
      <c r="C25" s="1"/>
    </row>
    <row r="26" ht="15.75" customHeight="1">
      <c r="C26" s="1"/>
    </row>
    <row r="27" ht="15.75" customHeight="1">
      <c r="C27" s="47">
        <f>+E5</f>
        <v>279850</v>
      </c>
      <c r="D27" s="48">
        <f t="shared" ref="D27:H27" si="2">+C27*(1+$E$3/12)-C28</f>
        <v>279359.354</v>
      </c>
      <c r="E27" s="48">
        <f t="shared" si="2"/>
        <v>278867.5324</v>
      </c>
      <c r="F27" s="48">
        <f t="shared" si="2"/>
        <v>278374.5325</v>
      </c>
      <c r="G27" s="48">
        <f t="shared" si="2"/>
        <v>277880.3515</v>
      </c>
      <c r="H27" s="48">
        <f t="shared" si="2"/>
        <v>277384.9865</v>
      </c>
    </row>
    <row r="28" ht="15.75" customHeight="1">
      <c r="B28" s="48">
        <f>SUM(C28:H28)</f>
        <v>6966.72</v>
      </c>
      <c r="C28" s="47">
        <f>E2</f>
        <v>1161.12</v>
      </c>
      <c r="D28" s="48">
        <f t="shared" ref="D28:F28" si="3">IF(D27&gt;$C$28,$C$28,D27)</f>
        <v>1161.12</v>
      </c>
      <c r="E28" s="48">
        <f t="shared" si="3"/>
        <v>1161.12</v>
      </c>
      <c r="F28" s="48">
        <f t="shared" si="3"/>
        <v>1161.12</v>
      </c>
      <c r="G28" s="48">
        <f>IF(G27&gt;F28,F28,G27*(1+E3/12))</f>
        <v>1161.12</v>
      </c>
      <c r="H28" s="48">
        <f>IF(H27&gt;$C$28,$C$28,H27)</f>
        <v>1161.12</v>
      </c>
    </row>
    <row r="29" ht="15.75" customHeight="1">
      <c r="C29" s="1"/>
    </row>
    <row r="30" ht="15.75" customHeight="1">
      <c r="C30" s="1"/>
    </row>
    <row r="31" ht="15.75" customHeight="1">
      <c r="B31" s="49" t="s">
        <v>40</v>
      </c>
      <c r="C31" s="50" t="s">
        <v>41</v>
      </c>
      <c r="D31" s="49" t="s">
        <v>42</v>
      </c>
      <c r="E31" s="49" t="s">
        <v>43</v>
      </c>
      <c r="F31" s="49" t="s">
        <v>44</v>
      </c>
      <c r="I31" s="49" t="s">
        <v>40</v>
      </c>
      <c r="J31" s="50" t="s">
        <v>41</v>
      </c>
      <c r="K31" s="49" t="s">
        <v>42</v>
      </c>
      <c r="L31" s="49" t="s">
        <v>43</v>
      </c>
      <c r="M31" s="49" t="s">
        <v>44</v>
      </c>
    </row>
    <row r="32" ht="15.75" customHeight="1">
      <c r="A32" s="2" t="str">
        <f t="shared" ref="A32:A391" si="4">IF(MOD(B32,12)=0,(B32/12),"")</f>
        <v/>
      </c>
      <c r="B32" s="2">
        <v>1.0</v>
      </c>
      <c r="C32" s="51">
        <f t="shared" ref="C32:C391" si="5">PMT($E$3/12,$E$4*12,$E$5)</f>
        <v>-1161.12</v>
      </c>
      <c r="D32" s="52">
        <f t="shared" ref="D32:D391" si="6">IPMT($E$3/12,B32,$E$4*12,$E$5)</f>
        <v>-670.4739583</v>
      </c>
      <c r="E32" s="52">
        <f t="shared" ref="E32:E391" si="7">PPMT($E$3/12,B32,$E$4*12,$E$5)</f>
        <v>-490.6460417</v>
      </c>
      <c r="F32" s="52">
        <f>+E5+E32</f>
        <v>279359.354</v>
      </c>
      <c r="H32" s="2" t="str">
        <f t="shared" ref="H32:H391" si="8">IF(MOD(I32,12)=0,(I32/12),"")</f>
        <v/>
      </c>
      <c r="I32" s="2">
        <v>1.0</v>
      </c>
      <c r="J32" s="51">
        <f t="shared" ref="J32:J129" si="9">PMT($I$3/12,$I$4*12,$I$5)</f>
        <v>-1161.076597</v>
      </c>
      <c r="K32" s="52">
        <f t="shared" ref="K32:K129" si="10">IPMT($I$3/12,I32,$I$4*12,$I$5)</f>
        <v>-670.4739583</v>
      </c>
      <c r="L32" s="52">
        <f t="shared" ref="L32:L129" si="11">PPMT($I$3/12,I32,$I$4*12,$I$5)+(-1*$I$6)</f>
        <v>-590.6026388</v>
      </c>
      <c r="M32" s="52">
        <f>+I5+L32</f>
        <v>279259.3974</v>
      </c>
    </row>
    <row r="33" ht="15.75" customHeight="1">
      <c r="A33" s="2" t="str">
        <f t="shared" si="4"/>
        <v/>
      </c>
      <c r="B33" s="2">
        <v>2.0</v>
      </c>
      <c r="C33" s="51">
        <f t="shared" si="5"/>
        <v>-1161.12</v>
      </c>
      <c r="D33" s="52">
        <f t="shared" si="6"/>
        <v>-669.2984522</v>
      </c>
      <c r="E33" s="52">
        <f t="shared" si="7"/>
        <v>-491.8215478</v>
      </c>
      <c r="F33" s="52">
        <f t="shared" ref="F33:F391" si="12">+F32+E33</f>
        <v>278867.5324</v>
      </c>
      <c r="H33" s="2" t="str">
        <f t="shared" si="8"/>
        <v/>
      </c>
      <c r="I33" s="2">
        <v>2.0</v>
      </c>
      <c r="J33" s="51">
        <f t="shared" si="9"/>
        <v>-1161.076597</v>
      </c>
      <c r="K33" s="52">
        <f t="shared" si="10"/>
        <v>-669.2985562</v>
      </c>
      <c r="L33" s="52">
        <f t="shared" si="11"/>
        <v>-591.7780409</v>
      </c>
      <c r="M33" s="52">
        <f t="shared" ref="M33:M129" si="13">+M32+L33</f>
        <v>278667.6193</v>
      </c>
    </row>
    <row r="34" ht="15.75" customHeight="1">
      <c r="A34" s="2" t="str">
        <f t="shared" si="4"/>
        <v/>
      </c>
      <c r="B34" s="2">
        <v>3.0</v>
      </c>
      <c r="C34" s="51">
        <f t="shared" si="5"/>
        <v>-1161.12</v>
      </c>
      <c r="D34" s="52">
        <f t="shared" si="6"/>
        <v>-668.1201297</v>
      </c>
      <c r="E34" s="52">
        <f t="shared" si="7"/>
        <v>-492.9998703</v>
      </c>
      <c r="F34" s="52">
        <f t="shared" si="12"/>
        <v>278374.5325</v>
      </c>
      <c r="G34" s="53">
        <f>SUM(D32:E34,-1*F34)</f>
        <v>-281857.8925</v>
      </c>
      <c r="H34" s="2" t="str">
        <f t="shared" si="8"/>
        <v/>
      </c>
      <c r="I34" s="2">
        <v>3.0</v>
      </c>
      <c r="J34" s="51">
        <f t="shared" si="9"/>
        <v>-1161.076597</v>
      </c>
      <c r="K34" s="52">
        <f t="shared" si="10"/>
        <v>-668.120338</v>
      </c>
      <c r="L34" s="52">
        <f t="shared" si="11"/>
        <v>-592.9562591</v>
      </c>
      <c r="M34" s="52">
        <f t="shared" si="13"/>
        <v>278074.6631</v>
      </c>
    </row>
    <row r="35" ht="15.75" customHeight="1">
      <c r="A35" s="2" t="str">
        <f t="shared" si="4"/>
        <v/>
      </c>
      <c r="B35" s="2">
        <v>4.0</v>
      </c>
      <c r="C35" s="51">
        <f t="shared" si="5"/>
        <v>-1161.12</v>
      </c>
      <c r="D35" s="52">
        <f t="shared" si="6"/>
        <v>-666.9389842</v>
      </c>
      <c r="E35" s="52">
        <f t="shared" si="7"/>
        <v>-494.1810158</v>
      </c>
      <c r="F35" s="52">
        <f t="shared" si="12"/>
        <v>277880.3515</v>
      </c>
      <c r="H35" s="2" t="str">
        <f t="shared" si="8"/>
        <v/>
      </c>
      <c r="I35" s="2">
        <v>4.0</v>
      </c>
      <c r="J35" s="51">
        <f t="shared" si="9"/>
        <v>-1161.076597</v>
      </c>
      <c r="K35" s="52">
        <f t="shared" si="10"/>
        <v>-666.9392969</v>
      </c>
      <c r="L35" s="52">
        <f t="shared" si="11"/>
        <v>-594.1373002</v>
      </c>
      <c r="M35" s="52">
        <f t="shared" si="13"/>
        <v>277480.5258</v>
      </c>
    </row>
    <row r="36" ht="15.75" customHeight="1">
      <c r="A36" s="2" t="str">
        <f t="shared" si="4"/>
        <v/>
      </c>
      <c r="B36" s="2">
        <v>5.0</v>
      </c>
      <c r="C36" s="51">
        <f t="shared" si="5"/>
        <v>-1161.12</v>
      </c>
      <c r="D36" s="52">
        <f t="shared" si="6"/>
        <v>-665.7550089</v>
      </c>
      <c r="E36" s="52">
        <f t="shared" si="7"/>
        <v>-495.3649911</v>
      </c>
      <c r="F36" s="52">
        <f t="shared" si="12"/>
        <v>277384.9865</v>
      </c>
      <c r="H36" s="2" t="str">
        <f t="shared" si="8"/>
        <v/>
      </c>
      <c r="I36" s="2">
        <v>5.0</v>
      </c>
      <c r="J36" s="51">
        <f t="shared" si="9"/>
        <v>-1161.076597</v>
      </c>
      <c r="K36" s="52">
        <f t="shared" si="10"/>
        <v>-665.7554263</v>
      </c>
      <c r="L36" s="52">
        <f t="shared" si="11"/>
        <v>-595.3211708</v>
      </c>
      <c r="M36" s="52">
        <f t="shared" si="13"/>
        <v>276885.2046</v>
      </c>
    </row>
    <row r="37" ht="15.75" customHeight="1">
      <c r="A37" s="2" t="str">
        <f t="shared" si="4"/>
        <v/>
      </c>
      <c r="B37" s="2">
        <v>6.0</v>
      </c>
      <c r="C37" s="51">
        <f t="shared" si="5"/>
        <v>-1161.12</v>
      </c>
      <c r="D37" s="52">
        <f t="shared" si="6"/>
        <v>-664.5681969</v>
      </c>
      <c r="E37" s="52">
        <f t="shared" si="7"/>
        <v>-496.5518031</v>
      </c>
      <c r="F37" s="52">
        <f t="shared" si="12"/>
        <v>276888.4347</v>
      </c>
      <c r="H37" s="2" t="str">
        <f t="shared" si="8"/>
        <v/>
      </c>
      <c r="I37" s="2">
        <v>6.0</v>
      </c>
      <c r="J37" s="51">
        <f t="shared" si="9"/>
        <v>-1161.076597</v>
      </c>
      <c r="K37" s="52">
        <f t="shared" si="10"/>
        <v>-664.5687193</v>
      </c>
      <c r="L37" s="52">
        <f t="shared" si="11"/>
        <v>-596.5078778</v>
      </c>
      <c r="M37" s="52">
        <f t="shared" si="13"/>
        <v>276288.6967</v>
      </c>
    </row>
    <row r="38" ht="15.75" customHeight="1">
      <c r="A38" s="2" t="str">
        <f t="shared" si="4"/>
        <v/>
      </c>
      <c r="B38" s="2">
        <v>7.0</v>
      </c>
      <c r="C38" s="51">
        <f t="shared" si="5"/>
        <v>-1161.12</v>
      </c>
      <c r="D38" s="52">
        <f t="shared" si="6"/>
        <v>-663.3785415</v>
      </c>
      <c r="E38" s="52">
        <f t="shared" si="7"/>
        <v>-497.7414585</v>
      </c>
      <c r="F38" s="52">
        <f t="shared" si="12"/>
        <v>276390.6933</v>
      </c>
      <c r="H38" s="2" t="str">
        <f t="shared" si="8"/>
        <v/>
      </c>
      <c r="I38" s="2">
        <v>7.0</v>
      </c>
      <c r="J38" s="51">
        <f t="shared" si="9"/>
        <v>-1161.076597</v>
      </c>
      <c r="K38" s="52">
        <f t="shared" si="10"/>
        <v>-663.3791692</v>
      </c>
      <c r="L38" s="52">
        <f t="shared" si="11"/>
        <v>-597.6974279</v>
      </c>
      <c r="M38" s="52">
        <f t="shared" si="13"/>
        <v>275690.9993</v>
      </c>
    </row>
    <row r="39" ht="15.75" customHeight="1">
      <c r="A39" s="2" t="str">
        <f t="shared" si="4"/>
        <v/>
      </c>
      <c r="B39" s="2">
        <v>8.0</v>
      </c>
      <c r="C39" s="51">
        <f t="shared" si="5"/>
        <v>-1161.12</v>
      </c>
      <c r="D39" s="52">
        <f t="shared" si="6"/>
        <v>-662.186036</v>
      </c>
      <c r="E39" s="52">
        <f t="shared" si="7"/>
        <v>-498.933964</v>
      </c>
      <c r="F39" s="52">
        <f t="shared" si="12"/>
        <v>275891.7593</v>
      </c>
      <c r="H39" s="2" t="str">
        <f t="shared" si="8"/>
        <v/>
      </c>
      <c r="I39" s="2">
        <v>8.0</v>
      </c>
      <c r="J39" s="51">
        <f t="shared" si="9"/>
        <v>-1161.076597</v>
      </c>
      <c r="K39" s="52">
        <f t="shared" si="10"/>
        <v>-662.1867691</v>
      </c>
      <c r="L39" s="52">
        <f t="shared" si="11"/>
        <v>-598.889828</v>
      </c>
      <c r="M39" s="52">
        <f t="shared" si="13"/>
        <v>275092.1095</v>
      </c>
    </row>
    <row r="40" ht="15.75" customHeight="1">
      <c r="A40" s="2" t="str">
        <f t="shared" si="4"/>
        <v/>
      </c>
      <c r="B40" s="2">
        <v>9.0</v>
      </c>
      <c r="C40" s="51">
        <f t="shared" si="5"/>
        <v>-1161.12</v>
      </c>
      <c r="D40" s="52">
        <f t="shared" si="6"/>
        <v>-660.9906733</v>
      </c>
      <c r="E40" s="52">
        <f t="shared" si="7"/>
        <v>-500.1293267</v>
      </c>
      <c r="F40" s="52">
        <f t="shared" si="12"/>
        <v>275391.63</v>
      </c>
      <c r="H40" s="2" t="str">
        <f t="shared" si="8"/>
        <v/>
      </c>
      <c r="I40" s="2">
        <v>9.0</v>
      </c>
      <c r="J40" s="51">
        <f t="shared" si="9"/>
        <v>-1161.076597</v>
      </c>
      <c r="K40" s="52">
        <f t="shared" si="10"/>
        <v>-660.9915122</v>
      </c>
      <c r="L40" s="52">
        <f t="shared" si="11"/>
        <v>-600.0850849</v>
      </c>
      <c r="M40" s="52">
        <f t="shared" si="13"/>
        <v>274492.0244</v>
      </c>
    </row>
    <row r="41" ht="15.75" customHeight="1">
      <c r="A41" s="2" t="str">
        <f t="shared" si="4"/>
        <v/>
      </c>
      <c r="B41" s="2">
        <v>10.0</v>
      </c>
      <c r="C41" s="51">
        <f t="shared" si="5"/>
        <v>-1161.12</v>
      </c>
      <c r="D41" s="52">
        <f t="shared" si="6"/>
        <v>-659.7924468</v>
      </c>
      <c r="E41" s="52">
        <f t="shared" si="7"/>
        <v>-501.3275532</v>
      </c>
      <c r="F41" s="52">
        <f t="shared" si="12"/>
        <v>274890.3024</v>
      </c>
      <c r="H41" s="2" t="str">
        <f t="shared" si="8"/>
        <v/>
      </c>
      <c r="I41" s="2">
        <v>10.0</v>
      </c>
      <c r="J41" s="51">
        <f t="shared" si="9"/>
        <v>-1161.076597</v>
      </c>
      <c r="K41" s="52">
        <f t="shared" si="10"/>
        <v>-659.7933917</v>
      </c>
      <c r="L41" s="52">
        <f t="shared" si="11"/>
        <v>-601.2832054</v>
      </c>
      <c r="M41" s="52">
        <f t="shared" si="13"/>
        <v>273890.7412</v>
      </c>
    </row>
    <row r="42" ht="15.75" customHeight="1">
      <c r="A42" s="2" t="str">
        <f t="shared" si="4"/>
        <v/>
      </c>
      <c r="B42" s="2">
        <v>11.0</v>
      </c>
      <c r="C42" s="51">
        <f t="shared" si="5"/>
        <v>-1161.12</v>
      </c>
      <c r="D42" s="52">
        <f t="shared" si="6"/>
        <v>-658.5913496</v>
      </c>
      <c r="E42" s="52">
        <f t="shared" si="7"/>
        <v>-502.5286504</v>
      </c>
      <c r="F42" s="52">
        <f t="shared" si="12"/>
        <v>274387.7738</v>
      </c>
      <c r="H42" s="2" t="str">
        <f t="shared" si="8"/>
        <v/>
      </c>
      <c r="I42" s="2">
        <v>11.0</v>
      </c>
      <c r="J42" s="51">
        <f t="shared" si="9"/>
        <v>-1161.076597</v>
      </c>
      <c r="K42" s="52">
        <f t="shared" si="10"/>
        <v>-658.5924007</v>
      </c>
      <c r="L42" s="52">
        <f t="shared" si="11"/>
        <v>-602.4841964</v>
      </c>
      <c r="M42" s="52">
        <f t="shared" si="13"/>
        <v>273288.257</v>
      </c>
    </row>
    <row r="43" ht="15.75" customHeight="1">
      <c r="A43" s="2">
        <f t="shared" si="4"/>
        <v>1</v>
      </c>
      <c r="B43" s="2">
        <v>12.0</v>
      </c>
      <c r="C43" s="51">
        <f t="shared" si="5"/>
        <v>-1161.12</v>
      </c>
      <c r="D43" s="52">
        <f t="shared" si="6"/>
        <v>-657.3873747</v>
      </c>
      <c r="E43" s="52">
        <f t="shared" si="7"/>
        <v>-503.7326253</v>
      </c>
      <c r="F43" s="52">
        <f t="shared" si="12"/>
        <v>273884.0412</v>
      </c>
      <c r="H43" s="2">
        <f t="shared" si="8"/>
        <v>1</v>
      </c>
      <c r="I43" s="2">
        <v>12.0</v>
      </c>
      <c r="J43" s="51">
        <f t="shared" si="9"/>
        <v>-1161.076597</v>
      </c>
      <c r="K43" s="52">
        <f t="shared" si="10"/>
        <v>-657.3885323</v>
      </c>
      <c r="L43" s="52">
        <f t="shared" si="11"/>
        <v>-603.6880648</v>
      </c>
      <c r="M43" s="52">
        <f t="shared" si="13"/>
        <v>272684.5689</v>
      </c>
    </row>
    <row r="44" ht="15.75" customHeight="1">
      <c r="A44" s="2" t="str">
        <f t="shared" si="4"/>
        <v/>
      </c>
      <c r="B44" s="2">
        <v>13.0</v>
      </c>
      <c r="C44" s="51">
        <f t="shared" si="5"/>
        <v>-1161.12</v>
      </c>
      <c r="D44" s="52">
        <f t="shared" si="6"/>
        <v>-656.1805153</v>
      </c>
      <c r="E44" s="52">
        <f t="shared" si="7"/>
        <v>-504.9394847</v>
      </c>
      <c r="F44" s="52">
        <f t="shared" si="12"/>
        <v>273379.1017</v>
      </c>
      <c r="H44" s="2" t="str">
        <f t="shared" si="8"/>
        <v/>
      </c>
      <c r="I44" s="2">
        <v>13.0</v>
      </c>
      <c r="J44" s="51">
        <f t="shared" si="9"/>
        <v>-1161.076597</v>
      </c>
      <c r="K44" s="52">
        <f t="shared" si="10"/>
        <v>-656.1817797</v>
      </c>
      <c r="L44" s="52">
        <f t="shared" si="11"/>
        <v>-604.8948174</v>
      </c>
      <c r="M44" s="52">
        <f t="shared" si="13"/>
        <v>272079.6741</v>
      </c>
    </row>
    <row r="45" ht="15.75" customHeight="1">
      <c r="A45" s="2" t="str">
        <f t="shared" si="4"/>
        <v/>
      </c>
      <c r="B45" s="2">
        <v>14.0</v>
      </c>
      <c r="C45" s="51">
        <f t="shared" si="5"/>
        <v>-1161.12</v>
      </c>
      <c r="D45" s="52">
        <f t="shared" si="6"/>
        <v>-654.9707644</v>
      </c>
      <c r="E45" s="52">
        <f t="shared" si="7"/>
        <v>-506.1492356</v>
      </c>
      <c r="F45" s="52">
        <f t="shared" si="12"/>
        <v>272872.9524</v>
      </c>
      <c r="H45" s="2" t="str">
        <f t="shared" si="8"/>
        <v/>
      </c>
      <c r="I45" s="2">
        <v>14.0</v>
      </c>
      <c r="J45" s="51">
        <f t="shared" si="9"/>
        <v>-1161.076597</v>
      </c>
      <c r="K45" s="52">
        <f t="shared" si="10"/>
        <v>-654.9721358</v>
      </c>
      <c r="L45" s="52">
        <f t="shared" si="11"/>
        <v>-606.1044613</v>
      </c>
      <c r="M45" s="52">
        <f t="shared" si="13"/>
        <v>271473.5696</v>
      </c>
    </row>
    <row r="46" ht="15.75" customHeight="1">
      <c r="A46" s="2" t="str">
        <f t="shared" si="4"/>
        <v/>
      </c>
      <c r="B46" s="2">
        <v>15.0</v>
      </c>
      <c r="C46" s="51">
        <f t="shared" si="5"/>
        <v>-1161.12</v>
      </c>
      <c r="D46" s="52">
        <f t="shared" si="6"/>
        <v>-653.7581152</v>
      </c>
      <c r="E46" s="52">
        <f t="shared" si="7"/>
        <v>-507.3618848</v>
      </c>
      <c r="F46" s="52">
        <f t="shared" si="12"/>
        <v>272365.5905</v>
      </c>
      <c r="H46" s="2" t="str">
        <f t="shared" si="8"/>
        <v/>
      </c>
      <c r="I46" s="2">
        <v>15.0</v>
      </c>
      <c r="J46" s="51">
        <f t="shared" si="9"/>
        <v>-1161.076597</v>
      </c>
      <c r="K46" s="52">
        <f t="shared" si="10"/>
        <v>-653.7595939</v>
      </c>
      <c r="L46" s="52">
        <f t="shared" si="11"/>
        <v>-607.3170032</v>
      </c>
      <c r="M46" s="52">
        <f t="shared" si="13"/>
        <v>270866.2526</v>
      </c>
    </row>
    <row r="47" ht="15.75" customHeight="1">
      <c r="A47" s="2" t="str">
        <f t="shared" si="4"/>
        <v/>
      </c>
      <c r="B47" s="2">
        <v>16.0</v>
      </c>
      <c r="C47" s="51">
        <f t="shared" si="5"/>
        <v>-1161.12</v>
      </c>
      <c r="D47" s="52">
        <f t="shared" si="6"/>
        <v>-652.5425607</v>
      </c>
      <c r="E47" s="52">
        <f t="shared" si="7"/>
        <v>-508.5774393</v>
      </c>
      <c r="F47" s="52">
        <f t="shared" si="12"/>
        <v>271857.0131</v>
      </c>
      <c r="H47" s="2" t="str">
        <f t="shared" si="8"/>
        <v/>
      </c>
      <c r="I47" s="2">
        <v>16.0</v>
      </c>
      <c r="J47" s="51">
        <f t="shared" si="9"/>
        <v>-1161.076597</v>
      </c>
      <c r="K47" s="52">
        <f t="shared" si="10"/>
        <v>-652.5441469</v>
      </c>
      <c r="L47" s="52">
        <f t="shared" si="11"/>
        <v>-608.5324502</v>
      </c>
      <c r="M47" s="52">
        <f t="shared" si="13"/>
        <v>270257.7202</v>
      </c>
    </row>
    <row r="48" ht="15.75" customHeight="1">
      <c r="A48" s="2" t="str">
        <f t="shared" si="4"/>
        <v/>
      </c>
      <c r="B48" s="2">
        <v>17.0</v>
      </c>
      <c r="C48" s="51">
        <f t="shared" si="5"/>
        <v>-1161.12</v>
      </c>
      <c r="D48" s="52">
        <f t="shared" si="6"/>
        <v>-651.3240939</v>
      </c>
      <c r="E48" s="52">
        <f t="shared" si="7"/>
        <v>-509.7959061</v>
      </c>
      <c r="F48" s="52">
        <f t="shared" si="12"/>
        <v>271347.2172</v>
      </c>
      <c r="H48" s="2" t="str">
        <f t="shared" si="8"/>
        <v/>
      </c>
      <c r="I48" s="2">
        <v>17.0</v>
      </c>
      <c r="J48" s="51">
        <f t="shared" si="9"/>
        <v>-1161.076597</v>
      </c>
      <c r="K48" s="52">
        <f t="shared" si="10"/>
        <v>-651.3257879</v>
      </c>
      <c r="L48" s="52">
        <f t="shared" si="11"/>
        <v>-609.7508092</v>
      </c>
      <c r="M48" s="52">
        <f t="shared" si="13"/>
        <v>269647.9694</v>
      </c>
    </row>
    <row r="49" ht="15.75" customHeight="1">
      <c r="A49" s="2" t="str">
        <f t="shared" si="4"/>
        <v/>
      </c>
      <c r="B49" s="2">
        <v>18.0</v>
      </c>
      <c r="C49" s="51">
        <f t="shared" si="5"/>
        <v>-1161.12</v>
      </c>
      <c r="D49" s="52">
        <f t="shared" si="6"/>
        <v>-650.1027079</v>
      </c>
      <c r="E49" s="52">
        <f t="shared" si="7"/>
        <v>-511.0172921</v>
      </c>
      <c r="F49" s="52">
        <f t="shared" si="12"/>
        <v>270836.1999</v>
      </c>
      <c r="H49" s="2" t="str">
        <f t="shared" si="8"/>
        <v/>
      </c>
      <c r="I49" s="2">
        <v>18.0</v>
      </c>
      <c r="J49" s="51">
        <f t="shared" si="9"/>
        <v>-1161.076597</v>
      </c>
      <c r="K49" s="52">
        <f t="shared" si="10"/>
        <v>-650.1045099</v>
      </c>
      <c r="L49" s="52">
        <f t="shared" si="11"/>
        <v>-610.9720872</v>
      </c>
      <c r="M49" s="52">
        <f t="shared" si="13"/>
        <v>269036.9973</v>
      </c>
    </row>
    <row r="50" ht="15.75" customHeight="1">
      <c r="A50" s="2" t="str">
        <f t="shared" si="4"/>
        <v/>
      </c>
      <c r="B50" s="2">
        <v>19.0</v>
      </c>
      <c r="C50" s="51">
        <f t="shared" si="5"/>
        <v>-1161.12</v>
      </c>
      <c r="D50" s="52">
        <f t="shared" si="6"/>
        <v>-648.8783956</v>
      </c>
      <c r="E50" s="52">
        <f t="shared" si="7"/>
        <v>-512.2416044</v>
      </c>
      <c r="F50" s="52">
        <f t="shared" si="12"/>
        <v>270323.9583</v>
      </c>
      <c r="H50" s="2" t="str">
        <f t="shared" si="8"/>
        <v/>
      </c>
      <c r="I50" s="2">
        <v>19.0</v>
      </c>
      <c r="J50" s="51">
        <f t="shared" si="9"/>
        <v>-1161.076597</v>
      </c>
      <c r="K50" s="52">
        <f t="shared" si="10"/>
        <v>-648.880306</v>
      </c>
      <c r="L50" s="52">
        <f t="shared" si="11"/>
        <v>-612.1962911</v>
      </c>
      <c r="M50" s="52">
        <f t="shared" si="13"/>
        <v>268424.801</v>
      </c>
    </row>
    <row r="51" ht="15.75" customHeight="1">
      <c r="A51" s="2" t="str">
        <f t="shared" si="4"/>
        <v/>
      </c>
      <c r="B51" s="2">
        <v>20.0</v>
      </c>
      <c r="C51" s="51">
        <f t="shared" si="5"/>
        <v>-1161.12</v>
      </c>
      <c r="D51" s="52">
        <f t="shared" si="6"/>
        <v>-647.6511501</v>
      </c>
      <c r="E51" s="52">
        <f t="shared" si="7"/>
        <v>-513.4688499</v>
      </c>
      <c r="F51" s="52">
        <f t="shared" si="12"/>
        <v>269810.4895</v>
      </c>
      <c r="H51" s="2" t="str">
        <f t="shared" si="8"/>
        <v/>
      </c>
      <c r="I51" s="2">
        <v>20.0</v>
      </c>
      <c r="J51" s="51">
        <f t="shared" si="9"/>
        <v>-1161.076597</v>
      </c>
      <c r="K51" s="52">
        <f t="shared" si="10"/>
        <v>-647.653169</v>
      </c>
      <c r="L51" s="52">
        <f t="shared" si="11"/>
        <v>-613.4234281</v>
      </c>
      <c r="M51" s="52">
        <f t="shared" si="13"/>
        <v>267811.3776</v>
      </c>
    </row>
    <row r="52" ht="15.75" customHeight="1">
      <c r="A52" s="2" t="str">
        <f t="shared" si="4"/>
        <v/>
      </c>
      <c r="B52" s="2">
        <v>21.0</v>
      </c>
      <c r="C52" s="51">
        <f t="shared" si="5"/>
        <v>-1161.12</v>
      </c>
      <c r="D52" s="52">
        <f t="shared" si="6"/>
        <v>-646.4209643</v>
      </c>
      <c r="E52" s="52">
        <f t="shared" si="7"/>
        <v>-514.6990357</v>
      </c>
      <c r="F52" s="52">
        <f t="shared" si="12"/>
        <v>269295.7904</v>
      </c>
      <c r="H52" s="2" t="str">
        <f t="shared" si="8"/>
        <v/>
      </c>
      <c r="I52" s="2">
        <v>21.0</v>
      </c>
      <c r="J52" s="51">
        <f t="shared" si="9"/>
        <v>-1161.076597</v>
      </c>
      <c r="K52" s="52">
        <f t="shared" si="10"/>
        <v>-646.4230921</v>
      </c>
      <c r="L52" s="52">
        <f t="shared" si="11"/>
        <v>-614.653505</v>
      </c>
      <c r="M52" s="52">
        <f t="shared" si="13"/>
        <v>267196.7241</v>
      </c>
    </row>
    <row r="53" ht="15.75" customHeight="1">
      <c r="A53" s="2" t="str">
        <f t="shared" si="4"/>
        <v/>
      </c>
      <c r="B53" s="2">
        <v>22.0</v>
      </c>
      <c r="C53" s="51">
        <f t="shared" si="5"/>
        <v>-1161.12</v>
      </c>
      <c r="D53" s="52">
        <f t="shared" si="6"/>
        <v>-645.1878312</v>
      </c>
      <c r="E53" s="52">
        <f t="shared" si="7"/>
        <v>-515.9321688</v>
      </c>
      <c r="F53" s="52">
        <f t="shared" si="12"/>
        <v>268779.8583</v>
      </c>
      <c r="H53" s="2" t="str">
        <f t="shared" si="8"/>
        <v/>
      </c>
      <c r="I53" s="2">
        <v>22.0</v>
      </c>
      <c r="J53" s="51">
        <f t="shared" si="9"/>
        <v>-1161.076597</v>
      </c>
      <c r="K53" s="52">
        <f t="shared" si="10"/>
        <v>-645.190068</v>
      </c>
      <c r="L53" s="52">
        <f t="shared" si="11"/>
        <v>-615.8865291</v>
      </c>
      <c r="M53" s="52">
        <f t="shared" si="13"/>
        <v>266580.8375</v>
      </c>
    </row>
    <row r="54" ht="15.75" customHeight="1">
      <c r="A54" s="2" t="str">
        <f t="shared" si="4"/>
        <v/>
      </c>
      <c r="B54" s="2">
        <v>23.0</v>
      </c>
      <c r="C54" s="51">
        <f t="shared" si="5"/>
        <v>-1161.12</v>
      </c>
      <c r="D54" s="52">
        <f t="shared" si="6"/>
        <v>-643.9517437</v>
      </c>
      <c r="E54" s="52">
        <f t="shared" si="7"/>
        <v>-517.1682563</v>
      </c>
      <c r="F54" s="52">
        <f t="shared" si="12"/>
        <v>268262.69</v>
      </c>
      <c r="H54" s="2" t="str">
        <f t="shared" si="8"/>
        <v/>
      </c>
      <c r="I54" s="2">
        <v>23.0</v>
      </c>
      <c r="J54" s="51">
        <f t="shared" si="9"/>
        <v>-1161.076597</v>
      </c>
      <c r="K54" s="52">
        <f t="shared" si="10"/>
        <v>-643.9540899</v>
      </c>
      <c r="L54" s="52">
        <f t="shared" si="11"/>
        <v>-617.1225072</v>
      </c>
      <c r="M54" s="52">
        <f t="shared" si="13"/>
        <v>265963.715</v>
      </c>
    </row>
    <row r="55" ht="15.75" customHeight="1">
      <c r="A55" s="2">
        <f t="shared" si="4"/>
        <v>2</v>
      </c>
      <c r="B55" s="2">
        <v>24.0</v>
      </c>
      <c r="C55" s="51">
        <f t="shared" si="5"/>
        <v>-1161.12</v>
      </c>
      <c r="D55" s="52">
        <f t="shared" si="6"/>
        <v>-642.7126948</v>
      </c>
      <c r="E55" s="52">
        <f t="shared" si="7"/>
        <v>-518.4073052</v>
      </c>
      <c r="F55" s="52">
        <f t="shared" si="12"/>
        <v>267744.2827</v>
      </c>
      <c r="H55" s="2">
        <f t="shared" si="8"/>
        <v>2</v>
      </c>
      <c r="I55" s="2">
        <v>24.0</v>
      </c>
      <c r="J55" s="51">
        <f t="shared" si="9"/>
        <v>-1161.076597</v>
      </c>
      <c r="K55" s="52">
        <f t="shared" si="10"/>
        <v>-642.7151506</v>
      </c>
      <c r="L55" s="52">
        <f t="shared" si="11"/>
        <v>-618.3614465</v>
      </c>
      <c r="M55" s="52">
        <f t="shared" si="13"/>
        <v>265345.3536</v>
      </c>
    </row>
    <row r="56" ht="15.75" customHeight="1">
      <c r="A56" s="2" t="str">
        <f t="shared" si="4"/>
        <v/>
      </c>
      <c r="B56" s="2">
        <v>25.0</v>
      </c>
      <c r="C56" s="51">
        <f t="shared" si="5"/>
        <v>-1161.12</v>
      </c>
      <c r="D56" s="52">
        <f t="shared" si="6"/>
        <v>-641.4706773</v>
      </c>
      <c r="E56" s="52">
        <f t="shared" si="7"/>
        <v>-519.6493227</v>
      </c>
      <c r="F56" s="52">
        <f t="shared" si="12"/>
        <v>267224.6334</v>
      </c>
      <c r="H56" s="2" t="str">
        <f t="shared" si="8"/>
        <v/>
      </c>
      <c r="I56" s="2">
        <v>25.0</v>
      </c>
      <c r="J56" s="51">
        <f t="shared" si="9"/>
        <v>-1161.076597</v>
      </c>
      <c r="K56" s="52">
        <f t="shared" si="10"/>
        <v>-641.4732429</v>
      </c>
      <c r="L56" s="52">
        <f t="shared" si="11"/>
        <v>-619.6033542</v>
      </c>
      <c r="M56" s="52">
        <f t="shared" si="13"/>
        <v>264725.7502</v>
      </c>
    </row>
    <row r="57" ht="15.75" customHeight="1">
      <c r="A57" s="2" t="str">
        <f t="shared" si="4"/>
        <v/>
      </c>
      <c r="B57" s="2">
        <v>26.0</v>
      </c>
      <c r="C57" s="51">
        <f t="shared" si="5"/>
        <v>-1161.12</v>
      </c>
      <c r="D57" s="52">
        <f t="shared" si="6"/>
        <v>-640.2256841</v>
      </c>
      <c r="E57" s="52">
        <f t="shared" si="7"/>
        <v>-520.8943159</v>
      </c>
      <c r="F57" s="52">
        <f t="shared" si="12"/>
        <v>266703.7391</v>
      </c>
      <c r="H57" s="2" t="str">
        <f t="shared" si="8"/>
        <v/>
      </c>
      <c r="I57" s="2">
        <v>26.0</v>
      </c>
      <c r="J57" s="51">
        <f t="shared" si="9"/>
        <v>-1161.076597</v>
      </c>
      <c r="K57" s="52">
        <f t="shared" si="10"/>
        <v>-640.2283599</v>
      </c>
      <c r="L57" s="52">
        <f t="shared" si="11"/>
        <v>-620.8482372</v>
      </c>
      <c r="M57" s="52">
        <f t="shared" si="13"/>
        <v>264104.902</v>
      </c>
    </row>
    <row r="58" ht="15.75" customHeight="1">
      <c r="A58" s="2" t="str">
        <f t="shared" si="4"/>
        <v/>
      </c>
      <c r="B58" s="2">
        <v>27.0</v>
      </c>
      <c r="C58" s="51">
        <f t="shared" si="5"/>
        <v>-1161.12</v>
      </c>
      <c r="D58" s="52">
        <f t="shared" si="6"/>
        <v>-638.9777081</v>
      </c>
      <c r="E58" s="52">
        <f t="shared" si="7"/>
        <v>-522.1422919</v>
      </c>
      <c r="F58" s="52">
        <f t="shared" si="12"/>
        <v>266181.5968</v>
      </c>
      <c r="H58" s="2" t="str">
        <f t="shared" si="8"/>
        <v/>
      </c>
      <c r="I58" s="2">
        <v>27.0</v>
      </c>
      <c r="J58" s="51">
        <f t="shared" si="9"/>
        <v>-1161.076597</v>
      </c>
      <c r="K58" s="52">
        <f t="shared" si="10"/>
        <v>-638.9804943</v>
      </c>
      <c r="L58" s="52">
        <f t="shared" si="11"/>
        <v>-622.0961028</v>
      </c>
      <c r="M58" s="52">
        <f t="shared" si="13"/>
        <v>263482.8059</v>
      </c>
    </row>
    <row r="59" ht="15.75" customHeight="1">
      <c r="A59" s="2" t="str">
        <f t="shared" si="4"/>
        <v/>
      </c>
      <c r="B59" s="2">
        <v>28.0</v>
      </c>
      <c r="C59" s="51">
        <f t="shared" si="5"/>
        <v>-1161.12</v>
      </c>
      <c r="D59" s="52">
        <f t="shared" si="6"/>
        <v>-637.7267422</v>
      </c>
      <c r="E59" s="52">
        <f t="shared" si="7"/>
        <v>-523.3932578</v>
      </c>
      <c r="F59" s="52">
        <f t="shared" si="12"/>
        <v>265658.2035</v>
      </c>
      <c r="H59" s="2" t="str">
        <f t="shared" si="8"/>
        <v/>
      </c>
      <c r="I59" s="2">
        <v>28.0</v>
      </c>
      <c r="J59" s="51">
        <f t="shared" si="9"/>
        <v>-1161.076597</v>
      </c>
      <c r="K59" s="52">
        <f t="shared" si="10"/>
        <v>-637.7296391</v>
      </c>
      <c r="L59" s="52">
        <f t="shared" si="11"/>
        <v>-623.346958</v>
      </c>
      <c r="M59" s="52">
        <f t="shared" si="13"/>
        <v>262859.4589</v>
      </c>
    </row>
    <row r="60" ht="15.75" customHeight="1">
      <c r="A60" s="2" t="str">
        <f t="shared" si="4"/>
        <v/>
      </c>
      <c r="B60" s="2">
        <v>29.0</v>
      </c>
      <c r="C60" s="51">
        <f t="shared" si="5"/>
        <v>-1161.12</v>
      </c>
      <c r="D60" s="52">
        <f t="shared" si="6"/>
        <v>-636.4727792</v>
      </c>
      <c r="E60" s="52">
        <f t="shared" si="7"/>
        <v>-524.6472208</v>
      </c>
      <c r="F60" s="52">
        <f t="shared" si="12"/>
        <v>265133.5563</v>
      </c>
      <c r="H60" s="2" t="str">
        <f t="shared" si="8"/>
        <v/>
      </c>
      <c r="I60" s="2">
        <v>29.0</v>
      </c>
      <c r="J60" s="51">
        <f t="shared" si="9"/>
        <v>-1161.076597</v>
      </c>
      <c r="K60" s="52">
        <f t="shared" si="10"/>
        <v>-636.475787</v>
      </c>
      <c r="L60" s="52">
        <f t="shared" si="11"/>
        <v>-624.6008101</v>
      </c>
      <c r="M60" s="52">
        <f t="shared" si="13"/>
        <v>262234.8581</v>
      </c>
    </row>
    <row r="61" ht="15.75" customHeight="1">
      <c r="A61" s="2" t="str">
        <f t="shared" si="4"/>
        <v/>
      </c>
      <c r="B61" s="2">
        <v>30.0</v>
      </c>
      <c r="C61" s="51">
        <f t="shared" si="5"/>
        <v>-1161.12</v>
      </c>
      <c r="D61" s="52">
        <f t="shared" si="6"/>
        <v>-635.2158119</v>
      </c>
      <c r="E61" s="52">
        <f t="shared" si="7"/>
        <v>-525.9041881</v>
      </c>
      <c r="F61" s="52">
        <f t="shared" si="12"/>
        <v>264607.6521</v>
      </c>
      <c r="H61" s="2" t="str">
        <f t="shared" si="8"/>
        <v/>
      </c>
      <c r="I61" s="2">
        <v>30.0</v>
      </c>
      <c r="J61" s="51">
        <f t="shared" si="9"/>
        <v>-1161.076597</v>
      </c>
      <c r="K61" s="52">
        <f t="shared" si="10"/>
        <v>-635.2189309</v>
      </c>
      <c r="L61" s="52">
        <f t="shared" si="11"/>
        <v>-625.8576662</v>
      </c>
      <c r="M61" s="52">
        <f t="shared" si="13"/>
        <v>261609.0004</v>
      </c>
    </row>
    <row r="62" ht="15.75" customHeight="1">
      <c r="A62" s="2" t="str">
        <f t="shared" si="4"/>
        <v/>
      </c>
      <c r="B62" s="2">
        <v>31.0</v>
      </c>
      <c r="C62" s="51">
        <f t="shared" si="5"/>
        <v>-1161.12</v>
      </c>
      <c r="D62" s="52">
        <f t="shared" si="6"/>
        <v>-633.9558331</v>
      </c>
      <c r="E62" s="52">
        <f t="shared" si="7"/>
        <v>-527.1641669</v>
      </c>
      <c r="F62" s="52">
        <f t="shared" si="12"/>
        <v>264080.4879</v>
      </c>
      <c r="H62" s="2" t="str">
        <f t="shared" si="8"/>
        <v/>
      </c>
      <c r="I62" s="2">
        <v>31.0</v>
      </c>
      <c r="J62" s="51">
        <f t="shared" si="9"/>
        <v>-1161.076597</v>
      </c>
      <c r="K62" s="52">
        <f t="shared" si="10"/>
        <v>-633.9590636</v>
      </c>
      <c r="L62" s="52">
        <f t="shared" si="11"/>
        <v>-627.1175335</v>
      </c>
      <c r="M62" s="52">
        <f t="shared" si="13"/>
        <v>260981.8829</v>
      </c>
    </row>
    <row r="63" ht="15.75" customHeight="1">
      <c r="A63" s="2" t="str">
        <f t="shared" si="4"/>
        <v/>
      </c>
      <c r="B63" s="2">
        <v>32.0</v>
      </c>
      <c r="C63" s="51">
        <f t="shared" si="5"/>
        <v>-1161.12</v>
      </c>
      <c r="D63" s="52">
        <f t="shared" si="6"/>
        <v>-632.6928357</v>
      </c>
      <c r="E63" s="52">
        <f t="shared" si="7"/>
        <v>-528.4271643</v>
      </c>
      <c r="F63" s="52">
        <f t="shared" si="12"/>
        <v>263552.0608</v>
      </c>
      <c r="H63" s="2" t="str">
        <f t="shared" si="8"/>
        <v/>
      </c>
      <c r="I63" s="2">
        <v>32.0</v>
      </c>
      <c r="J63" s="51">
        <f t="shared" si="9"/>
        <v>-1161.076597</v>
      </c>
      <c r="K63" s="52">
        <f t="shared" si="10"/>
        <v>-632.6961778</v>
      </c>
      <c r="L63" s="52">
        <f t="shared" si="11"/>
        <v>-628.3804193</v>
      </c>
      <c r="M63" s="52">
        <f t="shared" si="13"/>
        <v>260353.5025</v>
      </c>
    </row>
    <row r="64" ht="15.75" customHeight="1">
      <c r="A64" s="2" t="str">
        <f t="shared" si="4"/>
        <v/>
      </c>
      <c r="B64" s="2">
        <v>33.0</v>
      </c>
      <c r="C64" s="51">
        <f t="shared" si="5"/>
        <v>-1161.12</v>
      </c>
      <c r="D64" s="52">
        <f t="shared" si="6"/>
        <v>-631.4268122</v>
      </c>
      <c r="E64" s="52">
        <f t="shared" si="7"/>
        <v>-529.6931878</v>
      </c>
      <c r="F64" s="52">
        <f t="shared" si="12"/>
        <v>263022.3676</v>
      </c>
      <c r="H64" s="2" t="str">
        <f t="shared" si="8"/>
        <v/>
      </c>
      <c r="I64" s="2">
        <v>33.0</v>
      </c>
      <c r="J64" s="51">
        <f t="shared" si="9"/>
        <v>-1161.076597</v>
      </c>
      <c r="K64" s="52">
        <f t="shared" si="10"/>
        <v>-631.4302664</v>
      </c>
      <c r="L64" s="52">
        <f t="shared" si="11"/>
        <v>-629.6463307</v>
      </c>
      <c r="M64" s="52">
        <f t="shared" si="13"/>
        <v>259723.8562</v>
      </c>
    </row>
    <row r="65" ht="15.75" customHeight="1">
      <c r="A65" s="2" t="str">
        <f t="shared" si="4"/>
        <v/>
      </c>
      <c r="B65" s="2">
        <v>34.0</v>
      </c>
      <c r="C65" s="51">
        <f t="shared" si="5"/>
        <v>-1161.12</v>
      </c>
      <c r="D65" s="52">
        <f t="shared" si="6"/>
        <v>-630.1577556</v>
      </c>
      <c r="E65" s="52">
        <f t="shared" si="7"/>
        <v>-530.9622444</v>
      </c>
      <c r="F65" s="52">
        <f t="shared" si="12"/>
        <v>262491.4053</v>
      </c>
      <c r="H65" s="2" t="str">
        <f t="shared" si="8"/>
        <v/>
      </c>
      <c r="I65" s="2">
        <v>34.0</v>
      </c>
      <c r="J65" s="51">
        <f t="shared" si="9"/>
        <v>-1161.076597</v>
      </c>
      <c r="K65" s="52">
        <f t="shared" si="10"/>
        <v>-630.161322</v>
      </c>
      <c r="L65" s="52">
        <f t="shared" si="11"/>
        <v>-630.9152751</v>
      </c>
      <c r="M65" s="52">
        <f t="shared" si="13"/>
        <v>259092.9409</v>
      </c>
    </row>
    <row r="66" ht="15.75" customHeight="1">
      <c r="A66" s="2" t="str">
        <f t="shared" si="4"/>
        <v/>
      </c>
      <c r="B66" s="2">
        <v>35.0</v>
      </c>
      <c r="C66" s="51">
        <f t="shared" si="5"/>
        <v>-1161.12</v>
      </c>
      <c r="D66" s="52">
        <f t="shared" si="6"/>
        <v>-628.8856586</v>
      </c>
      <c r="E66" s="52">
        <f t="shared" si="7"/>
        <v>-532.2343414</v>
      </c>
      <c r="F66" s="52">
        <f t="shared" si="12"/>
        <v>261959.171</v>
      </c>
      <c r="H66" s="2" t="str">
        <f t="shared" si="8"/>
        <v/>
      </c>
      <c r="I66" s="2">
        <v>35.0</v>
      </c>
      <c r="J66" s="51">
        <f t="shared" si="9"/>
        <v>-1161.076597</v>
      </c>
      <c r="K66" s="52">
        <f t="shared" si="10"/>
        <v>-628.8893375</v>
      </c>
      <c r="L66" s="52">
        <f t="shared" si="11"/>
        <v>-632.1872596</v>
      </c>
      <c r="M66" s="52">
        <f t="shared" si="13"/>
        <v>258460.7536</v>
      </c>
    </row>
    <row r="67" ht="15.75" customHeight="1">
      <c r="A67" s="2">
        <f t="shared" si="4"/>
        <v>3</v>
      </c>
      <c r="B67" s="2">
        <v>36.0</v>
      </c>
      <c r="C67" s="51">
        <f t="shared" si="5"/>
        <v>-1161.12</v>
      </c>
      <c r="D67" s="52">
        <f t="shared" si="6"/>
        <v>-627.6105138</v>
      </c>
      <c r="E67" s="52">
        <f t="shared" si="7"/>
        <v>-533.5094862</v>
      </c>
      <c r="F67" s="52">
        <f t="shared" si="12"/>
        <v>261425.6615</v>
      </c>
      <c r="H67" s="2">
        <f t="shared" si="8"/>
        <v>3</v>
      </c>
      <c r="I67" s="2">
        <v>36.0</v>
      </c>
      <c r="J67" s="51">
        <f t="shared" si="9"/>
        <v>-1161.076597</v>
      </c>
      <c r="K67" s="52">
        <f t="shared" si="10"/>
        <v>-627.6143056</v>
      </c>
      <c r="L67" s="52">
        <f t="shared" si="11"/>
        <v>-633.4622915</v>
      </c>
      <c r="M67" s="52">
        <f t="shared" si="13"/>
        <v>257827.2913</v>
      </c>
    </row>
    <row r="68" ht="15.75" customHeight="1">
      <c r="A68" s="2" t="str">
        <f t="shared" si="4"/>
        <v/>
      </c>
      <c r="B68" s="2">
        <v>37.0</v>
      </c>
      <c r="C68" s="51">
        <f t="shared" si="5"/>
        <v>-1161.12</v>
      </c>
      <c r="D68" s="52">
        <f t="shared" si="6"/>
        <v>-626.332314</v>
      </c>
      <c r="E68" s="52">
        <f t="shared" si="7"/>
        <v>-534.787686</v>
      </c>
      <c r="F68" s="52">
        <f t="shared" si="12"/>
        <v>260890.8738</v>
      </c>
      <c r="H68" s="2" t="str">
        <f t="shared" si="8"/>
        <v/>
      </c>
      <c r="I68" s="2">
        <v>37.0</v>
      </c>
      <c r="J68" s="51">
        <f t="shared" si="9"/>
        <v>-1161.076597</v>
      </c>
      <c r="K68" s="52">
        <f t="shared" si="10"/>
        <v>-626.3362188</v>
      </c>
      <c r="L68" s="52">
        <f t="shared" si="11"/>
        <v>-634.7403783</v>
      </c>
      <c r="M68" s="52">
        <f t="shared" si="13"/>
        <v>257192.551</v>
      </c>
    </row>
    <row r="69" ht="15.75" customHeight="1">
      <c r="A69" s="2" t="str">
        <f t="shared" si="4"/>
        <v/>
      </c>
      <c r="B69" s="2">
        <v>38.0</v>
      </c>
      <c r="C69" s="51">
        <f t="shared" si="5"/>
        <v>-1161.12</v>
      </c>
      <c r="D69" s="52">
        <f t="shared" si="6"/>
        <v>-625.0510518</v>
      </c>
      <c r="E69" s="52">
        <f t="shared" si="7"/>
        <v>-536.0689482</v>
      </c>
      <c r="F69" s="52">
        <f t="shared" si="12"/>
        <v>260354.8049</v>
      </c>
      <c r="H69" s="2" t="str">
        <f t="shared" si="8"/>
        <v/>
      </c>
      <c r="I69" s="2">
        <v>38.0</v>
      </c>
      <c r="J69" s="51">
        <f t="shared" si="9"/>
        <v>-1161.076597</v>
      </c>
      <c r="K69" s="52">
        <f t="shared" si="10"/>
        <v>-625.05507</v>
      </c>
      <c r="L69" s="52">
        <f t="shared" si="11"/>
        <v>-636.0215271</v>
      </c>
      <c r="M69" s="52">
        <f t="shared" si="13"/>
        <v>256556.5294</v>
      </c>
    </row>
    <row r="70" ht="15.75" customHeight="1">
      <c r="A70" s="2" t="str">
        <f t="shared" si="4"/>
        <v/>
      </c>
      <c r="B70" s="2">
        <v>39.0</v>
      </c>
      <c r="C70" s="51">
        <f t="shared" si="5"/>
        <v>-1161.12</v>
      </c>
      <c r="D70" s="52">
        <f t="shared" si="6"/>
        <v>-623.76672</v>
      </c>
      <c r="E70" s="52">
        <f t="shared" si="7"/>
        <v>-537.35328</v>
      </c>
      <c r="F70" s="52">
        <f t="shared" si="12"/>
        <v>259817.4516</v>
      </c>
      <c r="H70" s="2" t="str">
        <f t="shared" si="8"/>
        <v/>
      </c>
      <c r="I70" s="2">
        <v>39.0</v>
      </c>
      <c r="J70" s="51">
        <f t="shared" si="9"/>
        <v>-1161.076597</v>
      </c>
      <c r="K70" s="52">
        <f t="shared" si="10"/>
        <v>-623.7708518</v>
      </c>
      <c r="L70" s="52">
        <f t="shared" si="11"/>
        <v>-637.3057453</v>
      </c>
      <c r="M70" s="52">
        <f t="shared" si="13"/>
        <v>255919.2237</v>
      </c>
    </row>
    <row r="71" ht="15.75" customHeight="1">
      <c r="A71" s="2" t="str">
        <f t="shared" si="4"/>
        <v/>
      </c>
      <c r="B71" s="2">
        <v>40.0</v>
      </c>
      <c r="C71" s="51">
        <f t="shared" si="5"/>
        <v>-1161.12</v>
      </c>
      <c r="D71" s="52">
        <f t="shared" si="6"/>
        <v>-622.4793111</v>
      </c>
      <c r="E71" s="52">
        <f t="shared" si="7"/>
        <v>-538.6406889</v>
      </c>
      <c r="F71" s="52">
        <f t="shared" si="12"/>
        <v>259278.8109</v>
      </c>
      <c r="H71" s="2" t="str">
        <f t="shared" si="8"/>
        <v/>
      </c>
      <c r="I71" s="2">
        <v>40.0</v>
      </c>
      <c r="J71" s="51">
        <f t="shared" si="9"/>
        <v>-1161.076597</v>
      </c>
      <c r="K71" s="52">
        <f t="shared" si="10"/>
        <v>-622.4835567</v>
      </c>
      <c r="L71" s="52">
        <f t="shared" si="11"/>
        <v>-638.5930404</v>
      </c>
      <c r="M71" s="52">
        <f t="shared" si="13"/>
        <v>255280.6306</v>
      </c>
    </row>
    <row r="72" ht="15.75" customHeight="1">
      <c r="A72" s="2" t="str">
        <f t="shared" si="4"/>
        <v/>
      </c>
      <c r="B72" s="2">
        <v>41.0</v>
      </c>
      <c r="C72" s="51">
        <f t="shared" si="5"/>
        <v>-1161.12</v>
      </c>
      <c r="D72" s="52">
        <f t="shared" si="6"/>
        <v>-621.1888178</v>
      </c>
      <c r="E72" s="52">
        <f t="shared" si="7"/>
        <v>-539.9311822</v>
      </c>
      <c r="F72" s="52">
        <f t="shared" si="12"/>
        <v>258738.8797</v>
      </c>
      <c r="H72" s="2" t="str">
        <f t="shared" si="8"/>
        <v/>
      </c>
      <c r="I72" s="2">
        <v>41.0</v>
      </c>
      <c r="J72" s="51">
        <f t="shared" si="9"/>
        <v>-1161.076597</v>
      </c>
      <c r="K72" s="52">
        <f t="shared" si="10"/>
        <v>-621.1931776</v>
      </c>
      <c r="L72" s="52">
        <f t="shared" si="11"/>
        <v>-639.8834195</v>
      </c>
      <c r="M72" s="52">
        <f t="shared" si="13"/>
        <v>254640.7472</v>
      </c>
    </row>
    <row r="73" ht="15.75" customHeight="1">
      <c r="A73" s="2" t="str">
        <f t="shared" si="4"/>
        <v/>
      </c>
      <c r="B73" s="2">
        <v>42.0</v>
      </c>
      <c r="C73" s="51">
        <f t="shared" si="5"/>
        <v>-1161.12</v>
      </c>
      <c r="D73" s="52">
        <f t="shared" si="6"/>
        <v>-619.8952327</v>
      </c>
      <c r="E73" s="52">
        <f t="shared" si="7"/>
        <v>-541.2247673</v>
      </c>
      <c r="F73" s="52">
        <f t="shared" si="12"/>
        <v>258197.6549</v>
      </c>
      <c r="H73" s="2" t="str">
        <f t="shared" si="8"/>
        <v/>
      </c>
      <c r="I73" s="2">
        <v>42.0</v>
      </c>
      <c r="J73" s="51">
        <f t="shared" si="9"/>
        <v>-1161.076597</v>
      </c>
      <c r="K73" s="52">
        <f t="shared" si="10"/>
        <v>-619.8997069</v>
      </c>
      <c r="L73" s="52">
        <f t="shared" si="11"/>
        <v>-641.1768902</v>
      </c>
      <c r="M73" s="52">
        <f t="shared" si="13"/>
        <v>253999.5703</v>
      </c>
    </row>
    <row r="74" ht="15.75" customHeight="1">
      <c r="A74" s="2" t="str">
        <f t="shared" si="4"/>
        <v/>
      </c>
      <c r="B74" s="2">
        <v>43.0</v>
      </c>
      <c r="C74" s="51">
        <f t="shared" si="5"/>
        <v>-1161.12</v>
      </c>
      <c r="D74" s="52">
        <f t="shared" si="6"/>
        <v>-618.5985483</v>
      </c>
      <c r="E74" s="52">
        <f t="shared" si="7"/>
        <v>-542.5214517</v>
      </c>
      <c r="F74" s="52">
        <f t="shared" si="12"/>
        <v>257655.1335</v>
      </c>
      <c r="H74" s="2" t="str">
        <f t="shared" si="8"/>
        <v/>
      </c>
      <c r="I74" s="2">
        <v>43.0</v>
      </c>
      <c r="J74" s="51">
        <f t="shared" si="9"/>
        <v>-1161.076597</v>
      </c>
      <c r="K74" s="52">
        <f t="shared" si="10"/>
        <v>-618.6031373</v>
      </c>
      <c r="L74" s="52">
        <f t="shared" si="11"/>
        <v>-642.4734598</v>
      </c>
      <c r="M74" s="52">
        <f t="shared" si="13"/>
        <v>253357.0969</v>
      </c>
    </row>
    <row r="75" ht="15.75" customHeight="1">
      <c r="A75" s="2" t="str">
        <f t="shared" si="4"/>
        <v/>
      </c>
      <c r="B75" s="2">
        <v>44.0</v>
      </c>
      <c r="C75" s="51">
        <f t="shared" si="5"/>
        <v>-1161.12</v>
      </c>
      <c r="D75" s="52">
        <f t="shared" si="6"/>
        <v>-617.2987573</v>
      </c>
      <c r="E75" s="52">
        <f t="shared" si="7"/>
        <v>-543.8212427</v>
      </c>
      <c r="F75" s="52">
        <f t="shared" si="12"/>
        <v>257111.3123</v>
      </c>
      <c r="G75" s="3">
        <f>SUM(D32:E75,-(1+(E3/12))*F75)</f>
        <v>-308816.5881</v>
      </c>
      <c r="H75" s="2" t="str">
        <f t="shared" si="8"/>
        <v/>
      </c>
      <c r="I75" s="2">
        <v>44.0</v>
      </c>
      <c r="J75" s="51">
        <f t="shared" si="9"/>
        <v>-1161.076597</v>
      </c>
      <c r="K75" s="52">
        <f t="shared" si="10"/>
        <v>-617.3034613</v>
      </c>
      <c r="L75" s="52">
        <f t="shared" si="11"/>
        <v>-643.7731358</v>
      </c>
      <c r="M75" s="52">
        <f t="shared" si="13"/>
        <v>252713.3237</v>
      </c>
    </row>
    <row r="76" ht="15.75" customHeight="1">
      <c r="A76" s="2" t="str">
        <f t="shared" si="4"/>
        <v/>
      </c>
      <c r="B76" s="2">
        <v>45.0</v>
      </c>
      <c r="C76" s="51">
        <f t="shared" si="5"/>
        <v>-1161.12</v>
      </c>
      <c r="D76" s="52">
        <f t="shared" si="6"/>
        <v>-615.9958523</v>
      </c>
      <c r="E76" s="52">
        <f t="shared" si="7"/>
        <v>-545.1241477</v>
      </c>
      <c r="F76" s="52">
        <f t="shared" si="12"/>
        <v>256566.1881</v>
      </c>
      <c r="H76" s="2" t="str">
        <f t="shared" si="8"/>
        <v/>
      </c>
      <c r="I76" s="2">
        <v>45.0</v>
      </c>
      <c r="J76" s="51">
        <f t="shared" si="9"/>
        <v>-1161.076597</v>
      </c>
      <c r="K76" s="52">
        <f t="shared" si="10"/>
        <v>-616.0006714</v>
      </c>
      <c r="L76" s="52">
        <f t="shared" si="11"/>
        <v>-645.0759256</v>
      </c>
      <c r="M76" s="52">
        <f t="shared" si="13"/>
        <v>252068.2478</v>
      </c>
    </row>
    <row r="77" ht="15.75" customHeight="1">
      <c r="A77" s="2" t="str">
        <f t="shared" si="4"/>
        <v/>
      </c>
      <c r="B77" s="2">
        <v>46.0</v>
      </c>
      <c r="C77" s="51">
        <f t="shared" si="5"/>
        <v>-1161.12</v>
      </c>
      <c r="D77" s="52">
        <f t="shared" si="6"/>
        <v>-614.6898257</v>
      </c>
      <c r="E77" s="52">
        <f t="shared" si="7"/>
        <v>-546.4301743</v>
      </c>
      <c r="F77" s="52">
        <f t="shared" si="12"/>
        <v>256019.7579</v>
      </c>
      <c r="H77" s="2" t="str">
        <f t="shared" si="8"/>
        <v/>
      </c>
      <c r="I77" s="2">
        <v>46.0</v>
      </c>
      <c r="J77" s="51">
        <f t="shared" si="9"/>
        <v>-1161.076597</v>
      </c>
      <c r="K77" s="52">
        <f t="shared" si="10"/>
        <v>-614.6947604</v>
      </c>
      <c r="L77" s="52">
        <f t="shared" si="11"/>
        <v>-646.3818367</v>
      </c>
      <c r="M77" s="52">
        <f t="shared" si="13"/>
        <v>251421.866</v>
      </c>
    </row>
    <row r="78" ht="15.75" customHeight="1">
      <c r="A78" s="2" t="str">
        <f t="shared" si="4"/>
        <v/>
      </c>
      <c r="B78" s="2">
        <v>47.0</v>
      </c>
      <c r="C78" s="51">
        <f t="shared" si="5"/>
        <v>-1161.12</v>
      </c>
      <c r="D78" s="52">
        <f t="shared" si="6"/>
        <v>-613.38067</v>
      </c>
      <c r="E78" s="52">
        <f t="shared" si="7"/>
        <v>-547.73933</v>
      </c>
      <c r="F78" s="52">
        <f t="shared" si="12"/>
        <v>255472.0186</v>
      </c>
      <c r="H78" s="2" t="str">
        <f t="shared" si="8"/>
        <v/>
      </c>
      <c r="I78" s="2">
        <v>47.0</v>
      </c>
      <c r="J78" s="51">
        <f t="shared" si="9"/>
        <v>-1161.076597</v>
      </c>
      <c r="K78" s="52">
        <f t="shared" si="10"/>
        <v>-613.3857206</v>
      </c>
      <c r="L78" s="52">
        <f t="shared" si="11"/>
        <v>-647.6908765</v>
      </c>
      <c r="M78" s="52">
        <f t="shared" si="13"/>
        <v>250774.1751</v>
      </c>
    </row>
    <row r="79" ht="15.75" customHeight="1">
      <c r="A79" s="2">
        <f t="shared" si="4"/>
        <v>4</v>
      </c>
      <c r="B79" s="2">
        <v>48.0</v>
      </c>
      <c r="C79" s="51">
        <f t="shared" si="5"/>
        <v>-1161.12</v>
      </c>
      <c r="D79" s="52">
        <f t="shared" si="6"/>
        <v>-612.0683779</v>
      </c>
      <c r="E79" s="52">
        <f t="shared" si="7"/>
        <v>-549.0516221</v>
      </c>
      <c r="F79" s="52">
        <f t="shared" si="12"/>
        <v>254922.967</v>
      </c>
      <c r="H79" s="2">
        <f t="shared" si="8"/>
        <v>4</v>
      </c>
      <c r="I79" s="2">
        <v>48.0</v>
      </c>
      <c r="J79" s="51">
        <f t="shared" si="9"/>
        <v>-1161.076597</v>
      </c>
      <c r="K79" s="52">
        <f t="shared" si="10"/>
        <v>-612.0735445</v>
      </c>
      <c r="L79" s="52">
        <f t="shared" si="11"/>
        <v>-649.0030526</v>
      </c>
      <c r="M79" s="52">
        <f t="shared" si="13"/>
        <v>250125.172</v>
      </c>
    </row>
    <row r="80" ht="15.75" customHeight="1">
      <c r="A80" s="2" t="str">
        <f t="shared" si="4"/>
        <v/>
      </c>
      <c r="B80" s="2">
        <v>49.0</v>
      </c>
      <c r="C80" s="51">
        <f t="shared" si="5"/>
        <v>-1161.12</v>
      </c>
      <c r="D80" s="52">
        <f t="shared" si="6"/>
        <v>-610.7529417</v>
      </c>
      <c r="E80" s="52">
        <f t="shared" si="7"/>
        <v>-550.3670583</v>
      </c>
      <c r="F80" s="52">
        <f t="shared" si="12"/>
        <v>254372.5999</v>
      </c>
      <c r="H80" s="2" t="str">
        <f t="shared" si="8"/>
        <v/>
      </c>
      <c r="I80" s="2">
        <v>49.0</v>
      </c>
      <c r="J80" s="51">
        <f t="shared" si="9"/>
        <v>-1161.076597</v>
      </c>
      <c r="K80" s="52">
        <f t="shared" si="10"/>
        <v>-610.7582247</v>
      </c>
      <c r="L80" s="52">
        <f t="shared" si="11"/>
        <v>-650.3183724</v>
      </c>
      <c r="M80" s="52">
        <f t="shared" si="13"/>
        <v>249474.8537</v>
      </c>
    </row>
    <row r="81" ht="15.75" customHeight="1">
      <c r="A81" s="2" t="str">
        <f t="shared" si="4"/>
        <v/>
      </c>
      <c r="B81" s="2">
        <v>50.0</v>
      </c>
      <c r="C81" s="51">
        <f t="shared" si="5"/>
        <v>-1161.12</v>
      </c>
      <c r="D81" s="52">
        <f t="shared" si="6"/>
        <v>-609.434354</v>
      </c>
      <c r="E81" s="52">
        <f t="shared" si="7"/>
        <v>-551.685646</v>
      </c>
      <c r="F81" s="52">
        <f t="shared" si="12"/>
        <v>253820.9143</v>
      </c>
      <c r="H81" s="2" t="str">
        <f t="shared" si="8"/>
        <v/>
      </c>
      <c r="I81" s="2">
        <v>50.0</v>
      </c>
      <c r="J81" s="51">
        <f t="shared" si="9"/>
        <v>-1161.076597</v>
      </c>
      <c r="K81" s="52">
        <f t="shared" si="10"/>
        <v>-609.4397536</v>
      </c>
      <c r="L81" s="52">
        <f t="shared" si="11"/>
        <v>-651.6368435</v>
      </c>
      <c r="M81" s="52">
        <f t="shared" si="13"/>
        <v>248823.2168</v>
      </c>
    </row>
    <row r="82" ht="15.75" customHeight="1">
      <c r="A82" s="2" t="str">
        <f t="shared" si="4"/>
        <v/>
      </c>
      <c r="B82" s="2">
        <v>51.0</v>
      </c>
      <c r="C82" s="51">
        <f t="shared" si="5"/>
        <v>-1161.12</v>
      </c>
      <c r="D82" s="52">
        <f t="shared" si="6"/>
        <v>-608.1126071</v>
      </c>
      <c r="E82" s="52">
        <f t="shared" si="7"/>
        <v>-553.0073929</v>
      </c>
      <c r="F82" s="52">
        <f t="shared" si="12"/>
        <v>253267.9069</v>
      </c>
      <c r="H82" s="2" t="str">
        <f t="shared" si="8"/>
        <v/>
      </c>
      <c r="I82" s="2">
        <v>51.0</v>
      </c>
      <c r="J82" s="51">
        <f t="shared" si="9"/>
        <v>-1161.076597</v>
      </c>
      <c r="K82" s="52">
        <f t="shared" si="10"/>
        <v>-608.1181236</v>
      </c>
      <c r="L82" s="52">
        <f t="shared" si="11"/>
        <v>-652.9584734</v>
      </c>
      <c r="M82" s="52">
        <f t="shared" si="13"/>
        <v>248170.2584</v>
      </c>
    </row>
    <row r="83" ht="15.75" customHeight="1">
      <c r="A83" s="2" t="str">
        <f t="shared" si="4"/>
        <v/>
      </c>
      <c r="B83" s="2">
        <v>52.0</v>
      </c>
      <c r="C83" s="51">
        <f t="shared" si="5"/>
        <v>-1161.12</v>
      </c>
      <c r="D83" s="52">
        <f t="shared" si="6"/>
        <v>-606.7876936</v>
      </c>
      <c r="E83" s="52">
        <f t="shared" si="7"/>
        <v>-554.3323064</v>
      </c>
      <c r="F83" s="52">
        <f t="shared" si="12"/>
        <v>252713.5746</v>
      </c>
      <c r="H83" s="2" t="str">
        <f t="shared" si="8"/>
        <v/>
      </c>
      <c r="I83" s="2">
        <v>52.0</v>
      </c>
      <c r="J83" s="51">
        <f t="shared" si="9"/>
        <v>-1161.076597</v>
      </c>
      <c r="K83" s="52">
        <f t="shared" si="10"/>
        <v>-606.7933273</v>
      </c>
      <c r="L83" s="52">
        <f t="shared" si="11"/>
        <v>-654.2832698</v>
      </c>
      <c r="M83" s="52">
        <f t="shared" si="13"/>
        <v>247515.9751</v>
      </c>
    </row>
    <row r="84" ht="15.75" customHeight="1">
      <c r="A84" s="2" t="str">
        <f t="shared" si="4"/>
        <v/>
      </c>
      <c r="B84" s="2">
        <v>53.0</v>
      </c>
      <c r="C84" s="51">
        <f t="shared" si="5"/>
        <v>-1161.12</v>
      </c>
      <c r="D84" s="52">
        <f t="shared" si="6"/>
        <v>-605.4596058</v>
      </c>
      <c r="E84" s="52">
        <f t="shared" si="7"/>
        <v>-555.6603942</v>
      </c>
      <c r="F84" s="52">
        <f t="shared" si="12"/>
        <v>252157.9142</v>
      </c>
      <c r="H84" s="2" t="str">
        <f t="shared" si="8"/>
        <v/>
      </c>
      <c r="I84" s="2">
        <v>53.0</v>
      </c>
      <c r="J84" s="51">
        <f t="shared" si="9"/>
        <v>-1161.076597</v>
      </c>
      <c r="K84" s="52">
        <f t="shared" si="10"/>
        <v>-605.465357</v>
      </c>
      <c r="L84" s="52">
        <f t="shared" si="11"/>
        <v>-655.6112401</v>
      </c>
      <c r="M84" s="52">
        <f t="shared" si="13"/>
        <v>246860.3638</v>
      </c>
    </row>
    <row r="85" ht="15.75" customHeight="1">
      <c r="A85" s="2" t="str">
        <f t="shared" si="4"/>
        <v/>
      </c>
      <c r="B85" s="2">
        <v>54.0</v>
      </c>
      <c r="C85" s="51">
        <f t="shared" si="5"/>
        <v>-1161.12</v>
      </c>
      <c r="D85" s="52">
        <f t="shared" si="6"/>
        <v>-604.1283361</v>
      </c>
      <c r="E85" s="52">
        <f t="shared" si="7"/>
        <v>-556.9916639</v>
      </c>
      <c r="F85" s="52">
        <f t="shared" si="12"/>
        <v>251600.9225</v>
      </c>
      <c r="H85" s="2" t="str">
        <f t="shared" si="8"/>
        <v/>
      </c>
      <c r="I85" s="2">
        <v>54.0</v>
      </c>
      <c r="J85" s="51">
        <f t="shared" si="9"/>
        <v>-1161.076597</v>
      </c>
      <c r="K85" s="52">
        <f t="shared" si="10"/>
        <v>-604.134205</v>
      </c>
      <c r="L85" s="52">
        <f t="shared" si="11"/>
        <v>-656.9423921</v>
      </c>
      <c r="M85" s="52">
        <f t="shared" si="13"/>
        <v>246203.4215</v>
      </c>
    </row>
    <row r="86" ht="15.75" customHeight="1">
      <c r="A86" s="2" t="str">
        <f t="shared" si="4"/>
        <v/>
      </c>
      <c r="B86" s="2">
        <v>55.0</v>
      </c>
      <c r="C86" s="51">
        <f t="shared" si="5"/>
        <v>-1161.12</v>
      </c>
      <c r="D86" s="52">
        <f t="shared" si="6"/>
        <v>-602.7938769</v>
      </c>
      <c r="E86" s="52">
        <f t="shared" si="7"/>
        <v>-558.3261231</v>
      </c>
      <c r="F86" s="52">
        <f t="shared" si="12"/>
        <v>251042.5964</v>
      </c>
      <c r="H86" s="2" t="str">
        <f t="shared" si="8"/>
        <v/>
      </c>
      <c r="I86" s="2">
        <v>55.0</v>
      </c>
      <c r="J86" s="51">
        <f t="shared" si="9"/>
        <v>-1161.076597</v>
      </c>
      <c r="K86" s="52">
        <f t="shared" si="10"/>
        <v>-602.7998639</v>
      </c>
      <c r="L86" s="52">
        <f t="shared" si="11"/>
        <v>-658.2767332</v>
      </c>
      <c r="M86" s="52">
        <f t="shared" si="13"/>
        <v>245545.1447</v>
      </c>
    </row>
    <row r="87" ht="15.75" customHeight="1">
      <c r="A87" s="2" t="str">
        <f t="shared" si="4"/>
        <v/>
      </c>
      <c r="B87" s="2">
        <v>56.0</v>
      </c>
      <c r="C87" s="51">
        <f t="shared" si="5"/>
        <v>-1161.12</v>
      </c>
      <c r="D87" s="52">
        <f t="shared" si="6"/>
        <v>-601.4562205</v>
      </c>
      <c r="E87" s="52">
        <f t="shared" si="7"/>
        <v>-559.6637795</v>
      </c>
      <c r="F87" s="52">
        <f t="shared" si="12"/>
        <v>250482.9326</v>
      </c>
      <c r="H87" s="2" t="str">
        <f t="shared" si="8"/>
        <v/>
      </c>
      <c r="I87" s="2">
        <v>56.0</v>
      </c>
      <c r="J87" s="51">
        <f t="shared" si="9"/>
        <v>-1161.076597</v>
      </c>
      <c r="K87" s="52">
        <f t="shared" si="10"/>
        <v>-601.4623259</v>
      </c>
      <c r="L87" s="52">
        <f t="shared" si="11"/>
        <v>-659.6142712</v>
      </c>
      <c r="M87" s="52">
        <f t="shared" si="13"/>
        <v>244885.5304</v>
      </c>
    </row>
    <row r="88" ht="15.75" customHeight="1">
      <c r="A88" s="2" t="str">
        <f t="shared" si="4"/>
        <v/>
      </c>
      <c r="B88" s="2">
        <v>57.0</v>
      </c>
      <c r="C88" s="51">
        <f t="shared" si="5"/>
        <v>-1161.12</v>
      </c>
      <c r="D88" s="52">
        <f t="shared" si="6"/>
        <v>-600.1153594</v>
      </c>
      <c r="E88" s="52">
        <f t="shared" si="7"/>
        <v>-561.0046406</v>
      </c>
      <c r="F88" s="52">
        <f t="shared" si="12"/>
        <v>249921.928</v>
      </c>
      <c r="H88" s="2" t="str">
        <f t="shared" si="8"/>
        <v/>
      </c>
      <c r="I88" s="2">
        <v>57.0</v>
      </c>
      <c r="J88" s="51">
        <f t="shared" si="9"/>
        <v>-1161.076597</v>
      </c>
      <c r="K88" s="52">
        <f t="shared" si="10"/>
        <v>-600.1215834</v>
      </c>
      <c r="L88" s="52">
        <f t="shared" si="11"/>
        <v>-660.9550137</v>
      </c>
      <c r="M88" s="52">
        <f t="shared" si="13"/>
        <v>244224.5754</v>
      </c>
    </row>
    <row r="89" ht="15.75" customHeight="1">
      <c r="A89" s="2" t="str">
        <f t="shared" si="4"/>
        <v/>
      </c>
      <c r="B89" s="2">
        <v>58.0</v>
      </c>
      <c r="C89" s="51">
        <f t="shared" si="5"/>
        <v>-1161.12</v>
      </c>
      <c r="D89" s="52">
        <f t="shared" si="6"/>
        <v>-598.7712858</v>
      </c>
      <c r="E89" s="52">
        <f t="shared" si="7"/>
        <v>-562.3487142</v>
      </c>
      <c r="F89" s="52">
        <f t="shared" si="12"/>
        <v>249359.5793</v>
      </c>
      <c r="H89" s="2" t="str">
        <f t="shared" si="8"/>
        <v/>
      </c>
      <c r="I89" s="2">
        <v>58.0</v>
      </c>
      <c r="J89" s="51">
        <f t="shared" si="9"/>
        <v>-1161.076597</v>
      </c>
      <c r="K89" s="52">
        <f t="shared" si="10"/>
        <v>-598.7776286</v>
      </c>
      <c r="L89" s="52">
        <f t="shared" si="11"/>
        <v>-662.2989685</v>
      </c>
      <c r="M89" s="52">
        <f t="shared" si="13"/>
        <v>243562.2765</v>
      </c>
    </row>
    <row r="90" ht="15.75" customHeight="1">
      <c r="A90" s="2" t="str">
        <f t="shared" si="4"/>
        <v/>
      </c>
      <c r="B90" s="2">
        <v>59.0</v>
      </c>
      <c r="C90" s="51">
        <f t="shared" si="5"/>
        <v>-1161.12</v>
      </c>
      <c r="D90" s="52">
        <f t="shared" si="6"/>
        <v>-597.423992</v>
      </c>
      <c r="E90" s="52">
        <f t="shared" si="7"/>
        <v>-563.696008</v>
      </c>
      <c r="F90" s="52">
        <f t="shared" si="12"/>
        <v>248795.8833</v>
      </c>
      <c r="H90" s="2" t="str">
        <f t="shared" si="8"/>
        <v/>
      </c>
      <c r="I90" s="2">
        <v>59.0</v>
      </c>
      <c r="J90" s="51">
        <f t="shared" si="9"/>
        <v>-1161.076597</v>
      </c>
      <c r="K90" s="52">
        <f t="shared" si="10"/>
        <v>-597.430454</v>
      </c>
      <c r="L90" s="52">
        <f t="shared" si="11"/>
        <v>-663.6461431</v>
      </c>
      <c r="M90" s="52">
        <f t="shared" si="13"/>
        <v>242898.6303</v>
      </c>
    </row>
    <row r="91" ht="15.75" customHeight="1">
      <c r="A91" s="2">
        <f t="shared" si="4"/>
        <v>5</v>
      </c>
      <c r="B91" s="2">
        <v>60.0</v>
      </c>
      <c r="C91" s="51">
        <f t="shared" si="5"/>
        <v>-1161.12</v>
      </c>
      <c r="D91" s="52">
        <f t="shared" si="6"/>
        <v>-596.0734703</v>
      </c>
      <c r="E91" s="52">
        <f t="shared" si="7"/>
        <v>-565.0465297</v>
      </c>
      <c r="F91" s="52">
        <f t="shared" si="12"/>
        <v>248230.8367</v>
      </c>
      <c r="H91" s="2">
        <f t="shared" si="8"/>
        <v>5</v>
      </c>
      <c r="I91" s="2">
        <v>60.0</v>
      </c>
      <c r="J91" s="51">
        <f t="shared" si="9"/>
        <v>-1161.076597</v>
      </c>
      <c r="K91" s="52">
        <f t="shared" si="10"/>
        <v>-596.0800518</v>
      </c>
      <c r="L91" s="52">
        <f t="shared" si="11"/>
        <v>-664.9965453</v>
      </c>
      <c r="M91" s="52">
        <f t="shared" si="13"/>
        <v>242233.6338</v>
      </c>
    </row>
    <row r="92" ht="15.75" customHeight="1">
      <c r="A92" s="2" t="str">
        <f t="shared" si="4"/>
        <v/>
      </c>
      <c r="B92" s="2">
        <v>61.0</v>
      </c>
      <c r="C92" s="51">
        <f t="shared" si="5"/>
        <v>-1161.12</v>
      </c>
      <c r="D92" s="52">
        <f t="shared" si="6"/>
        <v>-594.719713</v>
      </c>
      <c r="E92" s="52">
        <f t="shared" si="7"/>
        <v>-566.400287</v>
      </c>
      <c r="F92" s="52">
        <f t="shared" si="12"/>
        <v>247664.4364</v>
      </c>
      <c r="H92" s="2" t="str">
        <f t="shared" si="8"/>
        <v/>
      </c>
      <c r="I92" s="2">
        <v>61.0</v>
      </c>
      <c r="J92" s="51">
        <f t="shared" si="9"/>
        <v>-1161.076597</v>
      </c>
      <c r="K92" s="52">
        <f t="shared" si="10"/>
        <v>-594.7264143</v>
      </c>
      <c r="L92" s="52">
        <f t="shared" si="11"/>
        <v>-666.3501828</v>
      </c>
      <c r="M92" s="52">
        <f t="shared" si="13"/>
        <v>241567.2836</v>
      </c>
    </row>
    <row r="93" ht="15.75" customHeight="1">
      <c r="A93" s="2" t="str">
        <f t="shared" si="4"/>
        <v/>
      </c>
      <c r="B93" s="2">
        <v>62.0</v>
      </c>
      <c r="C93" s="51">
        <f t="shared" si="5"/>
        <v>-1161.12</v>
      </c>
      <c r="D93" s="52">
        <f t="shared" si="6"/>
        <v>-593.3627123</v>
      </c>
      <c r="E93" s="52">
        <f t="shared" si="7"/>
        <v>-567.7572877</v>
      </c>
      <c r="F93" s="52">
        <f t="shared" si="12"/>
        <v>247096.6791</v>
      </c>
      <c r="H93" s="2" t="str">
        <f t="shared" si="8"/>
        <v/>
      </c>
      <c r="I93" s="2">
        <v>62.0</v>
      </c>
      <c r="J93" s="51">
        <f t="shared" si="9"/>
        <v>-1161.076597</v>
      </c>
      <c r="K93" s="52">
        <f t="shared" si="10"/>
        <v>-593.3695336</v>
      </c>
      <c r="L93" s="52">
        <f t="shared" si="11"/>
        <v>-667.7070635</v>
      </c>
      <c r="M93" s="52">
        <f t="shared" si="13"/>
        <v>240899.5765</v>
      </c>
    </row>
    <row r="94" ht="15.75" customHeight="1">
      <c r="A94" s="2" t="str">
        <f t="shared" si="4"/>
        <v/>
      </c>
      <c r="B94" s="2">
        <v>63.0</v>
      </c>
      <c r="C94" s="51">
        <f t="shared" si="5"/>
        <v>-1161.12</v>
      </c>
      <c r="D94" s="52">
        <f t="shared" si="6"/>
        <v>-592.0024605</v>
      </c>
      <c r="E94" s="52">
        <f t="shared" si="7"/>
        <v>-569.1175395</v>
      </c>
      <c r="F94" s="52">
        <f t="shared" si="12"/>
        <v>246527.5616</v>
      </c>
      <c r="H94" s="2" t="str">
        <f t="shared" si="8"/>
        <v/>
      </c>
      <c r="I94" s="2">
        <v>63.0</v>
      </c>
      <c r="J94" s="51">
        <f t="shared" si="9"/>
        <v>-1161.076597</v>
      </c>
      <c r="K94" s="52">
        <f t="shared" si="10"/>
        <v>-592.0094021</v>
      </c>
      <c r="L94" s="52">
        <f t="shared" si="11"/>
        <v>-669.067195</v>
      </c>
      <c r="M94" s="52">
        <f t="shared" si="13"/>
        <v>240230.5093</v>
      </c>
    </row>
    <row r="95" ht="15.75" customHeight="1">
      <c r="A95" s="2" t="str">
        <f t="shared" si="4"/>
        <v/>
      </c>
      <c r="B95" s="2">
        <v>64.0</v>
      </c>
      <c r="C95" s="51">
        <f t="shared" si="5"/>
        <v>-1161.12</v>
      </c>
      <c r="D95" s="52">
        <f t="shared" si="6"/>
        <v>-590.6389497</v>
      </c>
      <c r="E95" s="52">
        <f t="shared" si="7"/>
        <v>-570.4810503</v>
      </c>
      <c r="F95" s="52">
        <f t="shared" si="12"/>
        <v>245957.0806</v>
      </c>
      <c r="H95" s="2" t="str">
        <f t="shared" si="8"/>
        <v/>
      </c>
      <c r="I95" s="2">
        <v>64.0</v>
      </c>
      <c r="J95" s="51">
        <f t="shared" si="9"/>
        <v>-1161.076597</v>
      </c>
      <c r="K95" s="52">
        <f t="shared" si="10"/>
        <v>-590.646012</v>
      </c>
      <c r="L95" s="52">
        <f t="shared" si="11"/>
        <v>-670.4305851</v>
      </c>
      <c r="M95" s="52">
        <f t="shared" si="13"/>
        <v>239560.0788</v>
      </c>
    </row>
    <row r="96" ht="15.75" customHeight="1">
      <c r="A96" s="2" t="str">
        <f t="shared" si="4"/>
        <v/>
      </c>
      <c r="B96" s="2">
        <v>65.0</v>
      </c>
      <c r="C96" s="51">
        <f t="shared" si="5"/>
        <v>-1161.12</v>
      </c>
      <c r="D96" s="52">
        <f t="shared" si="6"/>
        <v>-589.2721722</v>
      </c>
      <c r="E96" s="52">
        <f t="shared" si="7"/>
        <v>-571.8478278</v>
      </c>
      <c r="F96" s="52">
        <f t="shared" si="12"/>
        <v>245385.2327</v>
      </c>
      <c r="H96" s="2" t="str">
        <f t="shared" si="8"/>
        <v/>
      </c>
      <c r="I96" s="2">
        <v>65.0</v>
      </c>
      <c r="J96" s="51">
        <f t="shared" si="9"/>
        <v>-1161.076597</v>
      </c>
      <c r="K96" s="52">
        <f t="shared" si="10"/>
        <v>-589.2793553</v>
      </c>
      <c r="L96" s="52">
        <f t="shared" si="11"/>
        <v>-671.7972418</v>
      </c>
      <c r="M96" s="52">
        <f t="shared" si="13"/>
        <v>238888.2815</v>
      </c>
    </row>
    <row r="97" ht="15.75" customHeight="1">
      <c r="A97" s="2" t="str">
        <f t="shared" si="4"/>
        <v/>
      </c>
      <c r="B97" s="2">
        <v>66.0</v>
      </c>
      <c r="C97" s="51">
        <f t="shared" si="5"/>
        <v>-1161.12</v>
      </c>
      <c r="D97" s="52">
        <f t="shared" si="6"/>
        <v>-587.9021201</v>
      </c>
      <c r="E97" s="52">
        <f t="shared" si="7"/>
        <v>-573.2178799</v>
      </c>
      <c r="F97" s="52">
        <f t="shared" si="12"/>
        <v>244812.0149</v>
      </c>
      <c r="H97" s="2" t="str">
        <f t="shared" si="8"/>
        <v/>
      </c>
      <c r="I97" s="2">
        <v>66.0</v>
      </c>
      <c r="J97" s="51">
        <f t="shared" si="9"/>
        <v>-1161.076597</v>
      </c>
      <c r="K97" s="52">
        <f t="shared" si="10"/>
        <v>-587.9094244</v>
      </c>
      <c r="L97" s="52">
        <f t="shared" si="11"/>
        <v>-673.1671726</v>
      </c>
      <c r="M97" s="52">
        <f t="shared" si="13"/>
        <v>238215.1143</v>
      </c>
    </row>
    <row r="98" ht="15.75" customHeight="1">
      <c r="A98" s="2" t="str">
        <f t="shared" si="4"/>
        <v/>
      </c>
      <c r="B98" s="2">
        <v>67.0</v>
      </c>
      <c r="C98" s="51">
        <f t="shared" si="5"/>
        <v>-1161.12</v>
      </c>
      <c r="D98" s="52">
        <f t="shared" si="6"/>
        <v>-586.5287856</v>
      </c>
      <c r="E98" s="52">
        <f t="shared" si="7"/>
        <v>-574.5912144</v>
      </c>
      <c r="F98" s="52">
        <f t="shared" si="12"/>
        <v>244237.4236</v>
      </c>
      <c r="H98" s="2" t="str">
        <f t="shared" si="8"/>
        <v/>
      </c>
      <c r="I98" s="2">
        <v>67.0</v>
      </c>
      <c r="J98" s="51">
        <f t="shared" si="9"/>
        <v>-1161.076597</v>
      </c>
      <c r="K98" s="52">
        <f t="shared" si="10"/>
        <v>-586.5362114</v>
      </c>
      <c r="L98" s="52">
        <f t="shared" si="11"/>
        <v>-674.5403857</v>
      </c>
      <c r="M98" s="52">
        <f t="shared" si="13"/>
        <v>237540.574</v>
      </c>
    </row>
    <row r="99" ht="15.75" customHeight="1">
      <c r="A99" s="2" t="str">
        <f t="shared" si="4"/>
        <v/>
      </c>
      <c r="B99" s="2">
        <v>68.0</v>
      </c>
      <c r="C99" s="51">
        <f t="shared" si="5"/>
        <v>-1161.12</v>
      </c>
      <c r="D99" s="52">
        <f t="shared" si="6"/>
        <v>-585.1521608</v>
      </c>
      <c r="E99" s="52">
        <f t="shared" si="7"/>
        <v>-575.9678392</v>
      </c>
      <c r="F99" s="52">
        <f t="shared" si="12"/>
        <v>243661.4558</v>
      </c>
      <c r="H99" s="2" t="str">
        <f t="shared" si="8"/>
        <v/>
      </c>
      <c r="I99" s="2">
        <v>68.0</v>
      </c>
      <c r="J99" s="51">
        <f t="shared" si="9"/>
        <v>-1161.076597</v>
      </c>
      <c r="K99" s="52">
        <f t="shared" si="10"/>
        <v>-585.1597084</v>
      </c>
      <c r="L99" s="52">
        <f t="shared" si="11"/>
        <v>-675.9168887</v>
      </c>
      <c r="M99" s="52">
        <f t="shared" si="13"/>
        <v>236864.6571</v>
      </c>
    </row>
    <row r="100" ht="15.75" customHeight="1">
      <c r="A100" s="2" t="str">
        <f t="shared" si="4"/>
        <v/>
      </c>
      <c r="B100" s="2">
        <v>69.0</v>
      </c>
      <c r="C100" s="51">
        <f t="shared" si="5"/>
        <v>-1161.12</v>
      </c>
      <c r="D100" s="52">
        <f t="shared" si="6"/>
        <v>-583.7722378</v>
      </c>
      <c r="E100" s="52">
        <f t="shared" si="7"/>
        <v>-577.3477622</v>
      </c>
      <c r="F100" s="52">
        <f t="shared" si="12"/>
        <v>243084.108</v>
      </c>
      <c r="H100" s="2" t="str">
        <f t="shared" si="8"/>
        <v/>
      </c>
      <c r="I100" s="2">
        <v>69.0</v>
      </c>
      <c r="J100" s="51">
        <f t="shared" si="9"/>
        <v>-1161.076597</v>
      </c>
      <c r="K100" s="52">
        <f t="shared" si="10"/>
        <v>-583.7799075</v>
      </c>
      <c r="L100" s="52">
        <f t="shared" si="11"/>
        <v>-677.2966896</v>
      </c>
      <c r="M100" s="52">
        <f t="shared" si="13"/>
        <v>236187.3604</v>
      </c>
    </row>
    <row r="101" ht="15.75" customHeight="1">
      <c r="A101" s="2" t="str">
        <f t="shared" si="4"/>
        <v/>
      </c>
      <c r="B101" s="2">
        <v>70.0</v>
      </c>
      <c r="C101" s="51">
        <f t="shared" si="5"/>
        <v>-1161.12</v>
      </c>
      <c r="D101" s="52">
        <f t="shared" si="6"/>
        <v>-582.3890088</v>
      </c>
      <c r="E101" s="52">
        <f t="shared" si="7"/>
        <v>-578.7309912</v>
      </c>
      <c r="F101" s="52">
        <f t="shared" si="12"/>
        <v>242505.377</v>
      </c>
      <c r="H101" s="2" t="str">
        <f t="shared" si="8"/>
        <v/>
      </c>
      <c r="I101" s="2">
        <v>70.0</v>
      </c>
      <c r="J101" s="51">
        <f t="shared" si="9"/>
        <v>-1161.076597</v>
      </c>
      <c r="K101" s="52">
        <f t="shared" si="10"/>
        <v>-582.3968009</v>
      </c>
      <c r="L101" s="52">
        <f t="shared" si="11"/>
        <v>-678.6797962</v>
      </c>
      <c r="M101" s="52">
        <f t="shared" si="13"/>
        <v>235508.6806</v>
      </c>
    </row>
    <row r="102" ht="15.75" customHeight="1">
      <c r="A102" s="2" t="str">
        <f t="shared" si="4"/>
        <v/>
      </c>
      <c r="B102" s="2">
        <v>71.0</v>
      </c>
      <c r="C102" s="51">
        <f t="shared" si="5"/>
        <v>-1161.12</v>
      </c>
      <c r="D102" s="52">
        <f t="shared" si="6"/>
        <v>-581.0024658</v>
      </c>
      <c r="E102" s="52">
        <f t="shared" si="7"/>
        <v>-580.1175342</v>
      </c>
      <c r="F102" s="52">
        <f t="shared" si="12"/>
        <v>241925.2595</v>
      </c>
      <c r="H102" s="2" t="str">
        <f t="shared" si="8"/>
        <v/>
      </c>
      <c r="I102" s="2">
        <v>71.0</v>
      </c>
      <c r="J102" s="51">
        <f t="shared" si="9"/>
        <v>-1161.076597</v>
      </c>
      <c r="K102" s="52">
        <f t="shared" si="10"/>
        <v>-581.0103805</v>
      </c>
      <c r="L102" s="52">
        <f t="shared" si="11"/>
        <v>-680.0662166</v>
      </c>
      <c r="M102" s="52">
        <f t="shared" si="13"/>
        <v>234828.6144</v>
      </c>
    </row>
    <row r="103" ht="15.75" customHeight="1">
      <c r="A103" s="2">
        <f t="shared" si="4"/>
        <v>6</v>
      </c>
      <c r="B103" s="2">
        <v>72.0</v>
      </c>
      <c r="C103" s="51">
        <f t="shared" si="5"/>
        <v>-1161.12</v>
      </c>
      <c r="D103" s="52">
        <f t="shared" si="6"/>
        <v>-579.6126009</v>
      </c>
      <c r="E103" s="52">
        <f t="shared" si="7"/>
        <v>-581.5073991</v>
      </c>
      <c r="F103" s="52">
        <f t="shared" si="12"/>
        <v>241343.7521</v>
      </c>
      <c r="H103" s="2">
        <f t="shared" si="8"/>
        <v>6</v>
      </c>
      <c r="I103" s="2">
        <v>72.0</v>
      </c>
      <c r="J103" s="51">
        <f t="shared" si="9"/>
        <v>-1161.076597</v>
      </c>
      <c r="K103" s="52">
        <f t="shared" si="10"/>
        <v>-579.6206386</v>
      </c>
      <c r="L103" s="52">
        <f t="shared" si="11"/>
        <v>-681.4559585</v>
      </c>
      <c r="M103" s="52">
        <f t="shared" si="13"/>
        <v>234147.1584</v>
      </c>
    </row>
    <row r="104" ht="15.75" customHeight="1">
      <c r="A104" s="2" t="str">
        <f t="shared" si="4"/>
        <v/>
      </c>
      <c r="B104" s="2">
        <v>73.0</v>
      </c>
      <c r="C104" s="51">
        <f t="shared" si="5"/>
        <v>-1161.12</v>
      </c>
      <c r="D104" s="52">
        <f t="shared" si="6"/>
        <v>-578.2194061</v>
      </c>
      <c r="E104" s="52">
        <f t="shared" si="7"/>
        <v>-582.9005939</v>
      </c>
      <c r="F104" s="52">
        <f t="shared" si="12"/>
        <v>240760.8515</v>
      </c>
      <c r="H104" s="2" t="str">
        <f t="shared" si="8"/>
        <v/>
      </c>
      <c r="I104" s="2">
        <v>73.0</v>
      </c>
      <c r="J104" s="51">
        <f t="shared" si="9"/>
        <v>-1161.076597</v>
      </c>
      <c r="K104" s="52">
        <f t="shared" si="10"/>
        <v>-578.227567</v>
      </c>
      <c r="L104" s="52">
        <f t="shared" si="11"/>
        <v>-682.8490301</v>
      </c>
      <c r="M104" s="52">
        <f t="shared" si="13"/>
        <v>233464.3094</v>
      </c>
    </row>
    <row r="105" ht="15.75" customHeight="1">
      <c r="A105" s="2" t="str">
        <f t="shared" si="4"/>
        <v/>
      </c>
      <c r="B105" s="2">
        <v>74.0</v>
      </c>
      <c r="C105" s="51">
        <f t="shared" si="5"/>
        <v>-1161.12</v>
      </c>
      <c r="D105" s="52">
        <f t="shared" si="6"/>
        <v>-576.8228734</v>
      </c>
      <c r="E105" s="52">
        <f t="shared" si="7"/>
        <v>-584.2971266</v>
      </c>
      <c r="F105" s="52">
        <f t="shared" si="12"/>
        <v>240176.5544</v>
      </c>
      <c r="H105" s="2" t="str">
        <f t="shared" si="8"/>
        <v/>
      </c>
      <c r="I105" s="2">
        <v>74.0</v>
      </c>
      <c r="J105" s="51">
        <f t="shared" si="9"/>
        <v>-1161.076597</v>
      </c>
      <c r="K105" s="52">
        <f t="shared" si="10"/>
        <v>-576.8311579</v>
      </c>
      <c r="L105" s="52">
        <f t="shared" si="11"/>
        <v>-684.2454392</v>
      </c>
      <c r="M105" s="52">
        <f t="shared" si="13"/>
        <v>232780.0639</v>
      </c>
    </row>
    <row r="106" ht="15.75" customHeight="1">
      <c r="A106" s="2" t="str">
        <f t="shared" si="4"/>
        <v/>
      </c>
      <c r="B106" s="2">
        <v>75.0</v>
      </c>
      <c r="C106" s="51">
        <f t="shared" si="5"/>
        <v>-1161.12</v>
      </c>
      <c r="D106" s="52">
        <f t="shared" si="6"/>
        <v>-575.4229949</v>
      </c>
      <c r="E106" s="52">
        <f t="shared" si="7"/>
        <v>-585.6970051</v>
      </c>
      <c r="F106" s="52">
        <f t="shared" si="12"/>
        <v>239590.8574</v>
      </c>
      <c r="H106" s="2" t="str">
        <f t="shared" si="8"/>
        <v/>
      </c>
      <c r="I106" s="2">
        <v>75.0</v>
      </c>
      <c r="J106" s="51">
        <f t="shared" si="9"/>
        <v>-1161.076597</v>
      </c>
      <c r="K106" s="52">
        <f t="shared" si="10"/>
        <v>-575.4314032</v>
      </c>
      <c r="L106" s="52">
        <f t="shared" si="11"/>
        <v>-685.6451939</v>
      </c>
      <c r="M106" s="52">
        <f t="shared" si="13"/>
        <v>232094.4187</v>
      </c>
    </row>
    <row r="107" ht="15.75" customHeight="1">
      <c r="A107" s="2" t="str">
        <f t="shared" si="4"/>
        <v/>
      </c>
      <c r="B107" s="2">
        <v>76.0</v>
      </c>
      <c r="C107" s="51">
        <f t="shared" si="5"/>
        <v>-1161.12</v>
      </c>
      <c r="D107" s="52">
        <f t="shared" si="6"/>
        <v>-574.0197625</v>
      </c>
      <c r="E107" s="52">
        <f t="shared" si="7"/>
        <v>-587.1002375</v>
      </c>
      <c r="F107" s="52">
        <f t="shared" si="12"/>
        <v>239003.7571</v>
      </c>
      <c r="H107" s="2" t="str">
        <f t="shared" si="8"/>
        <v/>
      </c>
      <c r="I107" s="2">
        <v>76.0</v>
      </c>
      <c r="J107" s="51">
        <f t="shared" si="9"/>
        <v>-1161.076597</v>
      </c>
      <c r="K107" s="52">
        <f t="shared" si="10"/>
        <v>-574.0282949</v>
      </c>
      <c r="L107" s="52">
        <f t="shared" si="11"/>
        <v>-687.0483022</v>
      </c>
      <c r="M107" s="52">
        <f t="shared" si="13"/>
        <v>231407.3704</v>
      </c>
    </row>
    <row r="108" ht="15.75" customHeight="1">
      <c r="A108" s="2" t="str">
        <f t="shared" si="4"/>
        <v/>
      </c>
      <c r="B108" s="2">
        <v>77.0</v>
      </c>
      <c r="C108" s="51">
        <f t="shared" si="5"/>
        <v>-1161.12</v>
      </c>
      <c r="D108" s="52">
        <f t="shared" si="6"/>
        <v>-572.6131682</v>
      </c>
      <c r="E108" s="52">
        <f t="shared" si="7"/>
        <v>-588.5068318</v>
      </c>
      <c r="F108" s="52">
        <f t="shared" si="12"/>
        <v>238415.2503</v>
      </c>
      <c r="H108" s="2" t="str">
        <f t="shared" si="8"/>
        <v/>
      </c>
      <c r="I108" s="2">
        <v>77.0</v>
      </c>
      <c r="J108" s="51">
        <f t="shared" si="9"/>
        <v>-1161.076597</v>
      </c>
      <c r="K108" s="52">
        <f t="shared" si="10"/>
        <v>-572.621825</v>
      </c>
      <c r="L108" s="52">
        <f t="shared" si="11"/>
        <v>-688.4547721</v>
      </c>
      <c r="M108" s="52">
        <f t="shared" si="13"/>
        <v>230718.9157</v>
      </c>
    </row>
    <row r="109" ht="15.75" customHeight="1">
      <c r="A109" s="2" t="str">
        <f t="shared" si="4"/>
        <v/>
      </c>
      <c r="B109" s="2">
        <v>78.0</v>
      </c>
      <c r="C109" s="51">
        <f t="shared" si="5"/>
        <v>-1161.12</v>
      </c>
      <c r="D109" s="52">
        <f t="shared" si="6"/>
        <v>-571.2032039</v>
      </c>
      <c r="E109" s="52">
        <f t="shared" si="7"/>
        <v>-589.9167961</v>
      </c>
      <c r="F109" s="52">
        <f t="shared" si="12"/>
        <v>237825.3335</v>
      </c>
      <c r="H109" s="2" t="str">
        <f t="shared" si="8"/>
        <v/>
      </c>
      <c r="I109" s="2">
        <v>78.0</v>
      </c>
      <c r="J109" s="51">
        <f t="shared" si="9"/>
        <v>-1161.076597</v>
      </c>
      <c r="K109" s="52">
        <f t="shared" si="10"/>
        <v>-571.2119854</v>
      </c>
      <c r="L109" s="52">
        <f t="shared" si="11"/>
        <v>-689.8646117</v>
      </c>
      <c r="M109" s="52">
        <f t="shared" si="13"/>
        <v>230029.0511</v>
      </c>
    </row>
    <row r="110" ht="15.75" customHeight="1">
      <c r="A110" s="2" t="str">
        <f t="shared" si="4"/>
        <v/>
      </c>
      <c r="B110" s="2">
        <v>79.0</v>
      </c>
      <c r="C110" s="51">
        <f t="shared" si="5"/>
        <v>-1161.12</v>
      </c>
      <c r="D110" s="52">
        <f t="shared" si="6"/>
        <v>-569.7898616</v>
      </c>
      <c r="E110" s="52">
        <f t="shared" si="7"/>
        <v>-591.3301384</v>
      </c>
      <c r="F110" s="52">
        <f t="shared" si="12"/>
        <v>237234.0034</v>
      </c>
      <c r="H110" s="2" t="str">
        <f t="shared" si="8"/>
        <v/>
      </c>
      <c r="I110" s="2">
        <v>79.0</v>
      </c>
      <c r="J110" s="51">
        <f t="shared" si="9"/>
        <v>-1161.076597</v>
      </c>
      <c r="K110" s="52">
        <f t="shared" si="10"/>
        <v>-569.7987681</v>
      </c>
      <c r="L110" s="52">
        <f t="shared" si="11"/>
        <v>-691.277829</v>
      </c>
      <c r="M110" s="52">
        <f t="shared" si="13"/>
        <v>229337.7732</v>
      </c>
    </row>
    <row r="111" ht="15.75" customHeight="1">
      <c r="A111" s="2" t="str">
        <f t="shared" si="4"/>
        <v/>
      </c>
      <c r="B111" s="2">
        <v>80.0</v>
      </c>
      <c r="C111" s="51">
        <f t="shared" si="5"/>
        <v>-1161.12</v>
      </c>
      <c r="D111" s="52">
        <f t="shared" si="6"/>
        <v>-568.3731331</v>
      </c>
      <c r="E111" s="52">
        <f t="shared" si="7"/>
        <v>-592.7468669</v>
      </c>
      <c r="F111" s="52">
        <f t="shared" si="12"/>
        <v>236641.2565</v>
      </c>
      <c r="H111" s="2" t="str">
        <f t="shared" si="8"/>
        <v/>
      </c>
      <c r="I111" s="2">
        <v>80.0</v>
      </c>
      <c r="J111" s="51">
        <f t="shared" si="9"/>
        <v>-1161.076597</v>
      </c>
      <c r="K111" s="52">
        <f t="shared" si="10"/>
        <v>-568.382165</v>
      </c>
      <c r="L111" s="52">
        <f t="shared" si="11"/>
        <v>-692.6944321</v>
      </c>
      <c r="M111" s="52">
        <f t="shared" si="13"/>
        <v>228645.0788</v>
      </c>
    </row>
    <row r="112" ht="15.75" customHeight="1">
      <c r="A112" s="2" t="str">
        <f t="shared" si="4"/>
        <v/>
      </c>
      <c r="B112" s="2">
        <v>81.0</v>
      </c>
      <c r="C112" s="51">
        <f t="shared" si="5"/>
        <v>-1161.12</v>
      </c>
      <c r="D112" s="52">
        <f t="shared" si="6"/>
        <v>-566.9530104</v>
      </c>
      <c r="E112" s="52">
        <f t="shared" si="7"/>
        <v>-594.1669896</v>
      </c>
      <c r="F112" s="52">
        <f t="shared" si="12"/>
        <v>236047.0895</v>
      </c>
      <c r="H112" s="2" t="str">
        <f t="shared" si="8"/>
        <v/>
      </c>
      <c r="I112" s="2">
        <v>81.0</v>
      </c>
      <c r="J112" s="51">
        <f t="shared" si="9"/>
        <v>-1161.076597</v>
      </c>
      <c r="K112" s="52">
        <f t="shared" si="10"/>
        <v>-566.9621679</v>
      </c>
      <c r="L112" s="52">
        <f t="shared" si="11"/>
        <v>-694.1144292</v>
      </c>
      <c r="M112" s="52">
        <f t="shared" si="13"/>
        <v>227950.9644</v>
      </c>
    </row>
    <row r="113" ht="15.75" customHeight="1">
      <c r="A113" s="2" t="str">
        <f t="shared" si="4"/>
        <v/>
      </c>
      <c r="B113" s="2">
        <v>82.0</v>
      </c>
      <c r="C113" s="51">
        <f t="shared" si="5"/>
        <v>-1161.12</v>
      </c>
      <c r="D113" s="52">
        <f t="shared" si="6"/>
        <v>-565.5294853</v>
      </c>
      <c r="E113" s="52">
        <f t="shared" si="7"/>
        <v>-595.5905147</v>
      </c>
      <c r="F113" s="52">
        <f t="shared" si="12"/>
        <v>235451.499</v>
      </c>
      <c r="H113" s="2" t="str">
        <f t="shared" si="8"/>
        <v/>
      </c>
      <c r="I113" s="2">
        <v>82.0</v>
      </c>
      <c r="J113" s="51">
        <f t="shared" si="9"/>
        <v>-1161.076597</v>
      </c>
      <c r="K113" s="52">
        <f t="shared" si="10"/>
        <v>-565.5387688</v>
      </c>
      <c r="L113" s="52">
        <f t="shared" si="11"/>
        <v>-695.5378283</v>
      </c>
      <c r="M113" s="52">
        <f t="shared" si="13"/>
        <v>227255.4265</v>
      </c>
    </row>
    <row r="114" ht="15.75" customHeight="1">
      <c r="A114" s="2" t="str">
        <f t="shared" si="4"/>
        <v/>
      </c>
      <c r="B114" s="2">
        <v>83.0</v>
      </c>
      <c r="C114" s="51">
        <f t="shared" si="5"/>
        <v>-1161.12</v>
      </c>
      <c r="D114" s="52">
        <f t="shared" si="6"/>
        <v>-564.1025497</v>
      </c>
      <c r="E114" s="52">
        <f t="shared" si="7"/>
        <v>-597.0174503</v>
      </c>
      <c r="F114" s="52">
        <f t="shared" si="12"/>
        <v>234854.4816</v>
      </c>
      <c r="H114" s="2" t="str">
        <f t="shared" si="8"/>
        <v/>
      </c>
      <c r="I114" s="2">
        <v>83.0</v>
      </c>
      <c r="J114" s="51">
        <f t="shared" si="9"/>
        <v>-1161.076597</v>
      </c>
      <c r="K114" s="52">
        <f t="shared" si="10"/>
        <v>-564.1119594</v>
      </c>
      <c r="L114" s="52">
        <f t="shared" si="11"/>
        <v>-696.9646377</v>
      </c>
      <c r="M114" s="52">
        <f t="shared" si="13"/>
        <v>226558.4619</v>
      </c>
    </row>
    <row r="115" ht="15.75" customHeight="1">
      <c r="A115" s="2">
        <f t="shared" si="4"/>
        <v>7</v>
      </c>
      <c r="B115" s="2">
        <v>84.0</v>
      </c>
      <c r="C115" s="51">
        <f t="shared" si="5"/>
        <v>-1161.12</v>
      </c>
      <c r="D115" s="52">
        <f t="shared" si="6"/>
        <v>-562.6721954</v>
      </c>
      <c r="E115" s="52">
        <f t="shared" si="7"/>
        <v>-598.4478046</v>
      </c>
      <c r="F115" s="52">
        <f t="shared" si="12"/>
        <v>234256.0338</v>
      </c>
      <c r="H115" s="2">
        <f t="shared" si="8"/>
        <v>7</v>
      </c>
      <c r="I115" s="2">
        <v>84.0</v>
      </c>
      <c r="J115" s="51">
        <f t="shared" si="9"/>
        <v>-1161.076597</v>
      </c>
      <c r="K115" s="52">
        <f t="shared" si="10"/>
        <v>-562.6817316</v>
      </c>
      <c r="L115" s="52">
        <f t="shared" si="11"/>
        <v>-698.3948655</v>
      </c>
      <c r="M115" s="52">
        <f t="shared" si="13"/>
        <v>225860.067</v>
      </c>
    </row>
    <row r="116" ht="15.75" customHeight="1">
      <c r="A116" s="2" t="str">
        <f t="shared" si="4"/>
        <v/>
      </c>
      <c r="B116" s="2">
        <v>85.0</v>
      </c>
      <c r="C116" s="51">
        <f t="shared" si="5"/>
        <v>-1161.12</v>
      </c>
      <c r="D116" s="52">
        <f t="shared" si="6"/>
        <v>-561.2384142</v>
      </c>
      <c r="E116" s="52">
        <f t="shared" si="7"/>
        <v>-599.8815858</v>
      </c>
      <c r="F116" s="52">
        <f t="shared" si="12"/>
        <v>233656.1522</v>
      </c>
      <c r="H116" s="2" t="str">
        <f t="shared" si="8"/>
        <v/>
      </c>
      <c r="I116" s="2">
        <v>85.0</v>
      </c>
      <c r="J116" s="51">
        <f t="shared" si="9"/>
        <v>-1161.076597</v>
      </c>
      <c r="K116" s="52">
        <f t="shared" si="10"/>
        <v>-561.2480773</v>
      </c>
      <c r="L116" s="52">
        <f t="shared" si="11"/>
        <v>-699.8285198</v>
      </c>
      <c r="M116" s="52">
        <f t="shared" si="13"/>
        <v>225160.2385</v>
      </c>
    </row>
    <row r="117" ht="15.75" customHeight="1">
      <c r="A117" s="2" t="str">
        <f t="shared" si="4"/>
        <v/>
      </c>
      <c r="B117" s="2">
        <v>86.0</v>
      </c>
      <c r="C117" s="51">
        <f t="shared" si="5"/>
        <v>-1161.12</v>
      </c>
      <c r="D117" s="52">
        <f t="shared" si="6"/>
        <v>-559.8011979</v>
      </c>
      <c r="E117" s="52">
        <f t="shared" si="7"/>
        <v>-601.3188021</v>
      </c>
      <c r="F117" s="52">
        <f t="shared" si="12"/>
        <v>233054.8334</v>
      </c>
      <c r="H117" s="2" t="str">
        <f t="shared" si="8"/>
        <v/>
      </c>
      <c r="I117" s="2">
        <v>86.0</v>
      </c>
      <c r="J117" s="51">
        <f t="shared" si="9"/>
        <v>-1161.076597</v>
      </c>
      <c r="K117" s="52">
        <f t="shared" si="10"/>
        <v>-559.8109881</v>
      </c>
      <c r="L117" s="52">
        <f t="shared" si="11"/>
        <v>-701.265609</v>
      </c>
      <c r="M117" s="52">
        <f t="shared" si="13"/>
        <v>224458.9729</v>
      </c>
    </row>
    <row r="118" ht="15.75" customHeight="1">
      <c r="A118" s="2" t="str">
        <f t="shared" si="4"/>
        <v/>
      </c>
      <c r="B118" s="2">
        <v>87.0</v>
      </c>
      <c r="C118" s="51">
        <f t="shared" si="5"/>
        <v>-1161.12</v>
      </c>
      <c r="D118" s="52">
        <f t="shared" si="6"/>
        <v>-558.3605383</v>
      </c>
      <c r="E118" s="52">
        <f t="shared" si="7"/>
        <v>-602.7594617</v>
      </c>
      <c r="F118" s="52">
        <f t="shared" si="12"/>
        <v>232452.0739</v>
      </c>
      <c r="H118" s="2" t="str">
        <f t="shared" si="8"/>
        <v/>
      </c>
      <c r="I118" s="2">
        <v>87.0</v>
      </c>
      <c r="J118" s="51">
        <f t="shared" si="9"/>
        <v>-1161.076597</v>
      </c>
      <c r="K118" s="52">
        <f t="shared" si="10"/>
        <v>-558.3704559</v>
      </c>
      <c r="L118" s="52">
        <f t="shared" si="11"/>
        <v>-702.7061412</v>
      </c>
      <c r="M118" s="52">
        <f t="shared" si="13"/>
        <v>223756.2668</v>
      </c>
    </row>
    <row r="119" ht="15.75" customHeight="1">
      <c r="A119" s="2" t="str">
        <f t="shared" si="4"/>
        <v/>
      </c>
      <c r="B119" s="2">
        <v>88.0</v>
      </c>
      <c r="C119" s="51">
        <f t="shared" si="5"/>
        <v>-1161.12</v>
      </c>
      <c r="D119" s="52">
        <f t="shared" si="6"/>
        <v>-556.9164271</v>
      </c>
      <c r="E119" s="52">
        <f t="shared" si="7"/>
        <v>-604.2035729</v>
      </c>
      <c r="F119" s="52">
        <f t="shared" si="12"/>
        <v>231847.8703</v>
      </c>
      <c r="H119" s="2" t="str">
        <f t="shared" si="8"/>
        <v/>
      </c>
      <c r="I119" s="2">
        <v>88.0</v>
      </c>
      <c r="J119" s="51">
        <f t="shared" si="9"/>
        <v>-1161.076597</v>
      </c>
      <c r="K119" s="52">
        <f t="shared" si="10"/>
        <v>-556.9264724</v>
      </c>
      <c r="L119" s="52">
        <f t="shared" si="11"/>
        <v>-704.1501247</v>
      </c>
      <c r="M119" s="52">
        <f t="shared" si="13"/>
        <v>223052.1166</v>
      </c>
    </row>
    <row r="120" ht="15.75" customHeight="1">
      <c r="A120" s="2" t="str">
        <f t="shared" si="4"/>
        <v/>
      </c>
      <c r="B120" s="2">
        <v>89.0</v>
      </c>
      <c r="C120" s="51">
        <f t="shared" si="5"/>
        <v>-1161.12</v>
      </c>
      <c r="D120" s="52">
        <f t="shared" si="6"/>
        <v>-555.468856</v>
      </c>
      <c r="E120" s="52">
        <f t="shared" si="7"/>
        <v>-605.651144</v>
      </c>
      <c r="F120" s="52">
        <f t="shared" si="12"/>
        <v>231242.2192</v>
      </c>
      <c r="H120" s="2" t="str">
        <f t="shared" si="8"/>
        <v/>
      </c>
      <c r="I120" s="2">
        <v>89.0</v>
      </c>
      <c r="J120" s="51">
        <f t="shared" si="9"/>
        <v>-1161.076597</v>
      </c>
      <c r="K120" s="52">
        <f t="shared" si="10"/>
        <v>-555.4790294</v>
      </c>
      <c r="L120" s="52">
        <f t="shared" si="11"/>
        <v>-705.5975677</v>
      </c>
      <c r="M120" s="52">
        <f t="shared" si="13"/>
        <v>222346.5191</v>
      </c>
    </row>
    <row r="121" ht="15.75" customHeight="1">
      <c r="A121" s="2" t="str">
        <f t="shared" si="4"/>
        <v/>
      </c>
      <c r="B121" s="2">
        <v>90.0</v>
      </c>
      <c r="C121" s="51">
        <f t="shared" si="5"/>
        <v>-1161.12</v>
      </c>
      <c r="D121" s="52">
        <f t="shared" si="6"/>
        <v>-554.0178168</v>
      </c>
      <c r="E121" s="52">
        <f t="shared" si="7"/>
        <v>-607.1021832</v>
      </c>
      <c r="F121" s="52">
        <f t="shared" si="12"/>
        <v>230635.117</v>
      </c>
      <c r="H121" s="2" t="str">
        <f t="shared" si="8"/>
        <v/>
      </c>
      <c r="I121" s="2">
        <v>90.0</v>
      </c>
      <c r="J121" s="51">
        <f t="shared" si="9"/>
        <v>-1161.076597</v>
      </c>
      <c r="K121" s="52">
        <f t="shared" si="10"/>
        <v>-554.0281186</v>
      </c>
      <c r="L121" s="52">
        <f t="shared" si="11"/>
        <v>-707.0484785</v>
      </c>
      <c r="M121" s="52">
        <f t="shared" si="13"/>
        <v>221639.4706</v>
      </c>
      <c r="N121" s="52">
        <f>SUM(L32:L121)</f>
        <v>-58210.52941</v>
      </c>
    </row>
    <row r="122" ht="15.75" customHeight="1">
      <c r="A122" s="2" t="str">
        <f t="shared" si="4"/>
        <v/>
      </c>
      <c r="B122" s="2">
        <v>91.0</v>
      </c>
      <c r="C122" s="51">
        <f t="shared" si="5"/>
        <v>-1161.12</v>
      </c>
      <c r="D122" s="52">
        <f t="shared" si="6"/>
        <v>-552.5633012</v>
      </c>
      <c r="E122" s="52">
        <f t="shared" si="7"/>
        <v>-608.5566988</v>
      </c>
      <c r="F122" s="52">
        <f t="shared" si="12"/>
        <v>230026.5603</v>
      </c>
      <c r="H122" s="2" t="str">
        <f t="shared" si="8"/>
        <v/>
      </c>
      <c r="I122" s="2">
        <v>91.0</v>
      </c>
      <c r="J122" s="51">
        <f t="shared" si="9"/>
        <v>-1161.076597</v>
      </c>
      <c r="K122" s="52">
        <f t="shared" si="10"/>
        <v>-552.5737316</v>
      </c>
      <c r="L122" s="52">
        <f t="shared" si="11"/>
        <v>-708.5028655</v>
      </c>
      <c r="M122" s="52">
        <f t="shared" si="13"/>
        <v>220930.9677</v>
      </c>
    </row>
    <row r="123" ht="15.75" customHeight="1">
      <c r="A123" s="2" t="str">
        <f t="shared" si="4"/>
        <v/>
      </c>
      <c r="B123" s="2">
        <v>92.0</v>
      </c>
      <c r="C123" s="51">
        <f t="shared" si="5"/>
        <v>-1161.12</v>
      </c>
      <c r="D123" s="52">
        <f t="shared" si="6"/>
        <v>-551.1053007</v>
      </c>
      <c r="E123" s="52">
        <f t="shared" si="7"/>
        <v>-610.0146993</v>
      </c>
      <c r="F123" s="52">
        <f t="shared" si="12"/>
        <v>229416.5456</v>
      </c>
      <c r="H123" s="2" t="str">
        <f t="shared" si="8"/>
        <v/>
      </c>
      <c r="I123" s="2">
        <v>92.0</v>
      </c>
      <c r="J123" s="51">
        <f t="shared" si="9"/>
        <v>-1161.076597</v>
      </c>
      <c r="K123" s="52">
        <f t="shared" si="10"/>
        <v>-551.1158602</v>
      </c>
      <c r="L123" s="52">
        <f t="shared" si="11"/>
        <v>-709.9607369</v>
      </c>
      <c r="M123" s="52">
        <f t="shared" si="13"/>
        <v>220221.007</v>
      </c>
    </row>
    <row r="124" ht="15.75" customHeight="1">
      <c r="A124" s="2" t="str">
        <f t="shared" si="4"/>
        <v/>
      </c>
      <c r="B124" s="2">
        <v>93.0</v>
      </c>
      <c r="C124" s="51">
        <f t="shared" si="5"/>
        <v>-1161.12</v>
      </c>
      <c r="D124" s="52">
        <f t="shared" si="6"/>
        <v>-549.6438072</v>
      </c>
      <c r="E124" s="52">
        <f t="shared" si="7"/>
        <v>-611.4761928</v>
      </c>
      <c r="F124" s="52">
        <f t="shared" si="12"/>
        <v>228805.0694</v>
      </c>
      <c r="H124" s="2" t="str">
        <f t="shared" si="8"/>
        <v/>
      </c>
      <c r="I124" s="2">
        <v>93.0</v>
      </c>
      <c r="J124" s="51">
        <f t="shared" si="9"/>
        <v>-1161.076597</v>
      </c>
      <c r="K124" s="52">
        <f t="shared" si="10"/>
        <v>-549.6544959</v>
      </c>
      <c r="L124" s="52">
        <f t="shared" si="11"/>
        <v>-711.4221012</v>
      </c>
      <c r="M124" s="52">
        <f t="shared" si="13"/>
        <v>219509.5849</v>
      </c>
    </row>
    <row r="125" ht="15.75" customHeight="1">
      <c r="A125" s="2" t="str">
        <f t="shared" si="4"/>
        <v/>
      </c>
      <c r="B125" s="2">
        <v>94.0</v>
      </c>
      <c r="C125" s="51">
        <f t="shared" si="5"/>
        <v>-1161.12</v>
      </c>
      <c r="D125" s="52">
        <f t="shared" si="6"/>
        <v>-548.1788121</v>
      </c>
      <c r="E125" s="52">
        <f t="shared" si="7"/>
        <v>-612.9411879</v>
      </c>
      <c r="F125" s="52">
        <f t="shared" si="12"/>
        <v>228192.1282</v>
      </c>
      <c r="H125" s="2" t="str">
        <f t="shared" si="8"/>
        <v/>
      </c>
      <c r="I125" s="2">
        <v>94.0</v>
      </c>
      <c r="J125" s="51">
        <f t="shared" si="9"/>
        <v>-1161.076597</v>
      </c>
      <c r="K125" s="52">
        <f t="shared" si="10"/>
        <v>-548.1896305</v>
      </c>
      <c r="L125" s="52">
        <f t="shared" si="11"/>
        <v>-712.8869666</v>
      </c>
      <c r="M125" s="52">
        <f t="shared" si="13"/>
        <v>218796.6979</v>
      </c>
    </row>
    <row r="126" ht="15.75" customHeight="1">
      <c r="A126" s="2" t="str">
        <f t="shared" si="4"/>
        <v/>
      </c>
      <c r="B126" s="2">
        <v>95.0</v>
      </c>
      <c r="C126" s="51">
        <f t="shared" si="5"/>
        <v>-1161.12</v>
      </c>
      <c r="D126" s="52">
        <f t="shared" si="6"/>
        <v>-546.7103072</v>
      </c>
      <c r="E126" s="52">
        <f t="shared" si="7"/>
        <v>-614.4096928</v>
      </c>
      <c r="F126" s="52">
        <f t="shared" si="12"/>
        <v>227577.7185</v>
      </c>
      <c r="H126" s="2" t="str">
        <f t="shared" si="8"/>
        <v/>
      </c>
      <c r="I126" s="2">
        <v>95.0</v>
      </c>
      <c r="J126" s="51">
        <f t="shared" si="9"/>
        <v>-1161.076597</v>
      </c>
      <c r="K126" s="52">
        <f t="shared" si="10"/>
        <v>-546.7212554</v>
      </c>
      <c r="L126" s="52">
        <f t="shared" si="11"/>
        <v>-714.3553417</v>
      </c>
      <c r="M126" s="52">
        <f t="shared" si="13"/>
        <v>218082.3426</v>
      </c>
    </row>
    <row r="127" ht="15.75" customHeight="1">
      <c r="A127" s="2">
        <f t="shared" si="4"/>
        <v>8</v>
      </c>
      <c r="B127" s="2">
        <v>96.0</v>
      </c>
      <c r="C127" s="51">
        <f t="shared" si="5"/>
        <v>-1161.12</v>
      </c>
      <c r="D127" s="52">
        <f t="shared" si="6"/>
        <v>-545.238284</v>
      </c>
      <c r="E127" s="52">
        <f t="shared" si="7"/>
        <v>-615.881716</v>
      </c>
      <c r="F127" s="52">
        <f t="shared" si="12"/>
        <v>226961.8368</v>
      </c>
      <c r="H127" s="2">
        <f t="shared" si="8"/>
        <v>8</v>
      </c>
      <c r="I127" s="2">
        <v>96.0</v>
      </c>
      <c r="J127" s="51">
        <f t="shared" si="9"/>
        <v>-1161.076597</v>
      </c>
      <c r="K127" s="52">
        <f t="shared" si="10"/>
        <v>-545.2493624</v>
      </c>
      <c r="L127" s="52">
        <f t="shared" si="11"/>
        <v>-715.8272347</v>
      </c>
      <c r="M127" s="52">
        <f t="shared" si="13"/>
        <v>217366.5153</v>
      </c>
    </row>
    <row r="128" ht="15.75" customHeight="1">
      <c r="A128" s="2" t="str">
        <f t="shared" si="4"/>
        <v/>
      </c>
      <c r="B128" s="2">
        <v>97.0</v>
      </c>
      <c r="C128" s="51">
        <f t="shared" si="5"/>
        <v>-1161.12</v>
      </c>
      <c r="D128" s="52">
        <f t="shared" si="6"/>
        <v>-543.762734</v>
      </c>
      <c r="E128" s="52">
        <f t="shared" si="7"/>
        <v>-617.357266</v>
      </c>
      <c r="F128" s="52">
        <f t="shared" si="12"/>
        <v>226344.4796</v>
      </c>
      <c r="H128" s="2" t="str">
        <f t="shared" si="8"/>
        <v/>
      </c>
      <c r="I128" s="2">
        <v>97.0</v>
      </c>
      <c r="J128" s="51">
        <f t="shared" si="9"/>
        <v>-1161.076597</v>
      </c>
      <c r="K128" s="52">
        <f t="shared" si="10"/>
        <v>-543.773943</v>
      </c>
      <c r="L128" s="52">
        <f t="shared" si="11"/>
        <v>-717.3026541</v>
      </c>
      <c r="M128" s="52">
        <f t="shared" si="13"/>
        <v>216649.2127</v>
      </c>
    </row>
    <row r="129" ht="15.75" customHeight="1">
      <c r="A129" s="2" t="str">
        <f t="shared" si="4"/>
        <v/>
      </c>
      <c r="B129" s="2">
        <v>98.0</v>
      </c>
      <c r="C129" s="51">
        <f t="shared" si="5"/>
        <v>-1161.12</v>
      </c>
      <c r="D129" s="52">
        <f t="shared" si="6"/>
        <v>-542.2836489</v>
      </c>
      <c r="E129" s="52">
        <f t="shared" si="7"/>
        <v>-618.8363511</v>
      </c>
      <c r="F129" s="52">
        <f t="shared" si="12"/>
        <v>225725.6432</v>
      </c>
      <c r="H129" s="2" t="str">
        <f t="shared" si="8"/>
        <v/>
      </c>
      <c r="I129" s="2">
        <v>98.0</v>
      </c>
      <c r="J129" s="51">
        <f t="shared" si="9"/>
        <v>-1161.076597</v>
      </c>
      <c r="K129" s="52">
        <f t="shared" si="10"/>
        <v>-542.2949887</v>
      </c>
      <c r="L129" s="52">
        <f t="shared" si="11"/>
        <v>-718.7816084</v>
      </c>
      <c r="M129" s="52">
        <f t="shared" si="13"/>
        <v>215930.4311</v>
      </c>
    </row>
    <row r="130" ht="15.75" customHeight="1">
      <c r="A130" s="2" t="str">
        <f t="shared" si="4"/>
        <v/>
      </c>
      <c r="B130" s="2">
        <v>99.0</v>
      </c>
      <c r="C130" s="51">
        <f t="shared" si="5"/>
        <v>-1161.12</v>
      </c>
      <c r="D130" s="52">
        <f t="shared" si="6"/>
        <v>-540.8010202</v>
      </c>
      <c r="E130" s="52">
        <f t="shared" si="7"/>
        <v>-620.3189798</v>
      </c>
      <c r="F130" s="52">
        <f t="shared" si="12"/>
        <v>225105.3242</v>
      </c>
      <c r="H130" s="2">
        <f t="shared" si="8"/>
        <v>0</v>
      </c>
    </row>
    <row r="131" ht="15.75" customHeight="1">
      <c r="A131" s="2" t="str">
        <f t="shared" si="4"/>
        <v/>
      </c>
      <c r="B131" s="2">
        <v>100.0</v>
      </c>
      <c r="C131" s="51">
        <f t="shared" si="5"/>
        <v>-1161.12</v>
      </c>
      <c r="D131" s="52">
        <f t="shared" si="6"/>
        <v>-539.3148393</v>
      </c>
      <c r="E131" s="52">
        <f t="shared" si="7"/>
        <v>-621.8051607</v>
      </c>
      <c r="F131" s="52">
        <f t="shared" si="12"/>
        <v>224483.5191</v>
      </c>
      <c r="H131" s="2">
        <f t="shared" si="8"/>
        <v>0</v>
      </c>
    </row>
    <row r="132" ht="15.75" customHeight="1">
      <c r="A132" s="2" t="str">
        <f t="shared" si="4"/>
        <v/>
      </c>
      <c r="B132" s="2">
        <v>101.0</v>
      </c>
      <c r="C132" s="51">
        <f t="shared" si="5"/>
        <v>-1161.12</v>
      </c>
      <c r="D132" s="52">
        <f t="shared" si="6"/>
        <v>-537.8250977</v>
      </c>
      <c r="E132" s="52">
        <f t="shared" si="7"/>
        <v>-623.2949023</v>
      </c>
      <c r="F132" s="52">
        <f t="shared" si="12"/>
        <v>223860.2242</v>
      </c>
      <c r="H132" s="2">
        <f t="shared" si="8"/>
        <v>0</v>
      </c>
    </row>
    <row r="133" ht="15.75" customHeight="1">
      <c r="A133" s="2" t="str">
        <f t="shared" si="4"/>
        <v/>
      </c>
      <c r="B133" s="2">
        <v>102.0</v>
      </c>
      <c r="C133" s="51">
        <f t="shared" si="5"/>
        <v>-1161.12</v>
      </c>
      <c r="D133" s="52">
        <f t="shared" si="6"/>
        <v>-536.331787</v>
      </c>
      <c r="E133" s="52">
        <f t="shared" si="7"/>
        <v>-624.788213</v>
      </c>
      <c r="F133" s="52">
        <f t="shared" si="12"/>
        <v>223235.4359</v>
      </c>
      <c r="H133" s="2">
        <f t="shared" si="8"/>
        <v>0</v>
      </c>
    </row>
    <row r="134" ht="15.75" customHeight="1">
      <c r="A134" s="2" t="str">
        <f t="shared" si="4"/>
        <v/>
      </c>
      <c r="B134" s="2">
        <v>103.0</v>
      </c>
      <c r="C134" s="51">
        <f t="shared" si="5"/>
        <v>-1161.12</v>
      </c>
      <c r="D134" s="52">
        <f t="shared" si="6"/>
        <v>-534.8348986</v>
      </c>
      <c r="E134" s="52">
        <f t="shared" si="7"/>
        <v>-626.2851014</v>
      </c>
      <c r="F134" s="52">
        <f t="shared" si="12"/>
        <v>222609.1508</v>
      </c>
      <c r="H134" s="2">
        <f t="shared" si="8"/>
        <v>0</v>
      </c>
    </row>
    <row r="135" ht="15.75" customHeight="1">
      <c r="A135" s="2" t="str">
        <f t="shared" si="4"/>
        <v/>
      </c>
      <c r="B135" s="2">
        <v>104.0</v>
      </c>
      <c r="C135" s="51">
        <f t="shared" si="5"/>
        <v>-1161.12</v>
      </c>
      <c r="D135" s="52">
        <f t="shared" si="6"/>
        <v>-533.3344239</v>
      </c>
      <c r="E135" s="52">
        <f t="shared" si="7"/>
        <v>-627.7855761</v>
      </c>
      <c r="F135" s="52">
        <f t="shared" si="12"/>
        <v>221981.3653</v>
      </c>
      <c r="H135" s="2">
        <f t="shared" si="8"/>
        <v>0</v>
      </c>
    </row>
    <row r="136" ht="15.75" customHeight="1">
      <c r="A136" s="2" t="str">
        <f t="shared" si="4"/>
        <v/>
      </c>
      <c r="B136" s="2">
        <v>105.0</v>
      </c>
      <c r="C136" s="51">
        <f t="shared" si="5"/>
        <v>-1161.12</v>
      </c>
      <c r="D136" s="52">
        <f t="shared" si="6"/>
        <v>-531.8303543</v>
      </c>
      <c r="E136" s="52">
        <f t="shared" si="7"/>
        <v>-629.2896457</v>
      </c>
      <c r="F136" s="52">
        <f t="shared" si="12"/>
        <v>221352.0756</v>
      </c>
      <c r="G136" s="2">
        <f>200*B136</f>
        <v>21000</v>
      </c>
      <c r="H136" s="2">
        <f t="shared" si="8"/>
        <v>0</v>
      </c>
    </row>
    <row r="137" ht="15.75" customHeight="1">
      <c r="A137" s="2" t="str">
        <f t="shared" si="4"/>
        <v/>
      </c>
      <c r="B137" s="2">
        <v>106.0</v>
      </c>
      <c r="C137" s="51">
        <f t="shared" si="5"/>
        <v>-1161.12</v>
      </c>
      <c r="D137" s="52">
        <f t="shared" si="6"/>
        <v>-530.3226812</v>
      </c>
      <c r="E137" s="52">
        <f t="shared" si="7"/>
        <v>-630.7973188</v>
      </c>
      <c r="F137" s="52">
        <f t="shared" si="12"/>
        <v>220721.2783</v>
      </c>
      <c r="H137" s="2">
        <f t="shared" si="8"/>
        <v>0</v>
      </c>
    </row>
    <row r="138" ht="15.75" customHeight="1">
      <c r="A138" s="2" t="str">
        <f t="shared" si="4"/>
        <v/>
      </c>
      <c r="B138" s="2">
        <v>107.0</v>
      </c>
      <c r="C138" s="51">
        <f t="shared" si="5"/>
        <v>-1161.12</v>
      </c>
      <c r="D138" s="52">
        <f t="shared" si="6"/>
        <v>-528.8113959</v>
      </c>
      <c r="E138" s="52">
        <f t="shared" si="7"/>
        <v>-632.3086041</v>
      </c>
      <c r="F138" s="52">
        <f t="shared" si="12"/>
        <v>220088.9697</v>
      </c>
      <c r="H138" s="2">
        <f t="shared" si="8"/>
        <v>0</v>
      </c>
    </row>
    <row r="139" ht="15.75" customHeight="1">
      <c r="A139" s="2">
        <f t="shared" si="4"/>
        <v>9</v>
      </c>
      <c r="B139" s="2">
        <v>108.0</v>
      </c>
      <c r="C139" s="51">
        <f t="shared" si="5"/>
        <v>-1161.12</v>
      </c>
      <c r="D139" s="52">
        <f t="shared" si="6"/>
        <v>-527.2964899</v>
      </c>
      <c r="E139" s="52">
        <f t="shared" si="7"/>
        <v>-633.8235101</v>
      </c>
      <c r="F139" s="52">
        <f t="shared" si="12"/>
        <v>219455.1462</v>
      </c>
      <c r="H139" s="2">
        <f t="shared" si="8"/>
        <v>0</v>
      </c>
    </row>
    <row r="140" ht="15.75" customHeight="1">
      <c r="A140" s="2" t="str">
        <f t="shared" si="4"/>
        <v/>
      </c>
      <c r="B140" s="2">
        <v>109.0</v>
      </c>
      <c r="C140" s="51">
        <f t="shared" si="5"/>
        <v>-1161.12</v>
      </c>
      <c r="D140" s="52">
        <f t="shared" si="6"/>
        <v>-525.7779544</v>
      </c>
      <c r="E140" s="52">
        <f t="shared" si="7"/>
        <v>-635.3420456</v>
      </c>
      <c r="F140" s="52">
        <f t="shared" si="12"/>
        <v>218819.8041</v>
      </c>
      <c r="H140" s="2">
        <f t="shared" si="8"/>
        <v>0</v>
      </c>
    </row>
    <row r="141" ht="15.75" customHeight="1">
      <c r="A141" s="2" t="str">
        <f t="shared" si="4"/>
        <v/>
      </c>
      <c r="B141" s="2">
        <v>110.0</v>
      </c>
      <c r="C141" s="51">
        <f t="shared" si="5"/>
        <v>-1161.12</v>
      </c>
      <c r="D141" s="52">
        <f t="shared" si="6"/>
        <v>-524.2557808</v>
      </c>
      <c r="E141" s="52">
        <f t="shared" si="7"/>
        <v>-636.8642192</v>
      </c>
      <c r="F141" s="52">
        <f t="shared" si="12"/>
        <v>218182.9399</v>
      </c>
      <c r="H141" s="2">
        <f t="shared" si="8"/>
        <v>0</v>
      </c>
    </row>
    <row r="142" ht="15.75" customHeight="1">
      <c r="A142" s="2" t="str">
        <f t="shared" si="4"/>
        <v/>
      </c>
      <c r="B142" s="2">
        <v>111.0</v>
      </c>
      <c r="C142" s="51">
        <f t="shared" si="5"/>
        <v>-1161.12</v>
      </c>
      <c r="D142" s="52">
        <f t="shared" si="6"/>
        <v>-522.7299602</v>
      </c>
      <c r="E142" s="52">
        <f t="shared" si="7"/>
        <v>-638.3900398</v>
      </c>
      <c r="F142" s="52">
        <f t="shared" si="12"/>
        <v>217544.5499</v>
      </c>
      <c r="H142" s="2">
        <f t="shared" si="8"/>
        <v>0</v>
      </c>
    </row>
    <row r="143" ht="15.75" customHeight="1">
      <c r="A143" s="2" t="str">
        <f t="shared" si="4"/>
        <v/>
      </c>
      <c r="B143" s="2">
        <v>112.0</v>
      </c>
      <c r="C143" s="51">
        <f t="shared" si="5"/>
        <v>-1161.12</v>
      </c>
      <c r="D143" s="52">
        <f t="shared" si="6"/>
        <v>-521.2004841</v>
      </c>
      <c r="E143" s="52">
        <f t="shared" si="7"/>
        <v>-639.9195159</v>
      </c>
      <c r="F143" s="52">
        <f t="shared" si="12"/>
        <v>216904.6304</v>
      </c>
      <c r="H143" s="2">
        <f t="shared" si="8"/>
        <v>0</v>
      </c>
    </row>
    <row r="144" ht="15.75" customHeight="1">
      <c r="A144" s="2" t="str">
        <f t="shared" si="4"/>
        <v/>
      </c>
      <c r="B144" s="2">
        <v>113.0</v>
      </c>
      <c r="C144" s="51">
        <f t="shared" si="5"/>
        <v>-1161.12</v>
      </c>
      <c r="D144" s="52">
        <f t="shared" si="6"/>
        <v>-519.6673436</v>
      </c>
      <c r="E144" s="52">
        <f t="shared" si="7"/>
        <v>-641.4526564</v>
      </c>
      <c r="F144" s="52">
        <f t="shared" si="12"/>
        <v>216263.1777</v>
      </c>
      <c r="H144" s="2">
        <f t="shared" si="8"/>
        <v>0</v>
      </c>
    </row>
    <row r="145" ht="15.75" customHeight="1">
      <c r="A145" s="2" t="str">
        <f t="shared" si="4"/>
        <v/>
      </c>
      <c r="B145" s="2">
        <v>114.0</v>
      </c>
      <c r="C145" s="51">
        <f t="shared" si="5"/>
        <v>-1161.12</v>
      </c>
      <c r="D145" s="52">
        <f t="shared" si="6"/>
        <v>-518.1305299</v>
      </c>
      <c r="E145" s="52">
        <f t="shared" si="7"/>
        <v>-642.9894701</v>
      </c>
      <c r="F145" s="52">
        <f t="shared" si="12"/>
        <v>215620.1882</v>
      </c>
      <c r="H145" s="2">
        <f t="shared" si="8"/>
        <v>0</v>
      </c>
    </row>
    <row r="146" ht="15.75" customHeight="1">
      <c r="A146" s="2" t="str">
        <f t="shared" si="4"/>
        <v/>
      </c>
      <c r="B146" s="2">
        <v>115.0</v>
      </c>
      <c r="C146" s="51">
        <f t="shared" si="5"/>
        <v>-1161.12</v>
      </c>
      <c r="D146" s="52">
        <f t="shared" si="6"/>
        <v>-516.5900343</v>
      </c>
      <c r="E146" s="52">
        <f t="shared" si="7"/>
        <v>-644.5299657</v>
      </c>
      <c r="F146" s="52">
        <f t="shared" si="12"/>
        <v>214975.6583</v>
      </c>
      <c r="H146" s="2">
        <f t="shared" si="8"/>
        <v>0</v>
      </c>
    </row>
    <row r="147" ht="15.75" customHeight="1">
      <c r="A147" s="2" t="str">
        <f t="shared" si="4"/>
        <v/>
      </c>
      <c r="B147" s="2">
        <v>116.0</v>
      </c>
      <c r="C147" s="51">
        <f t="shared" si="5"/>
        <v>-1161.12</v>
      </c>
      <c r="D147" s="52">
        <f t="shared" si="6"/>
        <v>-515.045848</v>
      </c>
      <c r="E147" s="52">
        <f t="shared" si="7"/>
        <v>-646.074152</v>
      </c>
      <c r="F147" s="52">
        <f t="shared" si="12"/>
        <v>214329.5841</v>
      </c>
      <c r="H147" s="2">
        <f t="shared" si="8"/>
        <v>0</v>
      </c>
    </row>
    <row r="148" ht="15.75" customHeight="1">
      <c r="A148" s="2" t="str">
        <f t="shared" si="4"/>
        <v/>
      </c>
      <c r="B148" s="2">
        <v>117.0</v>
      </c>
      <c r="C148" s="51">
        <f t="shared" si="5"/>
        <v>-1161.12</v>
      </c>
      <c r="D148" s="52">
        <f t="shared" si="6"/>
        <v>-513.497962</v>
      </c>
      <c r="E148" s="52">
        <f t="shared" si="7"/>
        <v>-647.622038</v>
      </c>
      <c r="F148" s="52">
        <f t="shared" si="12"/>
        <v>213681.9621</v>
      </c>
      <c r="H148" s="2">
        <f t="shared" si="8"/>
        <v>0</v>
      </c>
    </row>
    <row r="149" ht="15.75" customHeight="1">
      <c r="A149" s="2" t="str">
        <f t="shared" si="4"/>
        <v/>
      </c>
      <c r="B149" s="2">
        <v>118.0</v>
      </c>
      <c r="C149" s="51">
        <f t="shared" si="5"/>
        <v>-1161.12</v>
      </c>
      <c r="D149" s="52">
        <f t="shared" si="6"/>
        <v>-511.9463675</v>
      </c>
      <c r="E149" s="52">
        <f t="shared" si="7"/>
        <v>-649.1736325</v>
      </c>
      <c r="F149" s="52">
        <f t="shared" si="12"/>
        <v>213032.7885</v>
      </c>
      <c r="H149" s="2">
        <f t="shared" si="8"/>
        <v>0</v>
      </c>
    </row>
    <row r="150" ht="15.75" customHeight="1">
      <c r="A150" s="2" t="str">
        <f t="shared" si="4"/>
        <v/>
      </c>
      <c r="B150" s="2">
        <v>119.0</v>
      </c>
      <c r="C150" s="51">
        <f t="shared" si="5"/>
        <v>-1161.12</v>
      </c>
      <c r="D150" s="52">
        <f t="shared" si="6"/>
        <v>-510.3910557</v>
      </c>
      <c r="E150" s="52">
        <f t="shared" si="7"/>
        <v>-650.7289443</v>
      </c>
      <c r="F150" s="52">
        <f t="shared" si="12"/>
        <v>212382.0595</v>
      </c>
      <c r="H150" s="2">
        <f t="shared" si="8"/>
        <v>0</v>
      </c>
    </row>
    <row r="151" ht="15.75" customHeight="1">
      <c r="A151" s="2">
        <f t="shared" si="4"/>
        <v>10</v>
      </c>
      <c r="B151" s="2">
        <v>120.0</v>
      </c>
      <c r="C151" s="51">
        <f t="shared" si="5"/>
        <v>-1161.12</v>
      </c>
      <c r="D151" s="52">
        <f t="shared" si="6"/>
        <v>-508.8320176</v>
      </c>
      <c r="E151" s="52">
        <f t="shared" si="7"/>
        <v>-652.2879824</v>
      </c>
      <c r="F151" s="52">
        <f t="shared" si="12"/>
        <v>211729.7715</v>
      </c>
      <c r="H151" s="2">
        <f t="shared" si="8"/>
        <v>0</v>
      </c>
    </row>
    <row r="152" ht="15.75" customHeight="1">
      <c r="A152" s="2" t="str">
        <f t="shared" si="4"/>
        <v/>
      </c>
      <c r="B152" s="2">
        <v>121.0</v>
      </c>
      <c r="C152" s="51">
        <f t="shared" si="5"/>
        <v>-1161.12</v>
      </c>
      <c r="D152" s="52">
        <f t="shared" si="6"/>
        <v>-507.2692443</v>
      </c>
      <c r="E152" s="52">
        <f t="shared" si="7"/>
        <v>-653.8507557</v>
      </c>
      <c r="F152" s="52">
        <f t="shared" si="12"/>
        <v>211075.9208</v>
      </c>
      <c r="H152" s="2">
        <f t="shared" si="8"/>
        <v>0</v>
      </c>
    </row>
    <row r="153" ht="15.75" customHeight="1">
      <c r="A153" s="2" t="str">
        <f t="shared" si="4"/>
        <v/>
      </c>
      <c r="B153" s="2">
        <v>122.0</v>
      </c>
      <c r="C153" s="51">
        <f t="shared" si="5"/>
        <v>-1161.12</v>
      </c>
      <c r="D153" s="52">
        <f t="shared" si="6"/>
        <v>-505.7027268</v>
      </c>
      <c r="E153" s="52">
        <f t="shared" si="7"/>
        <v>-655.4172732</v>
      </c>
      <c r="F153" s="52">
        <f t="shared" si="12"/>
        <v>210420.5035</v>
      </c>
      <c r="H153" s="2">
        <f t="shared" si="8"/>
        <v>0</v>
      </c>
    </row>
    <row r="154" ht="15.75" customHeight="1">
      <c r="A154" s="2" t="str">
        <f t="shared" si="4"/>
        <v/>
      </c>
      <c r="B154" s="2">
        <v>123.0</v>
      </c>
      <c r="C154" s="51">
        <f t="shared" si="5"/>
        <v>-1161.12</v>
      </c>
      <c r="D154" s="52">
        <f t="shared" si="6"/>
        <v>-504.1324563</v>
      </c>
      <c r="E154" s="52">
        <f t="shared" si="7"/>
        <v>-656.9875437</v>
      </c>
      <c r="F154" s="52">
        <f t="shared" si="12"/>
        <v>209763.516</v>
      </c>
      <c r="H154" s="2">
        <f t="shared" si="8"/>
        <v>0</v>
      </c>
    </row>
    <row r="155" ht="15.75" customHeight="1">
      <c r="A155" s="2" t="str">
        <f t="shared" si="4"/>
        <v/>
      </c>
      <c r="B155" s="2">
        <v>124.0</v>
      </c>
      <c r="C155" s="51">
        <f t="shared" si="5"/>
        <v>-1161.12</v>
      </c>
      <c r="D155" s="52">
        <f t="shared" si="6"/>
        <v>-502.5584236</v>
      </c>
      <c r="E155" s="52">
        <f t="shared" si="7"/>
        <v>-658.5615764</v>
      </c>
      <c r="F155" s="52">
        <f t="shared" si="12"/>
        <v>209104.9544</v>
      </c>
      <c r="H155" s="2">
        <f t="shared" si="8"/>
        <v>0</v>
      </c>
    </row>
    <row r="156" ht="15.75" customHeight="1">
      <c r="A156" s="2" t="str">
        <f t="shared" si="4"/>
        <v/>
      </c>
      <c r="B156" s="2">
        <v>125.0</v>
      </c>
      <c r="C156" s="51">
        <f t="shared" si="5"/>
        <v>-1161.12</v>
      </c>
      <c r="D156" s="52">
        <f t="shared" si="6"/>
        <v>-500.9806199</v>
      </c>
      <c r="E156" s="52">
        <f t="shared" si="7"/>
        <v>-660.1393801</v>
      </c>
      <c r="F156" s="52">
        <f t="shared" si="12"/>
        <v>208444.815</v>
      </c>
      <c r="H156" s="2">
        <f t="shared" si="8"/>
        <v>0</v>
      </c>
    </row>
    <row r="157" ht="15.75" customHeight="1">
      <c r="A157" s="2" t="str">
        <f t="shared" si="4"/>
        <v/>
      </c>
      <c r="B157" s="2">
        <v>126.0</v>
      </c>
      <c r="C157" s="51">
        <f t="shared" si="5"/>
        <v>-1161.12</v>
      </c>
      <c r="D157" s="52">
        <f t="shared" si="6"/>
        <v>-499.3990359</v>
      </c>
      <c r="E157" s="52">
        <f t="shared" si="7"/>
        <v>-661.7209641</v>
      </c>
      <c r="F157" s="52">
        <f t="shared" si="12"/>
        <v>207783.094</v>
      </c>
      <c r="H157" s="2">
        <f t="shared" si="8"/>
        <v>0</v>
      </c>
    </row>
    <row r="158" ht="15.75" customHeight="1">
      <c r="A158" s="2" t="str">
        <f t="shared" si="4"/>
        <v/>
      </c>
      <c r="B158" s="2">
        <v>127.0</v>
      </c>
      <c r="C158" s="51">
        <f t="shared" si="5"/>
        <v>-1161.12</v>
      </c>
      <c r="D158" s="52">
        <f t="shared" si="6"/>
        <v>-497.8136628</v>
      </c>
      <c r="E158" s="52">
        <f t="shared" si="7"/>
        <v>-663.3063372</v>
      </c>
      <c r="F158" s="52">
        <f t="shared" si="12"/>
        <v>207119.7877</v>
      </c>
      <c r="H158" s="2">
        <f t="shared" si="8"/>
        <v>0</v>
      </c>
    </row>
    <row r="159" ht="15.75" customHeight="1">
      <c r="A159" s="2" t="str">
        <f t="shared" si="4"/>
        <v/>
      </c>
      <c r="B159" s="2">
        <v>128.0</v>
      </c>
      <c r="C159" s="51">
        <f t="shared" si="5"/>
        <v>-1161.12</v>
      </c>
      <c r="D159" s="52">
        <f t="shared" si="6"/>
        <v>-496.2244914</v>
      </c>
      <c r="E159" s="52">
        <f t="shared" si="7"/>
        <v>-664.8955086</v>
      </c>
      <c r="F159" s="52">
        <f t="shared" si="12"/>
        <v>206454.8922</v>
      </c>
      <c r="H159" s="2">
        <f t="shared" si="8"/>
        <v>0</v>
      </c>
    </row>
    <row r="160" ht="15.75" customHeight="1">
      <c r="A160" s="2" t="str">
        <f t="shared" si="4"/>
        <v/>
      </c>
      <c r="B160" s="2">
        <v>129.0</v>
      </c>
      <c r="C160" s="51">
        <f t="shared" si="5"/>
        <v>-1161.12</v>
      </c>
      <c r="D160" s="52">
        <f t="shared" si="6"/>
        <v>-494.6315125</v>
      </c>
      <c r="E160" s="52">
        <f t="shared" si="7"/>
        <v>-666.4884875</v>
      </c>
      <c r="F160" s="52">
        <f t="shared" si="12"/>
        <v>205788.4037</v>
      </c>
      <c r="H160" s="2">
        <f t="shared" si="8"/>
        <v>0</v>
      </c>
    </row>
    <row r="161" ht="15.75" customHeight="1">
      <c r="A161" s="2" t="str">
        <f t="shared" si="4"/>
        <v/>
      </c>
      <c r="B161" s="2">
        <v>130.0</v>
      </c>
      <c r="C161" s="51">
        <f t="shared" si="5"/>
        <v>-1161.12</v>
      </c>
      <c r="D161" s="52">
        <f t="shared" si="6"/>
        <v>-493.0347172</v>
      </c>
      <c r="E161" s="52">
        <f t="shared" si="7"/>
        <v>-668.0852828</v>
      </c>
      <c r="F161" s="52">
        <f t="shared" si="12"/>
        <v>205120.3184</v>
      </c>
      <c r="H161" s="2">
        <f t="shared" si="8"/>
        <v>0</v>
      </c>
    </row>
    <row r="162" ht="15.75" customHeight="1">
      <c r="A162" s="2" t="str">
        <f t="shared" si="4"/>
        <v/>
      </c>
      <c r="B162" s="2">
        <v>131.0</v>
      </c>
      <c r="C162" s="51">
        <f t="shared" si="5"/>
        <v>-1161.12</v>
      </c>
      <c r="D162" s="52">
        <f t="shared" si="6"/>
        <v>-491.4340962</v>
      </c>
      <c r="E162" s="52">
        <f t="shared" si="7"/>
        <v>-669.6859038</v>
      </c>
      <c r="F162" s="52">
        <f t="shared" si="12"/>
        <v>204450.6325</v>
      </c>
      <c r="H162" s="2">
        <f t="shared" si="8"/>
        <v>0</v>
      </c>
    </row>
    <row r="163" ht="15.75" customHeight="1">
      <c r="A163" s="2">
        <f t="shared" si="4"/>
        <v>11</v>
      </c>
      <c r="B163" s="2">
        <v>132.0</v>
      </c>
      <c r="C163" s="51">
        <f t="shared" si="5"/>
        <v>-1161.12</v>
      </c>
      <c r="D163" s="52">
        <f t="shared" si="6"/>
        <v>-489.8296404</v>
      </c>
      <c r="E163" s="52">
        <f t="shared" si="7"/>
        <v>-671.2903596</v>
      </c>
      <c r="F163" s="52">
        <f t="shared" si="12"/>
        <v>203779.3422</v>
      </c>
      <c r="H163" s="2">
        <f t="shared" si="8"/>
        <v>0</v>
      </c>
    </row>
    <row r="164" ht="15.75" customHeight="1">
      <c r="A164" s="2" t="str">
        <f t="shared" si="4"/>
        <v/>
      </c>
      <c r="B164" s="2">
        <v>133.0</v>
      </c>
      <c r="C164" s="51">
        <f t="shared" si="5"/>
        <v>-1161.12</v>
      </c>
      <c r="D164" s="52">
        <f t="shared" si="6"/>
        <v>-488.2213406</v>
      </c>
      <c r="E164" s="52">
        <f t="shared" si="7"/>
        <v>-672.8986594</v>
      </c>
      <c r="F164" s="52">
        <f t="shared" si="12"/>
        <v>203106.4435</v>
      </c>
      <c r="H164" s="2">
        <f t="shared" si="8"/>
        <v>0</v>
      </c>
    </row>
    <row r="165" ht="15.75" customHeight="1">
      <c r="A165" s="2" t="str">
        <f t="shared" si="4"/>
        <v/>
      </c>
      <c r="B165" s="2">
        <v>134.0</v>
      </c>
      <c r="C165" s="51">
        <f t="shared" si="5"/>
        <v>-1161.12</v>
      </c>
      <c r="D165" s="52">
        <f t="shared" si="6"/>
        <v>-486.6091875</v>
      </c>
      <c r="E165" s="52">
        <f t="shared" si="7"/>
        <v>-674.5108125</v>
      </c>
      <c r="F165" s="52">
        <f t="shared" si="12"/>
        <v>202431.9327</v>
      </c>
      <c r="H165" s="2">
        <f t="shared" si="8"/>
        <v>0</v>
      </c>
    </row>
    <row r="166" ht="15.75" customHeight="1">
      <c r="A166" s="2" t="str">
        <f t="shared" si="4"/>
        <v/>
      </c>
      <c r="B166" s="2">
        <v>135.0</v>
      </c>
      <c r="C166" s="51">
        <f t="shared" si="5"/>
        <v>-1161.12</v>
      </c>
      <c r="D166" s="52">
        <f t="shared" si="6"/>
        <v>-484.9931721</v>
      </c>
      <c r="E166" s="52">
        <f t="shared" si="7"/>
        <v>-676.1268279</v>
      </c>
      <c r="F166" s="52">
        <f t="shared" si="12"/>
        <v>201755.8059</v>
      </c>
      <c r="H166" s="2">
        <f t="shared" si="8"/>
        <v>0</v>
      </c>
    </row>
    <row r="167" ht="15.75" customHeight="1">
      <c r="A167" s="2" t="str">
        <f t="shared" si="4"/>
        <v/>
      </c>
      <c r="B167" s="2">
        <v>136.0</v>
      </c>
      <c r="C167" s="51">
        <f t="shared" si="5"/>
        <v>-1161.12</v>
      </c>
      <c r="D167" s="52">
        <f t="shared" si="6"/>
        <v>-483.3732849</v>
      </c>
      <c r="E167" s="52">
        <f t="shared" si="7"/>
        <v>-677.7467151</v>
      </c>
      <c r="F167" s="52">
        <f t="shared" si="12"/>
        <v>201078.0591</v>
      </c>
      <c r="H167" s="2">
        <f t="shared" si="8"/>
        <v>0</v>
      </c>
    </row>
    <row r="168" ht="15.75" customHeight="1">
      <c r="A168" s="2" t="str">
        <f t="shared" si="4"/>
        <v/>
      </c>
      <c r="B168" s="2">
        <v>137.0</v>
      </c>
      <c r="C168" s="51">
        <f t="shared" si="5"/>
        <v>-1161.12</v>
      </c>
      <c r="D168" s="52">
        <f t="shared" si="6"/>
        <v>-481.7495167</v>
      </c>
      <c r="E168" s="52">
        <f t="shared" si="7"/>
        <v>-679.3704833</v>
      </c>
      <c r="F168" s="52">
        <f t="shared" si="12"/>
        <v>200398.6887</v>
      </c>
      <c r="H168" s="2">
        <f t="shared" si="8"/>
        <v>0</v>
      </c>
    </row>
    <row r="169" ht="15.75" customHeight="1">
      <c r="A169" s="2" t="str">
        <f t="shared" si="4"/>
        <v/>
      </c>
      <c r="B169" s="2">
        <v>138.0</v>
      </c>
      <c r="C169" s="51">
        <f t="shared" si="5"/>
        <v>-1161.12</v>
      </c>
      <c r="D169" s="52">
        <f t="shared" si="6"/>
        <v>-480.1218582</v>
      </c>
      <c r="E169" s="52">
        <f t="shared" si="7"/>
        <v>-680.9981418</v>
      </c>
      <c r="F169" s="52">
        <f t="shared" si="12"/>
        <v>199717.6905</v>
      </c>
      <c r="H169" s="2">
        <f t="shared" si="8"/>
        <v>0</v>
      </c>
    </row>
    <row r="170" ht="15.75" customHeight="1">
      <c r="A170" s="2" t="str">
        <f t="shared" si="4"/>
        <v/>
      </c>
      <c r="B170" s="2">
        <v>139.0</v>
      </c>
      <c r="C170" s="51">
        <f t="shared" si="5"/>
        <v>-1161.12</v>
      </c>
      <c r="D170" s="52">
        <f t="shared" si="6"/>
        <v>-478.4903002</v>
      </c>
      <c r="E170" s="52">
        <f t="shared" si="7"/>
        <v>-682.6296998</v>
      </c>
      <c r="F170" s="52">
        <f t="shared" si="12"/>
        <v>199035.0608</v>
      </c>
      <c r="H170" s="2">
        <f t="shared" si="8"/>
        <v>0</v>
      </c>
    </row>
    <row r="171" ht="15.75" customHeight="1">
      <c r="A171" s="2" t="str">
        <f t="shared" si="4"/>
        <v/>
      </c>
      <c r="B171" s="2">
        <v>140.0</v>
      </c>
      <c r="C171" s="51">
        <f t="shared" si="5"/>
        <v>-1161.12</v>
      </c>
      <c r="D171" s="52">
        <f t="shared" si="6"/>
        <v>-476.8548332</v>
      </c>
      <c r="E171" s="52">
        <f t="shared" si="7"/>
        <v>-684.2651668</v>
      </c>
      <c r="F171" s="52">
        <f t="shared" si="12"/>
        <v>198350.7956</v>
      </c>
      <c r="H171" s="2">
        <f t="shared" si="8"/>
        <v>0</v>
      </c>
    </row>
    <row r="172" ht="15.75" customHeight="1">
      <c r="A172" s="2" t="str">
        <f t="shared" si="4"/>
        <v/>
      </c>
      <c r="B172" s="2">
        <v>141.0</v>
      </c>
      <c r="C172" s="51">
        <f t="shared" si="5"/>
        <v>-1161.12</v>
      </c>
      <c r="D172" s="52">
        <f t="shared" si="6"/>
        <v>-475.2154479</v>
      </c>
      <c r="E172" s="52">
        <f t="shared" si="7"/>
        <v>-685.9045521</v>
      </c>
      <c r="F172" s="52">
        <f t="shared" si="12"/>
        <v>197664.8911</v>
      </c>
      <c r="H172" s="2">
        <f t="shared" si="8"/>
        <v>0</v>
      </c>
    </row>
    <row r="173" ht="15.75" customHeight="1">
      <c r="A173" s="2" t="str">
        <f t="shared" si="4"/>
        <v/>
      </c>
      <c r="B173" s="2">
        <v>142.0</v>
      </c>
      <c r="C173" s="51">
        <f t="shared" si="5"/>
        <v>-1161.12</v>
      </c>
      <c r="D173" s="52">
        <f t="shared" si="6"/>
        <v>-473.5721349</v>
      </c>
      <c r="E173" s="52">
        <f t="shared" si="7"/>
        <v>-687.5478651</v>
      </c>
      <c r="F173" s="52">
        <f t="shared" si="12"/>
        <v>196977.3432</v>
      </c>
      <c r="H173" s="2">
        <f t="shared" si="8"/>
        <v>0</v>
      </c>
    </row>
    <row r="174" ht="15.75" customHeight="1">
      <c r="A174" s="2" t="str">
        <f t="shared" si="4"/>
        <v/>
      </c>
      <c r="B174" s="2">
        <v>143.0</v>
      </c>
      <c r="C174" s="51">
        <f t="shared" si="5"/>
        <v>-1161.12</v>
      </c>
      <c r="D174" s="52">
        <f t="shared" si="6"/>
        <v>-471.9248848</v>
      </c>
      <c r="E174" s="52">
        <f t="shared" si="7"/>
        <v>-689.1951152</v>
      </c>
      <c r="F174" s="52">
        <f t="shared" si="12"/>
        <v>196288.1481</v>
      </c>
      <c r="H174" s="2">
        <f t="shared" si="8"/>
        <v>0</v>
      </c>
    </row>
    <row r="175" ht="15.75" customHeight="1">
      <c r="A175" s="2">
        <f t="shared" si="4"/>
        <v>12</v>
      </c>
      <c r="B175" s="2">
        <v>144.0</v>
      </c>
      <c r="C175" s="51">
        <f t="shared" si="5"/>
        <v>-1161.12</v>
      </c>
      <c r="D175" s="52">
        <f t="shared" si="6"/>
        <v>-470.2736882</v>
      </c>
      <c r="E175" s="52">
        <f t="shared" si="7"/>
        <v>-690.8463118</v>
      </c>
      <c r="F175" s="52">
        <f t="shared" si="12"/>
        <v>195597.3018</v>
      </c>
      <c r="H175" s="2">
        <f t="shared" si="8"/>
        <v>0</v>
      </c>
    </row>
    <row r="176" ht="15.75" customHeight="1">
      <c r="A176" s="2" t="str">
        <f t="shared" si="4"/>
        <v/>
      </c>
      <c r="B176" s="2">
        <v>145.0</v>
      </c>
      <c r="C176" s="51">
        <f t="shared" si="5"/>
        <v>-1161.12</v>
      </c>
      <c r="D176" s="52">
        <f t="shared" si="6"/>
        <v>-468.6185356</v>
      </c>
      <c r="E176" s="52">
        <f t="shared" si="7"/>
        <v>-692.5014644</v>
      </c>
      <c r="F176" s="52">
        <f t="shared" si="12"/>
        <v>194904.8003</v>
      </c>
      <c r="H176" s="2">
        <f t="shared" si="8"/>
        <v>0</v>
      </c>
    </row>
    <row r="177" ht="15.75" customHeight="1">
      <c r="A177" s="2" t="str">
        <f t="shared" si="4"/>
        <v/>
      </c>
      <c r="B177" s="2">
        <v>146.0</v>
      </c>
      <c r="C177" s="51">
        <f t="shared" si="5"/>
        <v>-1161.12</v>
      </c>
      <c r="D177" s="52">
        <f t="shared" si="6"/>
        <v>-466.9594175</v>
      </c>
      <c r="E177" s="52">
        <f t="shared" si="7"/>
        <v>-694.1605825</v>
      </c>
      <c r="F177" s="52">
        <f t="shared" si="12"/>
        <v>194210.6398</v>
      </c>
      <c r="H177" s="2">
        <f t="shared" si="8"/>
        <v>0</v>
      </c>
    </row>
    <row r="178" ht="15.75" customHeight="1">
      <c r="A178" s="2" t="str">
        <f t="shared" si="4"/>
        <v/>
      </c>
      <c r="B178" s="2">
        <v>147.0</v>
      </c>
      <c r="C178" s="51">
        <f t="shared" si="5"/>
        <v>-1161.12</v>
      </c>
      <c r="D178" s="52">
        <f t="shared" si="6"/>
        <v>-465.2963244</v>
      </c>
      <c r="E178" s="52">
        <f t="shared" si="7"/>
        <v>-695.8236756</v>
      </c>
      <c r="F178" s="52">
        <f t="shared" si="12"/>
        <v>193514.8161</v>
      </c>
      <c r="H178" s="2">
        <f t="shared" si="8"/>
        <v>0</v>
      </c>
    </row>
    <row r="179" ht="15.75" customHeight="1">
      <c r="A179" s="2" t="str">
        <f t="shared" si="4"/>
        <v/>
      </c>
      <c r="B179" s="2">
        <v>148.0</v>
      </c>
      <c r="C179" s="51">
        <f t="shared" si="5"/>
        <v>-1161.12</v>
      </c>
      <c r="D179" s="52">
        <f t="shared" si="6"/>
        <v>-463.6292469</v>
      </c>
      <c r="E179" s="52">
        <f t="shared" si="7"/>
        <v>-697.4907531</v>
      </c>
      <c r="F179" s="52">
        <f t="shared" si="12"/>
        <v>192817.3253</v>
      </c>
      <c r="H179" s="2">
        <f t="shared" si="8"/>
        <v>0</v>
      </c>
    </row>
    <row r="180" ht="15.75" customHeight="1">
      <c r="A180" s="2" t="str">
        <f t="shared" si="4"/>
        <v/>
      </c>
      <c r="B180" s="2">
        <v>149.0</v>
      </c>
      <c r="C180" s="51">
        <f t="shared" si="5"/>
        <v>-1161.12</v>
      </c>
      <c r="D180" s="52">
        <f t="shared" si="6"/>
        <v>-461.9581753</v>
      </c>
      <c r="E180" s="52">
        <f t="shared" si="7"/>
        <v>-699.1618247</v>
      </c>
      <c r="F180" s="52">
        <f t="shared" si="12"/>
        <v>192118.1635</v>
      </c>
      <c r="H180" s="2">
        <f t="shared" si="8"/>
        <v>0</v>
      </c>
    </row>
    <row r="181" ht="15.75" customHeight="1">
      <c r="A181" s="2" t="str">
        <f t="shared" si="4"/>
        <v/>
      </c>
      <c r="B181" s="2">
        <v>150.0</v>
      </c>
      <c r="C181" s="51">
        <f t="shared" si="5"/>
        <v>-1161.12</v>
      </c>
      <c r="D181" s="52">
        <f t="shared" si="6"/>
        <v>-460.2831001</v>
      </c>
      <c r="E181" s="52">
        <f t="shared" si="7"/>
        <v>-700.8368999</v>
      </c>
      <c r="F181" s="52">
        <f t="shared" si="12"/>
        <v>191417.3266</v>
      </c>
      <c r="H181" s="2">
        <f t="shared" si="8"/>
        <v>0</v>
      </c>
    </row>
    <row r="182" ht="15.75" customHeight="1">
      <c r="A182" s="2" t="str">
        <f t="shared" si="4"/>
        <v/>
      </c>
      <c r="B182" s="2">
        <v>151.0</v>
      </c>
      <c r="C182" s="51">
        <f t="shared" si="5"/>
        <v>-1161.12</v>
      </c>
      <c r="D182" s="52">
        <f t="shared" si="6"/>
        <v>-458.6040117</v>
      </c>
      <c r="E182" s="52">
        <f t="shared" si="7"/>
        <v>-702.5159883</v>
      </c>
      <c r="F182" s="52">
        <f t="shared" si="12"/>
        <v>190714.8106</v>
      </c>
      <c r="H182" s="2">
        <f t="shared" si="8"/>
        <v>0</v>
      </c>
    </row>
    <row r="183" ht="15.75" customHeight="1">
      <c r="A183" s="2" t="str">
        <f t="shared" si="4"/>
        <v/>
      </c>
      <c r="B183" s="2">
        <v>152.0</v>
      </c>
      <c r="C183" s="51">
        <f t="shared" si="5"/>
        <v>-1161.12</v>
      </c>
      <c r="D183" s="52">
        <f t="shared" si="6"/>
        <v>-456.9209004</v>
      </c>
      <c r="E183" s="52">
        <f t="shared" si="7"/>
        <v>-704.1990996</v>
      </c>
      <c r="F183" s="52">
        <f t="shared" si="12"/>
        <v>190010.6115</v>
      </c>
      <c r="H183" s="2">
        <f t="shared" si="8"/>
        <v>0</v>
      </c>
    </row>
    <row r="184" ht="15.75" customHeight="1">
      <c r="A184" s="2" t="str">
        <f t="shared" si="4"/>
        <v/>
      </c>
      <c r="B184" s="2">
        <v>153.0</v>
      </c>
      <c r="C184" s="51">
        <f t="shared" si="5"/>
        <v>-1161.12</v>
      </c>
      <c r="D184" s="52">
        <f t="shared" si="6"/>
        <v>-455.2337568</v>
      </c>
      <c r="E184" s="52">
        <f t="shared" si="7"/>
        <v>-705.8862432</v>
      </c>
      <c r="F184" s="52">
        <f t="shared" si="12"/>
        <v>189304.7253</v>
      </c>
      <c r="H184" s="2">
        <f t="shared" si="8"/>
        <v>0</v>
      </c>
    </row>
    <row r="185" ht="15.75" customHeight="1">
      <c r="A185" s="2" t="str">
        <f t="shared" si="4"/>
        <v/>
      </c>
      <c r="B185" s="2">
        <v>154.0</v>
      </c>
      <c r="C185" s="51">
        <f t="shared" si="5"/>
        <v>-1161.12</v>
      </c>
      <c r="D185" s="52">
        <f t="shared" si="6"/>
        <v>-453.542571</v>
      </c>
      <c r="E185" s="52">
        <f t="shared" si="7"/>
        <v>-707.577429</v>
      </c>
      <c r="F185" s="52">
        <f t="shared" si="12"/>
        <v>188597.1478</v>
      </c>
      <c r="H185" s="2">
        <f t="shared" si="8"/>
        <v>0</v>
      </c>
    </row>
    <row r="186" ht="15.75" customHeight="1">
      <c r="A186" s="2" t="str">
        <f t="shared" si="4"/>
        <v/>
      </c>
      <c r="B186" s="2">
        <v>155.0</v>
      </c>
      <c r="C186" s="51">
        <f t="shared" si="5"/>
        <v>-1161.12</v>
      </c>
      <c r="D186" s="52">
        <f t="shared" si="6"/>
        <v>-451.8473334</v>
      </c>
      <c r="E186" s="52">
        <f t="shared" si="7"/>
        <v>-709.2726666</v>
      </c>
      <c r="F186" s="52">
        <f t="shared" si="12"/>
        <v>187887.8752</v>
      </c>
      <c r="H186" s="2">
        <f t="shared" si="8"/>
        <v>0</v>
      </c>
    </row>
    <row r="187" ht="15.75" customHeight="1">
      <c r="A187" s="2">
        <f t="shared" si="4"/>
        <v>13</v>
      </c>
      <c r="B187" s="2">
        <v>156.0</v>
      </c>
      <c r="C187" s="51">
        <f t="shared" si="5"/>
        <v>-1161.12</v>
      </c>
      <c r="D187" s="52">
        <f t="shared" si="6"/>
        <v>-450.1480343</v>
      </c>
      <c r="E187" s="52">
        <f t="shared" si="7"/>
        <v>-710.9719657</v>
      </c>
      <c r="F187" s="52">
        <f t="shared" si="12"/>
        <v>187176.9032</v>
      </c>
      <c r="H187" s="2">
        <f t="shared" si="8"/>
        <v>0</v>
      </c>
    </row>
    <row r="188" ht="15.75" customHeight="1">
      <c r="A188" s="2" t="str">
        <f t="shared" si="4"/>
        <v/>
      </c>
      <c r="B188" s="2">
        <v>157.0</v>
      </c>
      <c r="C188" s="51">
        <f t="shared" si="5"/>
        <v>-1161.12</v>
      </c>
      <c r="D188" s="52">
        <f t="shared" si="6"/>
        <v>-448.4446639</v>
      </c>
      <c r="E188" s="52">
        <f t="shared" si="7"/>
        <v>-712.6753361</v>
      </c>
      <c r="F188" s="52">
        <f t="shared" si="12"/>
        <v>186464.2279</v>
      </c>
      <c r="H188" s="2">
        <f t="shared" si="8"/>
        <v>0</v>
      </c>
    </row>
    <row r="189" ht="15.75" customHeight="1">
      <c r="A189" s="2" t="str">
        <f t="shared" si="4"/>
        <v/>
      </c>
      <c r="B189" s="2">
        <v>158.0</v>
      </c>
      <c r="C189" s="51">
        <f t="shared" si="5"/>
        <v>-1161.12</v>
      </c>
      <c r="D189" s="52">
        <f t="shared" si="6"/>
        <v>-446.7372126</v>
      </c>
      <c r="E189" s="52">
        <f t="shared" si="7"/>
        <v>-714.3827874</v>
      </c>
      <c r="F189" s="52">
        <f t="shared" si="12"/>
        <v>185749.8451</v>
      </c>
      <c r="H189" s="2">
        <f t="shared" si="8"/>
        <v>0</v>
      </c>
    </row>
    <row r="190" ht="15.75" customHeight="1">
      <c r="A190" s="2" t="str">
        <f t="shared" si="4"/>
        <v/>
      </c>
      <c r="B190" s="2">
        <v>159.0</v>
      </c>
      <c r="C190" s="51">
        <f t="shared" si="5"/>
        <v>-1161.12</v>
      </c>
      <c r="D190" s="52">
        <f t="shared" si="6"/>
        <v>-445.0256705</v>
      </c>
      <c r="E190" s="52">
        <f t="shared" si="7"/>
        <v>-716.0943295</v>
      </c>
      <c r="F190" s="52">
        <f t="shared" si="12"/>
        <v>185033.7508</v>
      </c>
      <c r="H190" s="2">
        <f t="shared" si="8"/>
        <v>0</v>
      </c>
    </row>
    <row r="191" ht="15.75" customHeight="1">
      <c r="A191" s="2" t="str">
        <f t="shared" si="4"/>
        <v/>
      </c>
      <c r="B191" s="2">
        <v>160.0</v>
      </c>
      <c r="C191" s="51">
        <f t="shared" si="5"/>
        <v>-1161.12</v>
      </c>
      <c r="D191" s="52">
        <f t="shared" si="6"/>
        <v>-443.3100279</v>
      </c>
      <c r="E191" s="52">
        <f t="shared" si="7"/>
        <v>-717.8099721</v>
      </c>
      <c r="F191" s="52">
        <f t="shared" si="12"/>
        <v>184315.9408</v>
      </c>
      <c r="H191" s="2">
        <f t="shared" si="8"/>
        <v>0</v>
      </c>
    </row>
    <row r="192" ht="15.75" customHeight="1">
      <c r="A192" s="2" t="str">
        <f t="shared" si="4"/>
        <v/>
      </c>
      <c r="B192" s="2">
        <v>161.0</v>
      </c>
      <c r="C192" s="51">
        <f t="shared" si="5"/>
        <v>-1161.12</v>
      </c>
      <c r="D192" s="52">
        <f t="shared" si="6"/>
        <v>-441.5902748</v>
      </c>
      <c r="E192" s="52">
        <f t="shared" si="7"/>
        <v>-719.5297252</v>
      </c>
      <c r="F192" s="52">
        <f t="shared" si="12"/>
        <v>183596.4111</v>
      </c>
      <c r="H192" s="2">
        <f t="shared" si="8"/>
        <v>0</v>
      </c>
    </row>
    <row r="193" ht="15.75" customHeight="1">
      <c r="A193" s="2" t="str">
        <f t="shared" si="4"/>
        <v/>
      </c>
      <c r="B193" s="2">
        <v>162.0</v>
      </c>
      <c r="C193" s="51">
        <f t="shared" si="5"/>
        <v>-1161.12</v>
      </c>
      <c r="D193" s="52">
        <f t="shared" si="6"/>
        <v>-439.8664015</v>
      </c>
      <c r="E193" s="52">
        <f t="shared" si="7"/>
        <v>-721.2535985</v>
      </c>
      <c r="F193" s="52">
        <f t="shared" si="12"/>
        <v>182875.1575</v>
      </c>
      <c r="H193" s="2">
        <f t="shared" si="8"/>
        <v>0</v>
      </c>
    </row>
    <row r="194" ht="15.75" customHeight="1">
      <c r="A194" s="2" t="str">
        <f t="shared" si="4"/>
        <v/>
      </c>
      <c r="B194" s="2">
        <v>163.0</v>
      </c>
      <c r="C194" s="51">
        <f t="shared" si="5"/>
        <v>-1161.12</v>
      </c>
      <c r="D194" s="52">
        <f t="shared" si="6"/>
        <v>-438.1383981</v>
      </c>
      <c r="E194" s="52">
        <f t="shared" si="7"/>
        <v>-722.9816019</v>
      </c>
      <c r="F194" s="52">
        <f t="shared" si="12"/>
        <v>182152.1759</v>
      </c>
      <c r="H194" s="2">
        <f t="shared" si="8"/>
        <v>0</v>
      </c>
    </row>
    <row r="195" ht="15.75" customHeight="1">
      <c r="A195" s="2" t="str">
        <f t="shared" si="4"/>
        <v/>
      </c>
      <c r="B195" s="2">
        <v>164.0</v>
      </c>
      <c r="C195" s="51">
        <f t="shared" si="5"/>
        <v>-1161.12</v>
      </c>
      <c r="D195" s="52">
        <f t="shared" si="6"/>
        <v>-436.4062547</v>
      </c>
      <c r="E195" s="52">
        <f t="shared" si="7"/>
        <v>-724.7137453</v>
      </c>
      <c r="F195" s="52">
        <f t="shared" si="12"/>
        <v>181427.4621</v>
      </c>
      <c r="H195" s="2">
        <f t="shared" si="8"/>
        <v>0</v>
      </c>
    </row>
    <row r="196" ht="15.75" customHeight="1">
      <c r="A196" s="2" t="str">
        <f t="shared" si="4"/>
        <v/>
      </c>
      <c r="B196" s="2">
        <v>165.0</v>
      </c>
      <c r="C196" s="51">
        <f t="shared" si="5"/>
        <v>-1161.12</v>
      </c>
      <c r="D196" s="52">
        <f t="shared" si="6"/>
        <v>-434.6699613</v>
      </c>
      <c r="E196" s="52">
        <f t="shared" si="7"/>
        <v>-726.4500387</v>
      </c>
      <c r="F196" s="52">
        <f t="shared" si="12"/>
        <v>180701.0121</v>
      </c>
      <c r="H196" s="2">
        <f t="shared" si="8"/>
        <v>0</v>
      </c>
    </row>
    <row r="197" ht="15.75" customHeight="1">
      <c r="A197" s="2" t="str">
        <f t="shared" si="4"/>
        <v/>
      </c>
      <c r="B197" s="2">
        <v>166.0</v>
      </c>
      <c r="C197" s="51">
        <f t="shared" si="5"/>
        <v>-1161.12</v>
      </c>
      <c r="D197" s="52">
        <f t="shared" si="6"/>
        <v>-432.9295081</v>
      </c>
      <c r="E197" s="52">
        <f t="shared" si="7"/>
        <v>-728.1904919</v>
      </c>
      <c r="F197" s="52">
        <f t="shared" si="12"/>
        <v>179972.8216</v>
      </c>
      <c r="H197" s="2">
        <f t="shared" si="8"/>
        <v>0</v>
      </c>
    </row>
    <row r="198" ht="15.75" customHeight="1">
      <c r="A198" s="2" t="str">
        <f t="shared" si="4"/>
        <v/>
      </c>
      <c r="B198" s="2">
        <v>167.0</v>
      </c>
      <c r="C198" s="51">
        <f t="shared" si="5"/>
        <v>-1161.12</v>
      </c>
      <c r="D198" s="52">
        <f t="shared" si="6"/>
        <v>-431.184885</v>
      </c>
      <c r="E198" s="52">
        <f t="shared" si="7"/>
        <v>-729.935115</v>
      </c>
      <c r="F198" s="52">
        <f t="shared" si="12"/>
        <v>179242.8865</v>
      </c>
      <c r="H198" s="2">
        <f t="shared" si="8"/>
        <v>0</v>
      </c>
    </row>
    <row r="199" ht="15.75" customHeight="1">
      <c r="A199" s="2">
        <f t="shared" si="4"/>
        <v>14</v>
      </c>
      <c r="B199" s="2">
        <v>168.0</v>
      </c>
      <c r="C199" s="51">
        <f t="shared" si="5"/>
        <v>-1161.12</v>
      </c>
      <c r="D199" s="52">
        <f t="shared" si="6"/>
        <v>-429.4360822</v>
      </c>
      <c r="E199" s="52">
        <f t="shared" si="7"/>
        <v>-731.6839178</v>
      </c>
      <c r="F199" s="52">
        <f t="shared" si="12"/>
        <v>178511.2026</v>
      </c>
      <c r="H199" s="2">
        <f t="shared" si="8"/>
        <v>0</v>
      </c>
    </row>
    <row r="200" ht="15.75" customHeight="1">
      <c r="A200" s="2" t="str">
        <f t="shared" si="4"/>
        <v/>
      </c>
      <c r="B200" s="2">
        <v>169.0</v>
      </c>
      <c r="C200" s="51">
        <f t="shared" si="5"/>
        <v>-1161.12</v>
      </c>
      <c r="D200" s="52">
        <f t="shared" si="6"/>
        <v>-427.6830894</v>
      </c>
      <c r="E200" s="52">
        <f t="shared" si="7"/>
        <v>-733.4369106</v>
      </c>
      <c r="F200" s="52">
        <f t="shared" si="12"/>
        <v>177777.7656</v>
      </c>
      <c r="H200" s="2">
        <f t="shared" si="8"/>
        <v>0</v>
      </c>
    </row>
    <row r="201" ht="15.75" customHeight="1">
      <c r="A201" s="2" t="str">
        <f t="shared" si="4"/>
        <v/>
      </c>
      <c r="B201" s="2">
        <v>170.0</v>
      </c>
      <c r="C201" s="51">
        <f t="shared" si="5"/>
        <v>-1161.12</v>
      </c>
      <c r="D201" s="52">
        <f t="shared" si="6"/>
        <v>-425.9258968</v>
      </c>
      <c r="E201" s="52">
        <f t="shared" si="7"/>
        <v>-735.1941032</v>
      </c>
      <c r="F201" s="52">
        <f t="shared" si="12"/>
        <v>177042.5715</v>
      </c>
      <c r="H201" s="2">
        <f t="shared" si="8"/>
        <v>0</v>
      </c>
    </row>
    <row r="202" ht="15.75" customHeight="1">
      <c r="A202" s="2" t="str">
        <f t="shared" si="4"/>
        <v/>
      </c>
      <c r="B202" s="2">
        <v>171.0</v>
      </c>
      <c r="C202" s="51">
        <f t="shared" si="5"/>
        <v>-1161.12</v>
      </c>
      <c r="D202" s="52">
        <f t="shared" si="6"/>
        <v>-424.1644943</v>
      </c>
      <c r="E202" s="52">
        <f t="shared" si="7"/>
        <v>-736.9555057</v>
      </c>
      <c r="F202" s="52">
        <f t="shared" si="12"/>
        <v>176305.616</v>
      </c>
      <c r="H202" s="2">
        <f t="shared" si="8"/>
        <v>0</v>
      </c>
    </row>
    <row r="203" ht="15.75" customHeight="1">
      <c r="A203" s="2" t="str">
        <f t="shared" si="4"/>
        <v/>
      </c>
      <c r="B203" s="2">
        <v>172.0</v>
      </c>
      <c r="C203" s="51">
        <f t="shared" si="5"/>
        <v>-1161.12</v>
      </c>
      <c r="D203" s="52">
        <f t="shared" si="6"/>
        <v>-422.3988717</v>
      </c>
      <c r="E203" s="52">
        <f t="shared" si="7"/>
        <v>-738.7211283</v>
      </c>
      <c r="F203" s="52">
        <f t="shared" si="12"/>
        <v>175566.8949</v>
      </c>
      <c r="H203" s="2">
        <f t="shared" si="8"/>
        <v>0</v>
      </c>
    </row>
    <row r="204" ht="15.75" customHeight="1">
      <c r="A204" s="2" t="str">
        <f t="shared" si="4"/>
        <v/>
      </c>
      <c r="B204" s="2">
        <v>173.0</v>
      </c>
      <c r="C204" s="51">
        <f t="shared" si="5"/>
        <v>-1161.12</v>
      </c>
      <c r="D204" s="52">
        <f t="shared" si="6"/>
        <v>-420.629019</v>
      </c>
      <c r="E204" s="52">
        <f t="shared" si="7"/>
        <v>-740.490981</v>
      </c>
      <c r="F204" s="52">
        <f t="shared" si="12"/>
        <v>174826.4039</v>
      </c>
      <c r="H204" s="2">
        <f t="shared" si="8"/>
        <v>0</v>
      </c>
    </row>
    <row r="205" ht="15.75" customHeight="1">
      <c r="A205" s="2" t="str">
        <f t="shared" si="4"/>
        <v/>
      </c>
      <c r="B205" s="2">
        <v>174.0</v>
      </c>
      <c r="C205" s="51">
        <f t="shared" si="5"/>
        <v>-1161.12</v>
      </c>
      <c r="D205" s="52">
        <f t="shared" si="6"/>
        <v>-418.8549261</v>
      </c>
      <c r="E205" s="52">
        <f t="shared" si="7"/>
        <v>-742.2650739</v>
      </c>
      <c r="F205" s="52">
        <f t="shared" si="12"/>
        <v>174084.1388</v>
      </c>
      <c r="H205" s="2">
        <f t="shared" si="8"/>
        <v>0</v>
      </c>
    </row>
    <row r="206" ht="15.75" customHeight="1">
      <c r="A206" s="2" t="str">
        <f t="shared" si="4"/>
        <v/>
      </c>
      <c r="B206" s="2">
        <v>175.0</v>
      </c>
      <c r="C206" s="51">
        <f t="shared" si="5"/>
        <v>-1161.12</v>
      </c>
      <c r="D206" s="52">
        <f t="shared" si="6"/>
        <v>-417.0765827</v>
      </c>
      <c r="E206" s="52">
        <f t="shared" si="7"/>
        <v>-744.0434173</v>
      </c>
      <c r="F206" s="52">
        <f t="shared" si="12"/>
        <v>173340.0954</v>
      </c>
      <c r="H206" s="2">
        <f t="shared" si="8"/>
        <v>0</v>
      </c>
    </row>
    <row r="207" ht="15.75" customHeight="1">
      <c r="A207" s="2" t="str">
        <f t="shared" si="4"/>
        <v/>
      </c>
      <c r="B207" s="2">
        <v>176.0</v>
      </c>
      <c r="C207" s="51">
        <f t="shared" si="5"/>
        <v>-1161.12</v>
      </c>
      <c r="D207" s="52">
        <f t="shared" si="6"/>
        <v>-415.2939786</v>
      </c>
      <c r="E207" s="52">
        <f t="shared" si="7"/>
        <v>-745.8260214</v>
      </c>
      <c r="F207" s="52">
        <f t="shared" si="12"/>
        <v>172594.2694</v>
      </c>
      <c r="H207" s="2">
        <f t="shared" si="8"/>
        <v>0</v>
      </c>
    </row>
    <row r="208" ht="15.75" customHeight="1">
      <c r="A208" s="2" t="str">
        <f t="shared" si="4"/>
        <v/>
      </c>
      <c r="B208" s="2">
        <v>177.0</v>
      </c>
      <c r="C208" s="51">
        <f t="shared" si="5"/>
        <v>-1161.12</v>
      </c>
      <c r="D208" s="52">
        <f t="shared" si="6"/>
        <v>-413.5071038</v>
      </c>
      <c r="E208" s="52">
        <f t="shared" si="7"/>
        <v>-747.6128962</v>
      </c>
      <c r="F208" s="52">
        <f t="shared" si="12"/>
        <v>171846.6565</v>
      </c>
      <c r="H208" s="2">
        <f t="shared" si="8"/>
        <v>0</v>
      </c>
    </row>
    <row r="209" ht="15.75" customHeight="1">
      <c r="A209" s="2" t="str">
        <f t="shared" si="4"/>
        <v/>
      </c>
      <c r="B209" s="2">
        <v>178.0</v>
      </c>
      <c r="C209" s="51">
        <f t="shared" si="5"/>
        <v>-1161.12</v>
      </c>
      <c r="D209" s="52">
        <f t="shared" si="6"/>
        <v>-411.7159479</v>
      </c>
      <c r="E209" s="52">
        <f t="shared" si="7"/>
        <v>-749.4040521</v>
      </c>
      <c r="F209" s="52">
        <f t="shared" si="12"/>
        <v>171097.2525</v>
      </c>
      <c r="H209" s="2">
        <f t="shared" si="8"/>
        <v>0</v>
      </c>
    </row>
    <row r="210" ht="15.75" customHeight="1">
      <c r="A210" s="2" t="str">
        <f t="shared" si="4"/>
        <v/>
      </c>
      <c r="B210" s="2">
        <v>179.0</v>
      </c>
      <c r="C210" s="51">
        <f t="shared" si="5"/>
        <v>-1161.12</v>
      </c>
      <c r="D210" s="52">
        <f t="shared" si="6"/>
        <v>-409.9205007</v>
      </c>
      <c r="E210" s="52">
        <f t="shared" si="7"/>
        <v>-751.1994993</v>
      </c>
      <c r="F210" s="52">
        <f t="shared" si="12"/>
        <v>170346.053</v>
      </c>
      <c r="H210" s="2">
        <f t="shared" si="8"/>
        <v>0</v>
      </c>
    </row>
    <row r="211" ht="15.75" customHeight="1">
      <c r="A211" s="2">
        <f t="shared" si="4"/>
        <v>15</v>
      </c>
      <c r="B211" s="2">
        <v>180.0</v>
      </c>
      <c r="C211" s="51">
        <f t="shared" si="5"/>
        <v>-1161.12</v>
      </c>
      <c r="D211" s="52">
        <f t="shared" si="6"/>
        <v>-408.1207519</v>
      </c>
      <c r="E211" s="52">
        <f t="shared" si="7"/>
        <v>-752.9992481</v>
      </c>
      <c r="F211" s="52">
        <f t="shared" si="12"/>
        <v>169593.0537</v>
      </c>
      <c r="H211" s="2">
        <f t="shared" si="8"/>
        <v>0</v>
      </c>
    </row>
    <row r="212" ht="15.75" customHeight="1">
      <c r="A212" s="2" t="str">
        <f t="shared" si="4"/>
        <v/>
      </c>
      <c r="B212" s="2">
        <v>181.0</v>
      </c>
      <c r="C212" s="51">
        <f t="shared" si="5"/>
        <v>-1161.12</v>
      </c>
      <c r="D212" s="52">
        <f t="shared" si="6"/>
        <v>-406.3166912</v>
      </c>
      <c r="E212" s="52">
        <f t="shared" si="7"/>
        <v>-754.8033088</v>
      </c>
      <c r="F212" s="52">
        <f t="shared" si="12"/>
        <v>168838.2504</v>
      </c>
      <c r="H212" s="2">
        <f t="shared" si="8"/>
        <v>0</v>
      </c>
    </row>
    <row r="213" ht="15.75" customHeight="1">
      <c r="A213" s="2" t="str">
        <f t="shared" si="4"/>
        <v/>
      </c>
      <c r="B213" s="2">
        <v>182.0</v>
      </c>
      <c r="C213" s="51">
        <f t="shared" si="5"/>
        <v>-1161.12</v>
      </c>
      <c r="D213" s="52">
        <f t="shared" si="6"/>
        <v>-404.5083083</v>
      </c>
      <c r="E213" s="52">
        <f t="shared" si="7"/>
        <v>-756.6116917</v>
      </c>
      <c r="F213" s="52">
        <f t="shared" si="12"/>
        <v>168081.6387</v>
      </c>
      <c r="H213" s="2">
        <f t="shared" si="8"/>
        <v>0</v>
      </c>
    </row>
    <row r="214" ht="15.75" customHeight="1">
      <c r="A214" s="2" t="str">
        <f t="shared" si="4"/>
        <v/>
      </c>
      <c r="B214" s="2">
        <v>183.0</v>
      </c>
      <c r="C214" s="51">
        <f t="shared" si="5"/>
        <v>-1161.12</v>
      </c>
      <c r="D214" s="52">
        <f t="shared" si="6"/>
        <v>-402.6955928</v>
      </c>
      <c r="E214" s="52">
        <f t="shared" si="7"/>
        <v>-758.4244072</v>
      </c>
      <c r="F214" s="52">
        <f t="shared" si="12"/>
        <v>167323.2143</v>
      </c>
      <c r="H214" s="2">
        <f t="shared" si="8"/>
        <v>0</v>
      </c>
    </row>
    <row r="215" ht="15.75" customHeight="1">
      <c r="A215" s="2" t="str">
        <f t="shared" si="4"/>
        <v/>
      </c>
      <c r="B215" s="2">
        <v>184.0</v>
      </c>
      <c r="C215" s="51">
        <f t="shared" si="5"/>
        <v>-1161.12</v>
      </c>
      <c r="D215" s="52">
        <f t="shared" si="6"/>
        <v>-400.8785343</v>
      </c>
      <c r="E215" s="52">
        <f t="shared" si="7"/>
        <v>-760.2414657</v>
      </c>
      <c r="F215" s="52">
        <f t="shared" si="12"/>
        <v>166562.9728</v>
      </c>
      <c r="H215" s="2">
        <f t="shared" si="8"/>
        <v>0</v>
      </c>
    </row>
    <row r="216" ht="15.75" customHeight="1">
      <c r="A216" s="2" t="str">
        <f t="shared" si="4"/>
        <v/>
      </c>
      <c r="B216" s="2">
        <v>185.0</v>
      </c>
      <c r="C216" s="51">
        <f t="shared" si="5"/>
        <v>-1161.12</v>
      </c>
      <c r="D216" s="52">
        <f t="shared" si="6"/>
        <v>-399.0571224</v>
      </c>
      <c r="E216" s="52">
        <f t="shared" si="7"/>
        <v>-762.0628776</v>
      </c>
      <c r="F216" s="52">
        <f t="shared" si="12"/>
        <v>165800.91</v>
      </c>
      <c r="H216" s="2">
        <f t="shared" si="8"/>
        <v>0</v>
      </c>
    </row>
    <row r="217" ht="15.75" customHeight="1">
      <c r="A217" s="2" t="str">
        <f t="shared" si="4"/>
        <v/>
      </c>
      <c r="B217" s="2">
        <v>186.0</v>
      </c>
      <c r="C217" s="51">
        <f t="shared" si="5"/>
        <v>-1161.12</v>
      </c>
      <c r="D217" s="52">
        <f t="shared" si="6"/>
        <v>-397.2313468</v>
      </c>
      <c r="E217" s="52">
        <f t="shared" si="7"/>
        <v>-763.8886532</v>
      </c>
      <c r="F217" s="52">
        <f t="shared" si="12"/>
        <v>165037.0213</v>
      </c>
      <c r="H217" s="2">
        <f t="shared" si="8"/>
        <v>0</v>
      </c>
    </row>
    <row r="218" ht="15.75" customHeight="1">
      <c r="A218" s="2" t="str">
        <f t="shared" si="4"/>
        <v/>
      </c>
      <c r="B218" s="2">
        <v>187.0</v>
      </c>
      <c r="C218" s="51">
        <f t="shared" si="5"/>
        <v>-1161.12</v>
      </c>
      <c r="D218" s="52">
        <f t="shared" si="6"/>
        <v>-395.4011969</v>
      </c>
      <c r="E218" s="52">
        <f t="shared" si="7"/>
        <v>-765.7188031</v>
      </c>
      <c r="F218" s="52">
        <f t="shared" si="12"/>
        <v>164271.3025</v>
      </c>
      <c r="H218" s="2">
        <f t="shared" si="8"/>
        <v>0</v>
      </c>
    </row>
    <row r="219" ht="15.75" customHeight="1">
      <c r="A219" s="2" t="str">
        <f t="shared" si="4"/>
        <v/>
      </c>
      <c r="B219" s="2">
        <v>188.0</v>
      </c>
      <c r="C219" s="51">
        <f t="shared" si="5"/>
        <v>-1161.12</v>
      </c>
      <c r="D219" s="52">
        <f t="shared" si="6"/>
        <v>-393.5666623</v>
      </c>
      <c r="E219" s="52">
        <f t="shared" si="7"/>
        <v>-767.5533377</v>
      </c>
      <c r="F219" s="52">
        <f t="shared" si="12"/>
        <v>163503.7492</v>
      </c>
      <c r="H219" s="2">
        <f t="shared" si="8"/>
        <v>0</v>
      </c>
    </row>
    <row r="220" ht="15.75" customHeight="1">
      <c r="A220" s="2" t="str">
        <f t="shared" si="4"/>
        <v/>
      </c>
      <c r="B220" s="2">
        <v>189.0</v>
      </c>
      <c r="C220" s="51">
        <f t="shared" si="5"/>
        <v>-1161.12</v>
      </c>
      <c r="D220" s="52">
        <f t="shared" si="6"/>
        <v>-391.7277324</v>
      </c>
      <c r="E220" s="52">
        <f t="shared" si="7"/>
        <v>-769.3922676</v>
      </c>
      <c r="F220" s="52">
        <f t="shared" si="12"/>
        <v>162734.3569</v>
      </c>
      <c r="H220" s="2">
        <f t="shared" si="8"/>
        <v>0</v>
      </c>
    </row>
    <row r="221" ht="15.75" customHeight="1">
      <c r="A221" s="2" t="str">
        <f t="shared" si="4"/>
        <v/>
      </c>
      <c r="B221" s="2">
        <v>190.0</v>
      </c>
      <c r="C221" s="51">
        <f t="shared" si="5"/>
        <v>-1161.12</v>
      </c>
      <c r="D221" s="52">
        <f t="shared" si="6"/>
        <v>-389.8843967</v>
      </c>
      <c r="E221" s="52">
        <f t="shared" si="7"/>
        <v>-771.2356033</v>
      </c>
      <c r="F221" s="52">
        <f t="shared" si="12"/>
        <v>161963.1213</v>
      </c>
      <c r="H221" s="2">
        <f t="shared" si="8"/>
        <v>0</v>
      </c>
    </row>
    <row r="222" ht="15.75" customHeight="1">
      <c r="A222" s="2" t="str">
        <f t="shared" si="4"/>
        <v/>
      </c>
      <c r="B222" s="2">
        <v>191.0</v>
      </c>
      <c r="C222" s="51">
        <f t="shared" si="5"/>
        <v>-1161.12</v>
      </c>
      <c r="D222" s="52">
        <f t="shared" si="6"/>
        <v>-388.0366448</v>
      </c>
      <c r="E222" s="52">
        <f t="shared" si="7"/>
        <v>-773.0833552</v>
      </c>
      <c r="F222" s="52">
        <f t="shared" si="12"/>
        <v>161190.0379</v>
      </c>
      <c r="H222" s="2">
        <f t="shared" si="8"/>
        <v>0</v>
      </c>
    </row>
    <row r="223" ht="15.75" customHeight="1">
      <c r="A223" s="2">
        <f t="shared" si="4"/>
        <v>16</v>
      </c>
      <c r="B223" s="2">
        <v>192.0</v>
      </c>
      <c r="C223" s="51">
        <f t="shared" si="5"/>
        <v>-1161.12</v>
      </c>
      <c r="D223" s="52">
        <f t="shared" si="6"/>
        <v>-386.1844659</v>
      </c>
      <c r="E223" s="52">
        <f t="shared" si="7"/>
        <v>-774.9355341</v>
      </c>
      <c r="F223" s="52">
        <f t="shared" si="12"/>
        <v>160415.1024</v>
      </c>
      <c r="H223" s="2">
        <f t="shared" si="8"/>
        <v>0</v>
      </c>
    </row>
    <row r="224" ht="15.75" customHeight="1">
      <c r="A224" s="2" t="str">
        <f t="shared" si="4"/>
        <v/>
      </c>
      <c r="B224" s="2">
        <v>193.0</v>
      </c>
      <c r="C224" s="51">
        <f t="shared" si="5"/>
        <v>-1161.12</v>
      </c>
      <c r="D224" s="52">
        <f t="shared" si="6"/>
        <v>-384.3278495</v>
      </c>
      <c r="E224" s="52">
        <f t="shared" si="7"/>
        <v>-776.7921505</v>
      </c>
      <c r="F224" s="52">
        <f t="shared" si="12"/>
        <v>159638.3103</v>
      </c>
      <c r="H224" s="2">
        <f t="shared" si="8"/>
        <v>0</v>
      </c>
    </row>
    <row r="225" ht="15.75" customHeight="1">
      <c r="A225" s="2" t="str">
        <f t="shared" si="4"/>
        <v/>
      </c>
      <c r="B225" s="2">
        <v>194.0</v>
      </c>
      <c r="C225" s="51">
        <f t="shared" si="5"/>
        <v>-1161.12</v>
      </c>
      <c r="D225" s="52">
        <f t="shared" si="6"/>
        <v>-382.466785</v>
      </c>
      <c r="E225" s="52">
        <f t="shared" si="7"/>
        <v>-778.653215</v>
      </c>
      <c r="F225" s="52">
        <f t="shared" si="12"/>
        <v>158859.657</v>
      </c>
      <c r="H225" s="2">
        <f t="shared" si="8"/>
        <v>0</v>
      </c>
    </row>
    <row r="226" ht="15.75" customHeight="1">
      <c r="A226" s="2" t="str">
        <f t="shared" si="4"/>
        <v/>
      </c>
      <c r="B226" s="2">
        <v>195.0</v>
      </c>
      <c r="C226" s="51">
        <f t="shared" si="5"/>
        <v>-1161.12</v>
      </c>
      <c r="D226" s="52">
        <f t="shared" si="6"/>
        <v>-380.6012617</v>
      </c>
      <c r="E226" s="52">
        <f t="shared" si="7"/>
        <v>-780.5187383</v>
      </c>
      <c r="F226" s="52">
        <f t="shared" si="12"/>
        <v>158079.1383</v>
      </c>
      <c r="H226" s="2">
        <f t="shared" si="8"/>
        <v>0</v>
      </c>
    </row>
    <row r="227" ht="15.75" customHeight="1">
      <c r="A227" s="2" t="str">
        <f t="shared" si="4"/>
        <v/>
      </c>
      <c r="B227" s="2">
        <v>196.0</v>
      </c>
      <c r="C227" s="51">
        <f t="shared" si="5"/>
        <v>-1161.12</v>
      </c>
      <c r="D227" s="52">
        <f t="shared" si="6"/>
        <v>-378.7312689</v>
      </c>
      <c r="E227" s="52">
        <f t="shared" si="7"/>
        <v>-782.3887311</v>
      </c>
      <c r="F227" s="52">
        <f t="shared" si="12"/>
        <v>157296.7496</v>
      </c>
      <c r="H227" s="2">
        <f t="shared" si="8"/>
        <v>0</v>
      </c>
    </row>
    <row r="228" ht="15.75" customHeight="1">
      <c r="A228" s="2" t="str">
        <f t="shared" si="4"/>
        <v/>
      </c>
      <c r="B228" s="2">
        <v>197.0</v>
      </c>
      <c r="C228" s="51">
        <f t="shared" si="5"/>
        <v>-1161.12</v>
      </c>
      <c r="D228" s="52">
        <f t="shared" si="6"/>
        <v>-376.8567959</v>
      </c>
      <c r="E228" s="52">
        <f t="shared" si="7"/>
        <v>-784.2632041</v>
      </c>
      <c r="F228" s="52">
        <f t="shared" si="12"/>
        <v>156512.4864</v>
      </c>
      <c r="H228" s="2">
        <f t="shared" si="8"/>
        <v>0</v>
      </c>
    </row>
    <row r="229" ht="15.75" customHeight="1">
      <c r="A229" s="2" t="str">
        <f t="shared" si="4"/>
        <v/>
      </c>
      <c r="B229" s="2">
        <v>198.0</v>
      </c>
      <c r="C229" s="51">
        <f t="shared" si="5"/>
        <v>-1161.12</v>
      </c>
      <c r="D229" s="52">
        <f t="shared" si="6"/>
        <v>-374.9778319</v>
      </c>
      <c r="E229" s="52">
        <f t="shared" si="7"/>
        <v>-786.1421681</v>
      </c>
      <c r="F229" s="52">
        <f t="shared" si="12"/>
        <v>155726.3442</v>
      </c>
      <c r="H229" s="2">
        <f t="shared" si="8"/>
        <v>0</v>
      </c>
    </row>
    <row r="230" ht="15.75" customHeight="1">
      <c r="A230" s="2" t="str">
        <f t="shared" si="4"/>
        <v/>
      </c>
      <c r="B230" s="2">
        <v>199.0</v>
      </c>
      <c r="C230" s="51">
        <f t="shared" si="5"/>
        <v>-1161.12</v>
      </c>
      <c r="D230" s="52">
        <f t="shared" si="6"/>
        <v>-373.0943663</v>
      </c>
      <c r="E230" s="52">
        <f t="shared" si="7"/>
        <v>-788.0256337</v>
      </c>
      <c r="F230" s="52">
        <f t="shared" si="12"/>
        <v>154938.3186</v>
      </c>
      <c r="H230" s="2">
        <f t="shared" si="8"/>
        <v>0</v>
      </c>
    </row>
    <row r="231" ht="15.75" customHeight="1">
      <c r="A231" s="2" t="str">
        <f t="shared" si="4"/>
        <v/>
      </c>
      <c r="B231" s="2">
        <v>200.0</v>
      </c>
      <c r="C231" s="51">
        <f t="shared" si="5"/>
        <v>-1161.12</v>
      </c>
      <c r="D231" s="52">
        <f t="shared" si="6"/>
        <v>-371.2063882</v>
      </c>
      <c r="E231" s="52">
        <f t="shared" si="7"/>
        <v>-789.9136118</v>
      </c>
      <c r="F231" s="52">
        <f t="shared" si="12"/>
        <v>154148.405</v>
      </c>
      <c r="H231" s="2">
        <f t="shared" si="8"/>
        <v>0</v>
      </c>
    </row>
    <row r="232" ht="15.75" customHeight="1">
      <c r="A232" s="2" t="str">
        <f t="shared" si="4"/>
        <v/>
      </c>
      <c r="B232" s="2">
        <v>201.0</v>
      </c>
      <c r="C232" s="51">
        <f t="shared" si="5"/>
        <v>-1161.12</v>
      </c>
      <c r="D232" s="52">
        <f t="shared" si="6"/>
        <v>-369.3138869</v>
      </c>
      <c r="E232" s="52">
        <f t="shared" si="7"/>
        <v>-791.8061131</v>
      </c>
      <c r="F232" s="52">
        <f t="shared" si="12"/>
        <v>153356.5988</v>
      </c>
      <c r="H232" s="2">
        <f t="shared" si="8"/>
        <v>0</v>
      </c>
    </row>
    <row r="233" ht="15.75" customHeight="1">
      <c r="A233" s="2" t="str">
        <f t="shared" si="4"/>
        <v/>
      </c>
      <c r="B233" s="2">
        <v>202.0</v>
      </c>
      <c r="C233" s="51">
        <f t="shared" si="5"/>
        <v>-1161.12</v>
      </c>
      <c r="D233" s="52">
        <f t="shared" si="6"/>
        <v>-367.4168514</v>
      </c>
      <c r="E233" s="52">
        <f t="shared" si="7"/>
        <v>-793.7031486</v>
      </c>
      <c r="F233" s="52">
        <f t="shared" si="12"/>
        <v>152562.8957</v>
      </c>
      <c r="H233" s="2">
        <f t="shared" si="8"/>
        <v>0</v>
      </c>
    </row>
    <row r="234" ht="15.75" customHeight="1">
      <c r="A234" s="2" t="str">
        <f t="shared" si="4"/>
        <v/>
      </c>
      <c r="B234" s="2">
        <v>203.0</v>
      </c>
      <c r="C234" s="51">
        <f t="shared" si="5"/>
        <v>-1161.12</v>
      </c>
      <c r="D234" s="52">
        <f t="shared" si="6"/>
        <v>-365.5152709</v>
      </c>
      <c r="E234" s="52">
        <f t="shared" si="7"/>
        <v>-795.6047291</v>
      </c>
      <c r="F234" s="52">
        <f t="shared" si="12"/>
        <v>151767.291</v>
      </c>
      <c r="H234" s="2">
        <f t="shared" si="8"/>
        <v>0</v>
      </c>
    </row>
    <row r="235" ht="15.75" customHeight="1">
      <c r="A235" s="2">
        <f t="shared" si="4"/>
        <v>17</v>
      </c>
      <c r="B235" s="2">
        <v>204.0</v>
      </c>
      <c r="C235" s="51">
        <f t="shared" si="5"/>
        <v>-1161.12</v>
      </c>
      <c r="D235" s="52">
        <f t="shared" si="6"/>
        <v>-363.6091346</v>
      </c>
      <c r="E235" s="52">
        <f t="shared" si="7"/>
        <v>-797.5108654</v>
      </c>
      <c r="F235" s="52">
        <f t="shared" si="12"/>
        <v>150969.7801</v>
      </c>
      <c r="H235" s="2">
        <f t="shared" si="8"/>
        <v>0</v>
      </c>
    </row>
    <row r="236" ht="15.75" customHeight="1">
      <c r="A236" s="2" t="str">
        <f t="shared" si="4"/>
        <v/>
      </c>
      <c r="B236" s="2">
        <v>205.0</v>
      </c>
      <c r="C236" s="51">
        <f t="shared" si="5"/>
        <v>-1161.12</v>
      </c>
      <c r="D236" s="52">
        <f t="shared" si="6"/>
        <v>-361.6984315</v>
      </c>
      <c r="E236" s="52">
        <f t="shared" si="7"/>
        <v>-799.4215685</v>
      </c>
      <c r="F236" s="52">
        <f t="shared" si="12"/>
        <v>150170.3585</v>
      </c>
      <c r="H236" s="2">
        <f t="shared" si="8"/>
        <v>0</v>
      </c>
    </row>
    <row r="237" ht="15.75" customHeight="1">
      <c r="A237" s="2" t="str">
        <f t="shared" si="4"/>
        <v/>
      </c>
      <c r="B237" s="2">
        <v>206.0</v>
      </c>
      <c r="C237" s="51">
        <f t="shared" si="5"/>
        <v>-1161.12</v>
      </c>
      <c r="D237" s="52">
        <f t="shared" si="6"/>
        <v>-359.7831506</v>
      </c>
      <c r="E237" s="52">
        <f t="shared" si="7"/>
        <v>-801.3368494</v>
      </c>
      <c r="F237" s="52">
        <f t="shared" si="12"/>
        <v>149369.0217</v>
      </c>
      <c r="H237" s="2">
        <f t="shared" si="8"/>
        <v>0</v>
      </c>
    </row>
    <row r="238" ht="15.75" customHeight="1">
      <c r="A238" s="2" t="str">
        <f t="shared" si="4"/>
        <v/>
      </c>
      <c r="B238" s="2">
        <v>207.0</v>
      </c>
      <c r="C238" s="51">
        <f t="shared" si="5"/>
        <v>-1161.12</v>
      </c>
      <c r="D238" s="52">
        <f t="shared" si="6"/>
        <v>-357.8632811</v>
      </c>
      <c r="E238" s="52">
        <f t="shared" si="7"/>
        <v>-803.2567189</v>
      </c>
      <c r="F238" s="52">
        <f t="shared" si="12"/>
        <v>148565.765</v>
      </c>
      <c r="H238" s="2">
        <f t="shared" si="8"/>
        <v>0</v>
      </c>
    </row>
    <row r="239" ht="15.75" customHeight="1">
      <c r="A239" s="2" t="str">
        <f t="shared" si="4"/>
        <v/>
      </c>
      <c r="B239" s="2">
        <v>208.0</v>
      </c>
      <c r="C239" s="51">
        <f t="shared" si="5"/>
        <v>-1161.12</v>
      </c>
      <c r="D239" s="52">
        <f t="shared" si="6"/>
        <v>-355.9388119</v>
      </c>
      <c r="E239" s="52">
        <f t="shared" si="7"/>
        <v>-805.1811881</v>
      </c>
      <c r="F239" s="52">
        <f t="shared" si="12"/>
        <v>147760.5838</v>
      </c>
      <c r="H239" s="2">
        <f t="shared" si="8"/>
        <v>0</v>
      </c>
    </row>
    <row r="240" ht="15.75" customHeight="1">
      <c r="A240" s="2" t="str">
        <f t="shared" si="4"/>
        <v/>
      </c>
      <c r="B240" s="2">
        <v>209.0</v>
      </c>
      <c r="C240" s="51">
        <f t="shared" si="5"/>
        <v>-1161.12</v>
      </c>
      <c r="D240" s="52">
        <f t="shared" si="6"/>
        <v>-354.009732</v>
      </c>
      <c r="E240" s="52">
        <f t="shared" si="7"/>
        <v>-807.110268</v>
      </c>
      <c r="F240" s="52">
        <f t="shared" si="12"/>
        <v>146953.4735</v>
      </c>
      <c r="H240" s="2">
        <f t="shared" si="8"/>
        <v>0</v>
      </c>
    </row>
    <row r="241" ht="15.75" customHeight="1">
      <c r="A241" s="2" t="str">
        <f t="shared" si="4"/>
        <v/>
      </c>
      <c r="B241" s="2">
        <v>210.0</v>
      </c>
      <c r="C241" s="51">
        <f t="shared" si="5"/>
        <v>-1161.12</v>
      </c>
      <c r="D241" s="52">
        <f t="shared" si="6"/>
        <v>-352.0760303</v>
      </c>
      <c r="E241" s="52">
        <f t="shared" si="7"/>
        <v>-809.0439697</v>
      </c>
      <c r="F241" s="52">
        <f t="shared" si="12"/>
        <v>146144.4295</v>
      </c>
      <c r="H241" s="2">
        <f t="shared" si="8"/>
        <v>0</v>
      </c>
    </row>
    <row r="242" ht="15.75" customHeight="1">
      <c r="A242" s="2" t="str">
        <f t="shared" si="4"/>
        <v/>
      </c>
      <c r="B242" s="2">
        <v>211.0</v>
      </c>
      <c r="C242" s="51">
        <f t="shared" si="5"/>
        <v>-1161.12</v>
      </c>
      <c r="D242" s="52">
        <f t="shared" si="6"/>
        <v>-350.1376958</v>
      </c>
      <c r="E242" s="52">
        <f t="shared" si="7"/>
        <v>-810.9823042</v>
      </c>
      <c r="F242" s="52">
        <f t="shared" si="12"/>
        <v>145333.4472</v>
      </c>
      <c r="H242" s="2">
        <f t="shared" si="8"/>
        <v>0</v>
      </c>
    </row>
    <row r="243" ht="15.75" customHeight="1">
      <c r="A243" s="2" t="str">
        <f t="shared" si="4"/>
        <v/>
      </c>
      <c r="B243" s="2">
        <v>212.0</v>
      </c>
      <c r="C243" s="51">
        <f t="shared" si="5"/>
        <v>-1161.12</v>
      </c>
      <c r="D243" s="52">
        <f t="shared" si="6"/>
        <v>-348.1947173</v>
      </c>
      <c r="E243" s="52">
        <f t="shared" si="7"/>
        <v>-812.9252827</v>
      </c>
      <c r="F243" s="52">
        <f t="shared" si="12"/>
        <v>144520.522</v>
      </c>
      <c r="H243" s="2">
        <f t="shared" si="8"/>
        <v>0</v>
      </c>
    </row>
    <row r="244" ht="15.75" customHeight="1">
      <c r="A244" s="2" t="str">
        <f t="shared" si="4"/>
        <v/>
      </c>
      <c r="B244" s="2">
        <v>213.0</v>
      </c>
      <c r="C244" s="51">
        <f t="shared" si="5"/>
        <v>-1161.12</v>
      </c>
      <c r="D244" s="52">
        <f t="shared" si="6"/>
        <v>-346.2470838</v>
      </c>
      <c r="E244" s="52">
        <f t="shared" si="7"/>
        <v>-814.8729162</v>
      </c>
      <c r="F244" s="52">
        <f t="shared" si="12"/>
        <v>143705.649</v>
      </c>
      <c r="H244" s="2">
        <f t="shared" si="8"/>
        <v>0</v>
      </c>
    </row>
    <row r="245" ht="15.75" customHeight="1">
      <c r="A245" s="2" t="str">
        <f t="shared" si="4"/>
        <v/>
      </c>
      <c r="B245" s="2">
        <v>214.0</v>
      </c>
      <c r="C245" s="51">
        <f t="shared" si="5"/>
        <v>-1161.12</v>
      </c>
      <c r="D245" s="52">
        <f t="shared" si="6"/>
        <v>-344.2947841</v>
      </c>
      <c r="E245" s="52">
        <f t="shared" si="7"/>
        <v>-816.8252159</v>
      </c>
      <c r="F245" s="52">
        <f t="shared" si="12"/>
        <v>142888.8238</v>
      </c>
      <c r="H245" s="2">
        <f t="shared" si="8"/>
        <v>0</v>
      </c>
    </row>
    <row r="246" ht="15.75" customHeight="1">
      <c r="A246" s="2" t="str">
        <f t="shared" si="4"/>
        <v/>
      </c>
      <c r="B246" s="2">
        <v>215.0</v>
      </c>
      <c r="C246" s="51">
        <f t="shared" si="5"/>
        <v>-1161.12</v>
      </c>
      <c r="D246" s="52">
        <f t="shared" si="6"/>
        <v>-342.3378071</v>
      </c>
      <c r="E246" s="52">
        <f t="shared" si="7"/>
        <v>-818.7821929</v>
      </c>
      <c r="F246" s="52">
        <f t="shared" si="12"/>
        <v>142070.0416</v>
      </c>
      <c r="H246" s="2">
        <f t="shared" si="8"/>
        <v>0</v>
      </c>
    </row>
    <row r="247" ht="15.75" customHeight="1">
      <c r="A247" s="2">
        <f t="shared" si="4"/>
        <v>18</v>
      </c>
      <c r="B247" s="2">
        <v>216.0</v>
      </c>
      <c r="C247" s="51">
        <f t="shared" si="5"/>
        <v>-1161.12</v>
      </c>
      <c r="D247" s="52">
        <f t="shared" si="6"/>
        <v>-340.3761414</v>
      </c>
      <c r="E247" s="52">
        <f t="shared" si="7"/>
        <v>-820.7438586</v>
      </c>
      <c r="F247" s="52">
        <f t="shared" si="12"/>
        <v>141249.2978</v>
      </c>
      <c r="H247" s="2">
        <f t="shared" si="8"/>
        <v>0</v>
      </c>
    </row>
    <row r="248" ht="15.75" customHeight="1">
      <c r="A248" s="2" t="str">
        <f t="shared" si="4"/>
        <v/>
      </c>
      <c r="B248" s="2">
        <v>217.0</v>
      </c>
      <c r="C248" s="51">
        <f t="shared" si="5"/>
        <v>-1161.12</v>
      </c>
      <c r="D248" s="52">
        <f t="shared" si="6"/>
        <v>-338.4097759</v>
      </c>
      <c r="E248" s="52">
        <f t="shared" si="7"/>
        <v>-822.7102241</v>
      </c>
      <c r="F248" s="52">
        <f t="shared" si="12"/>
        <v>140426.5875</v>
      </c>
      <c r="H248" s="2">
        <f t="shared" si="8"/>
        <v>0</v>
      </c>
    </row>
    <row r="249" ht="15.75" customHeight="1">
      <c r="A249" s="2" t="str">
        <f t="shared" si="4"/>
        <v/>
      </c>
      <c r="B249" s="2">
        <v>218.0</v>
      </c>
      <c r="C249" s="51">
        <f t="shared" si="5"/>
        <v>-1161.12</v>
      </c>
      <c r="D249" s="52">
        <f t="shared" si="6"/>
        <v>-336.4386993</v>
      </c>
      <c r="E249" s="52">
        <f t="shared" si="7"/>
        <v>-824.6813007</v>
      </c>
      <c r="F249" s="52">
        <f t="shared" si="12"/>
        <v>139601.9062</v>
      </c>
      <c r="H249" s="2">
        <f t="shared" si="8"/>
        <v>0</v>
      </c>
    </row>
    <row r="250" ht="15.75" customHeight="1">
      <c r="A250" s="2" t="str">
        <f t="shared" si="4"/>
        <v/>
      </c>
      <c r="B250" s="2">
        <v>219.0</v>
      </c>
      <c r="C250" s="51">
        <f t="shared" si="5"/>
        <v>-1161.12</v>
      </c>
      <c r="D250" s="52">
        <f t="shared" si="6"/>
        <v>-334.4629004</v>
      </c>
      <c r="E250" s="52">
        <f t="shared" si="7"/>
        <v>-826.6570996</v>
      </c>
      <c r="F250" s="52">
        <f t="shared" si="12"/>
        <v>138775.2491</v>
      </c>
      <c r="H250" s="2">
        <f t="shared" si="8"/>
        <v>0</v>
      </c>
    </row>
    <row r="251" ht="15.75" customHeight="1">
      <c r="A251" s="2" t="str">
        <f t="shared" si="4"/>
        <v/>
      </c>
      <c r="B251" s="2">
        <v>220.0</v>
      </c>
      <c r="C251" s="51">
        <f t="shared" si="5"/>
        <v>-1161.12</v>
      </c>
      <c r="D251" s="52">
        <f t="shared" si="6"/>
        <v>-332.4823677</v>
      </c>
      <c r="E251" s="52">
        <f t="shared" si="7"/>
        <v>-828.6376323</v>
      </c>
      <c r="F251" s="52">
        <f t="shared" si="12"/>
        <v>137946.6115</v>
      </c>
      <c r="H251" s="2">
        <f t="shared" si="8"/>
        <v>0</v>
      </c>
    </row>
    <row r="252" ht="15.75" customHeight="1">
      <c r="A252" s="2" t="str">
        <f t="shared" si="4"/>
        <v/>
      </c>
      <c r="B252" s="2">
        <v>221.0</v>
      </c>
      <c r="C252" s="51">
        <f t="shared" si="5"/>
        <v>-1161.12</v>
      </c>
      <c r="D252" s="52">
        <f t="shared" si="6"/>
        <v>-330.4970901</v>
      </c>
      <c r="E252" s="52">
        <f t="shared" si="7"/>
        <v>-830.6229099</v>
      </c>
      <c r="F252" s="52">
        <f t="shared" si="12"/>
        <v>137115.9886</v>
      </c>
      <c r="H252" s="2">
        <f t="shared" si="8"/>
        <v>0</v>
      </c>
    </row>
    <row r="253" ht="15.75" customHeight="1">
      <c r="A253" s="2" t="str">
        <f t="shared" si="4"/>
        <v/>
      </c>
      <c r="B253" s="2">
        <v>222.0</v>
      </c>
      <c r="C253" s="51">
        <f t="shared" si="5"/>
        <v>-1161.12</v>
      </c>
      <c r="D253" s="52">
        <f t="shared" si="6"/>
        <v>-328.507056</v>
      </c>
      <c r="E253" s="52">
        <f t="shared" si="7"/>
        <v>-832.612944</v>
      </c>
      <c r="F253" s="52">
        <f t="shared" si="12"/>
        <v>136283.3757</v>
      </c>
      <c r="H253" s="2">
        <f t="shared" si="8"/>
        <v>0</v>
      </c>
    </row>
    <row r="254" ht="15.75" customHeight="1">
      <c r="A254" s="2" t="str">
        <f t="shared" si="4"/>
        <v/>
      </c>
      <c r="B254" s="2">
        <v>223.0</v>
      </c>
      <c r="C254" s="51">
        <f t="shared" si="5"/>
        <v>-1161.12</v>
      </c>
      <c r="D254" s="52">
        <f t="shared" si="6"/>
        <v>-326.5122542</v>
      </c>
      <c r="E254" s="52">
        <f t="shared" si="7"/>
        <v>-834.6077458</v>
      </c>
      <c r="F254" s="52">
        <f t="shared" si="12"/>
        <v>135448.7679</v>
      </c>
      <c r="H254" s="2">
        <f t="shared" si="8"/>
        <v>0</v>
      </c>
    </row>
    <row r="255" ht="15.75" customHeight="1">
      <c r="A255" s="2" t="str">
        <f t="shared" si="4"/>
        <v/>
      </c>
      <c r="B255" s="2">
        <v>224.0</v>
      </c>
      <c r="C255" s="51">
        <f t="shared" si="5"/>
        <v>-1161.12</v>
      </c>
      <c r="D255" s="52">
        <f t="shared" si="6"/>
        <v>-324.5126731</v>
      </c>
      <c r="E255" s="52">
        <f t="shared" si="7"/>
        <v>-836.6073269</v>
      </c>
      <c r="F255" s="52">
        <f t="shared" si="12"/>
        <v>134612.1606</v>
      </c>
      <c r="H255" s="2">
        <f t="shared" si="8"/>
        <v>0</v>
      </c>
    </row>
    <row r="256" ht="15.75" customHeight="1">
      <c r="A256" s="2" t="str">
        <f t="shared" si="4"/>
        <v/>
      </c>
      <c r="B256" s="2">
        <v>225.0</v>
      </c>
      <c r="C256" s="51">
        <f t="shared" si="5"/>
        <v>-1161.12</v>
      </c>
      <c r="D256" s="52">
        <f t="shared" si="6"/>
        <v>-322.5083014</v>
      </c>
      <c r="E256" s="52">
        <f t="shared" si="7"/>
        <v>-838.6116986</v>
      </c>
      <c r="F256" s="52">
        <f t="shared" si="12"/>
        <v>133773.5489</v>
      </c>
      <c r="H256" s="2">
        <f t="shared" si="8"/>
        <v>0</v>
      </c>
    </row>
    <row r="257" ht="15.75" customHeight="1">
      <c r="A257" s="2" t="str">
        <f t="shared" si="4"/>
        <v/>
      </c>
      <c r="B257" s="2">
        <v>226.0</v>
      </c>
      <c r="C257" s="51">
        <f t="shared" si="5"/>
        <v>-1161.12</v>
      </c>
      <c r="D257" s="52">
        <f t="shared" si="6"/>
        <v>-320.4991275</v>
      </c>
      <c r="E257" s="52">
        <f t="shared" si="7"/>
        <v>-840.6208725</v>
      </c>
      <c r="F257" s="52">
        <f t="shared" si="12"/>
        <v>132932.928</v>
      </c>
      <c r="H257" s="2">
        <f t="shared" si="8"/>
        <v>0</v>
      </c>
    </row>
    <row r="258" ht="15.75" customHeight="1">
      <c r="A258" s="2" t="str">
        <f t="shared" si="4"/>
        <v/>
      </c>
      <c r="B258" s="2">
        <v>227.0</v>
      </c>
      <c r="C258" s="51">
        <f t="shared" si="5"/>
        <v>-1161.12</v>
      </c>
      <c r="D258" s="52">
        <f t="shared" si="6"/>
        <v>-318.48514</v>
      </c>
      <c r="E258" s="52">
        <f t="shared" si="7"/>
        <v>-842.63486</v>
      </c>
      <c r="F258" s="52">
        <f t="shared" si="12"/>
        <v>132090.2932</v>
      </c>
      <c r="H258" s="2">
        <f t="shared" si="8"/>
        <v>0</v>
      </c>
    </row>
    <row r="259" ht="15.75" customHeight="1">
      <c r="A259" s="2">
        <f t="shared" si="4"/>
        <v>19</v>
      </c>
      <c r="B259" s="2">
        <v>228.0</v>
      </c>
      <c r="C259" s="51">
        <f t="shared" si="5"/>
        <v>-1161.12</v>
      </c>
      <c r="D259" s="52">
        <f t="shared" si="6"/>
        <v>-316.4663273</v>
      </c>
      <c r="E259" s="52">
        <f t="shared" si="7"/>
        <v>-844.6536727</v>
      </c>
      <c r="F259" s="52">
        <f t="shared" si="12"/>
        <v>131245.6395</v>
      </c>
      <c r="H259" s="2">
        <f t="shared" si="8"/>
        <v>0</v>
      </c>
    </row>
    <row r="260" ht="15.75" customHeight="1">
      <c r="A260" s="2" t="str">
        <f t="shared" si="4"/>
        <v/>
      </c>
      <c r="B260" s="2">
        <v>229.0</v>
      </c>
      <c r="C260" s="51">
        <f t="shared" si="5"/>
        <v>-1161.12</v>
      </c>
      <c r="D260" s="52">
        <f t="shared" si="6"/>
        <v>-314.4426779</v>
      </c>
      <c r="E260" s="52">
        <f t="shared" si="7"/>
        <v>-846.6773221</v>
      </c>
      <c r="F260" s="52">
        <f t="shared" si="12"/>
        <v>130398.9622</v>
      </c>
      <c r="H260" s="2">
        <f t="shared" si="8"/>
        <v>0</v>
      </c>
    </row>
    <row r="261" ht="15.75" customHeight="1">
      <c r="A261" s="2" t="str">
        <f t="shared" si="4"/>
        <v/>
      </c>
      <c r="B261" s="2">
        <v>230.0</v>
      </c>
      <c r="C261" s="51">
        <f t="shared" si="5"/>
        <v>-1161.12</v>
      </c>
      <c r="D261" s="52">
        <f t="shared" si="6"/>
        <v>-312.4141802</v>
      </c>
      <c r="E261" s="52">
        <f t="shared" si="7"/>
        <v>-848.7058198</v>
      </c>
      <c r="F261" s="52">
        <f t="shared" si="12"/>
        <v>129550.2563</v>
      </c>
      <c r="H261" s="2">
        <f t="shared" si="8"/>
        <v>0</v>
      </c>
    </row>
    <row r="262" ht="15.75" customHeight="1">
      <c r="A262" s="2" t="str">
        <f t="shared" si="4"/>
        <v/>
      </c>
      <c r="B262" s="2">
        <v>231.0</v>
      </c>
      <c r="C262" s="51">
        <f t="shared" si="5"/>
        <v>-1161.12</v>
      </c>
      <c r="D262" s="52">
        <f t="shared" si="6"/>
        <v>-310.3808225</v>
      </c>
      <c r="E262" s="52">
        <f t="shared" si="7"/>
        <v>-850.7391775</v>
      </c>
      <c r="F262" s="52">
        <f t="shared" si="12"/>
        <v>128699.5172</v>
      </c>
      <c r="H262" s="2">
        <f t="shared" si="8"/>
        <v>0</v>
      </c>
    </row>
    <row r="263" ht="15.75" customHeight="1">
      <c r="A263" s="2" t="str">
        <f t="shared" si="4"/>
        <v/>
      </c>
      <c r="B263" s="2">
        <v>232.0</v>
      </c>
      <c r="C263" s="51">
        <f t="shared" si="5"/>
        <v>-1161.12</v>
      </c>
      <c r="D263" s="52">
        <f t="shared" si="6"/>
        <v>-308.3425932</v>
      </c>
      <c r="E263" s="52">
        <f t="shared" si="7"/>
        <v>-852.7774068</v>
      </c>
      <c r="F263" s="52">
        <f t="shared" si="12"/>
        <v>127846.7398</v>
      </c>
      <c r="H263" s="2">
        <f t="shared" si="8"/>
        <v>0</v>
      </c>
    </row>
    <row r="264" ht="15.75" customHeight="1">
      <c r="A264" s="2" t="str">
        <f t="shared" si="4"/>
        <v/>
      </c>
      <c r="B264" s="2">
        <v>233.0</v>
      </c>
      <c r="C264" s="51">
        <f t="shared" si="5"/>
        <v>-1161.12</v>
      </c>
      <c r="D264" s="52">
        <f t="shared" si="6"/>
        <v>-306.2994807</v>
      </c>
      <c r="E264" s="52">
        <f t="shared" si="7"/>
        <v>-854.8205193</v>
      </c>
      <c r="F264" s="52">
        <f t="shared" si="12"/>
        <v>126991.9192</v>
      </c>
      <c r="H264" s="2">
        <f t="shared" si="8"/>
        <v>0</v>
      </c>
    </row>
    <row r="265" ht="15.75" customHeight="1">
      <c r="A265" s="2" t="str">
        <f t="shared" si="4"/>
        <v/>
      </c>
      <c r="B265" s="2">
        <v>234.0</v>
      </c>
      <c r="C265" s="51">
        <f t="shared" si="5"/>
        <v>-1161.12</v>
      </c>
      <c r="D265" s="52">
        <f t="shared" si="6"/>
        <v>-304.2514732</v>
      </c>
      <c r="E265" s="52">
        <f t="shared" si="7"/>
        <v>-856.8685268</v>
      </c>
      <c r="F265" s="52">
        <f t="shared" si="12"/>
        <v>126135.0507</v>
      </c>
      <c r="H265" s="2">
        <f t="shared" si="8"/>
        <v>0</v>
      </c>
    </row>
    <row r="266" ht="15.75" customHeight="1">
      <c r="A266" s="2" t="str">
        <f t="shared" si="4"/>
        <v/>
      </c>
      <c r="B266" s="2">
        <v>235.0</v>
      </c>
      <c r="C266" s="51">
        <f t="shared" si="5"/>
        <v>-1161.12</v>
      </c>
      <c r="D266" s="52">
        <f t="shared" si="6"/>
        <v>-302.198559</v>
      </c>
      <c r="E266" s="52">
        <f t="shared" si="7"/>
        <v>-858.921441</v>
      </c>
      <c r="F266" s="52">
        <f t="shared" si="12"/>
        <v>125276.1293</v>
      </c>
      <c r="H266" s="2">
        <f t="shared" si="8"/>
        <v>0</v>
      </c>
    </row>
    <row r="267" ht="15.75" customHeight="1">
      <c r="A267" s="2" t="str">
        <f t="shared" si="4"/>
        <v/>
      </c>
      <c r="B267" s="2">
        <v>236.0</v>
      </c>
      <c r="C267" s="51">
        <f t="shared" si="5"/>
        <v>-1161.12</v>
      </c>
      <c r="D267" s="52">
        <f t="shared" si="6"/>
        <v>-300.1407264</v>
      </c>
      <c r="E267" s="52">
        <f t="shared" si="7"/>
        <v>-860.9792736</v>
      </c>
      <c r="F267" s="52">
        <f t="shared" si="12"/>
        <v>124415.15</v>
      </c>
      <c r="H267" s="2">
        <f t="shared" si="8"/>
        <v>0</v>
      </c>
    </row>
    <row r="268" ht="15.75" customHeight="1">
      <c r="A268" s="2" t="str">
        <f t="shared" si="4"/>
        <v/>
      </c>
      <c r="B268" s="2">
        <v>237.0</v>
      </c>
      <c r="C268" s="51">
        <f t="shared" si="5"/>
        <v>-1161.12</v>
      </c>
      <c r="D268" s="52">
        <f t="shared" si="6"/>
        <v>-298.0779635</v>
      </c>
      <c r="E268" s="52">
        <f t="shared" si="7"/>
        <v>-863.0420365</v>
      </c>
      <c r="F268" s="52">
        <f t="shared" si="12"/>
        <v>123552.108</v>
      </c>
      <c r="H268" s="2">
        <f t="shared" si="8"/>
        <v>0</v>
      </c>
    </row>
    <row r="269" ht="15.75" customHeight="1">
      <c r="A269" s="2" t="str">
        <f t="shared" si="4"/>
        <v/>
      </c>
      <c r="B269" s="2">
        <v>238.0</v>
      </c>
      <c r="C269" s="51">
        <f t="shared" si="5"/>
        <v>-1161.12</v>
      </c>
      <c r="D269" s="52">
        <f t="shared" si="6"/>
        <v>-296.0102586</v>
      </c>
      <c r="E269" s="52">
        <f t="shared" si="7"/>
        <v>-865.1097414</v>
      </c>
      <c r="F269" s="52">
        <f t="shared" si="12"/>
        <v>122686.9982</v>
      </c>
      <c r="H269" s="2">
        <f t="shared" si="8"/>
        <v>0</v>
      </c>
    </row>
    <row r="270" ht="15.75" customHeight="1">
      <c r="A270" s="2" t="str">
        <f t="shared" si="4"/>
        <v/>
      </c>
      <c r="B270" s="2">
        <v>239.0</v>
      </c>
      <c r="C270" s="51">
        <f t="shared" si="5"/>
        <v>-1161.12</v>
      </c>
      <c r="D270" s="52">
        <f t="shared" si="6"/>
        <v>-293.9375999</v>
      </c>
      <c r="E270" s="52">
        <f t="shared" si="7"/>
        <v>-867.1824001</v>
      </c>
      <c r="F270" s="52">
        <f t="shared" si="12"/>
        <v>121819.8158</v>
      </c>
      <c r="H270" s="2">
        <f t="shared" si="8"/>
        <v>0</v>
      </c>
    </row>
    <row r="271" ht="15.75" customHeight="1">
      <c r="A271" s="2">
        <f t="shared" si="4"/>
        <v>20</v>
      </c>
      <c r="B271" s="2">
        <v>240.0</v>
      </c>
      <c r="C271" s="51">
        <f t="shared" si="5"/>
        <v>-1161.12</v>
      </c>
      <c r="D271" s="52">
        <f t="shared" si="6"/>
        <v>-291.8599754</v>
      </c>
      <c r="E271" s="52">
        <f t="shared" si="7"/>
        <v>-869.2600246</v>
      </c>
      <c r="F271" s="52">
        <f t="shared" si="12"/>
        <v>120950.5558</v>
      </c>
      <c r="H271" s="2">
        <f t="shared" si="8"/>
        <v>0</v>
      </c>
    </row>
    <row r="272" ht="15.75" customHeight="1">
      <c r="A272" s="2" t="str">
        <f t="shared" si="4"/>
        <v/>
      </c>
      <c r="B272" s="2">
        <v>241.0</v>
      </c>
      <c r="C272" s="51">
        <f t="shared" si="5"/>
        <v>-1161.12</v>
      </c>
      <c r="D272" s="52">
        <f t="shared" si="6"/>
        <v>-289.7773732</v>
      </c>
      <c r="E272" s="52">
        <f t="shared" si="7"/>
        <v>-871.3426268</v>
      </c>
      <c r="F272" s="52">
        <f t="shared" si="12"/>
        <v>120079.2132</v>
      </c>
      <c r="H272" s="2">
        <f t="shared" si="8"/>
        <v>0</v>
      </c>
    </row>
    <row r="273" ht="15.75" customHeight="1">
      <c r="A273" s="2" t="str">
        <f t="shared" si="4"/>
        <v/>
      </c>
      <c r="B273" s="2">
        <v>242.0</v>
      </c>
      <c r="C273" s="51">
        <f t="shared" si="5"/>
        <v>-1161.12</v>
      </c>
      <c r="D273" s="52">
        <f t="shared" si="6"/>
        <v>-287.6897815</v>
      </c>
      <c r="E273" s="52">
        <f t="shared" si="7"/>
        <v>-873.4302185</v>
      </c>
      <c r="F273" s="52">
        <f t="shared" si="12"/>
        <v>119205.7829</v>
      </c>
      <c r="H273" s="2">
        <f t="shared" si="8"/>
        <v>0</v>
      </c>
    </row>
    <row r="274" ht="15.75" customHeight="1">
      <c r="A274" s="2" t="str">
        <f t="shared" si="4"/>
        <v/>
      </c>
      <c r="B274" s="2">
        <v>243.0</v>
      </c>
      <c r="C274" s="51">
        <f t="shared" si="5"/>
        <v>-1161.12</v>
      </c>
      <c r="D274" s="52">
        <f t="shared" si="6"/>
        <v>-285.5971883</v>
      </c>
      <c r="E274" s="52">
        <f t="shared" si="7"/>
        <v>-875.5228117</v>
      </c>
      <c r="F274" s="52">
        <f t="shared" si="12"/>
        <v>118330.2601</v>
      </c>
      <c r="H274" s="2">
        <f t="shared" si="8"/>
        <v>0</v>
      </c>
    </row>
    <row r="275" ht="15.75" customHeight="1">
      <c r="A275" s="2" t="str">
        <f t="shared" si="4"/>
        <v/>
      </c>
      <c r="B275" s="2">
        <v>244.0</v>
      </c>
      <c r="C275" s="51">
        <f t="shared" si="5"/>
        <v>-1161.12</v>
      </c>
      <c r="D275" s="52">
        <f t="shared" si="6"/>
        <v>-283.4995816</v>
      </c>
      <c r="E275" s="52">
        <f t="shared" si="7"/>
        <v>-877.6204184</v>
      </c>
      <c r="F275" s="52">
        <f t="shared" si="12"/>
        <v>117452.6397</v>
      </c>
      <c r="H275" s="2">
        <f t="shared" si="8"/>
        <v>0</v>
      </c>
    </row>
    <row r="276" ht="15.75" customHeight="1">
      <c r="A276" s="2" t="str">
        <f t="shared" si="4"/>
        <v/>
      </c>
      <c r="B276" s="2">
        <v>245.0</v>
      </c>
      <c r="C276" s="51">
        <f t="shared" si="5"/>
        <v>-1161.12</v>
      </c>
      <c r="D276" s="52">
        <f t="shared" si="6"/>
        <v>-281.3969493</v>
      </c>
      <c r="E276" s="52">
        <f t="shared" si="7"/>
        <v>-879.7230507</v>
      </c>
      <c r="F276" s="52">
        <f t="shared" si="12"/>
        <v>116572.9167</v>
      </c>
      <c r="H276" s="2">
        <f t="shared" si="8"/>
        <v>0</v>
      </c>
    </row>
    <row r="277" ht="15.75" customHeight="1">
      <c r="A277" s="2" t="str">
        <f t="shared" si="4"/>
        <v/>
      </c>
      <c r="B277" s="2">
        <v>246.0</v>
      </c>
      <c r="C277" s="51">
        <f t="shared" si="5"/>
        <v>-1161.12</v>
      </c>
      <c r="D277" s="52">
        <f t="shared" si="6"/>
        <v>-279.2892795</v>
      </c>
      <c r="E277" s="52">
        <f t="shared" si="7"/>
        <v>-881.8307205</v>
      </c>
      <c r="F277" s="52">
        <f t="shared" si="12"/>
        <v>115691.0859</v>
      </c>
      <c r="H277" s="2">
        <f t="shared" si="8"/>
        <v>0</v>
      </c>
    </row>
    <row r="278" ht="15.75" customHeight="1">
      <c r="A278" s="2" t="str">
        <f t="shared" si="4"/>
        <v/>
      </c>
      <c r="B278" s="2">
        <v>247.0</v>
      </c>
      <c r="C278" s="51">
        <f t="shared" si="5"/>
        <v>-1161.12</v>
      </c>
      <c r="D278" s="52">
        <f t="shared" si="6"/>
        <v>-277.1765601</v>
      </c>
      <c r="E278" s="52">
        <f t="shared" si="7"/>
        <v>-883.9434399</v>
      </c>
      <c r="F278" s="52">
        <f t="shared" si="12"/>
        <v>114807.1425</v>
      </c>
      <c r="H278" s="2">
        <f t="shared" si="8"/>
        <v>0</v>
      </c>
    </row>
    <row r="279" ht="15.75" customHeight="1">
      <c r="A279" s="2" t="str">
        <f t="shared" si="4"/>
        <v/>
      </c>
      <c r="B279" s="2">
        <v>248.0</v>
      </c>
      <c r="C279" s="51">
        <f t="shared" si="5"/>
        <v>-1161.12</v>
      </c>
      <c r="D279" s="52">
        <f t="shared" si="6"/>
        <v>-275.0587789</v>
      </c>
      <c r="E279" s="52">
        <f t="shared" si="7"/>
        <v>-886.0612211</v>
      </c>
      <c r="F279" s="52">
        <f t="shared" si="12"/>
        <v>113921.0813</v>
      </c>
      <c r="H279" s="2">
        <f t="shared" si="8"/>
        <v>0</v>
      </c>
    </row>
    <row r="280" ht="15.75" customHeight="1">
      <c r="A280" s="2" t="str">
        <f t="shared" si="4"/>
        <v/>
      </c>
      <c r="B280" s="2">
        <v>249.0</v>
      </c>
      <c r="C280" s="51">
        <f t="shared" si="5"/>
        <v>-1161.12</v>
      </c>
      <c r="D280" s="52">
        <f t="shared" si="6"/>
        <v>-272.9359239</v>
      </c>
      <c r="E280" s="52">
        <f t="shared" si="7"/>
        <v>-888.1840761</v>
      </c>
      <c r="F280" s="52">
        <f t="shared" si="12"/>
        <v>113032.8972</v>
      </c>
      <c r="H280" s="2">
        <f t="shared" si="8"/>
        <v>0</v>
      </c>
    </row>
    <row r="281" ht="15.75" customHeight="1">
      <c r="A281" s="2" t="str">
        <f t="shared" si="4"/>
        <v/>
      </c>
      <c r="B281" s="2">
        <v>250.0</v>
      </c>
      <c r="C281" s="51">
        <f t="shared" si="5"/>
        <v>-1161.12</v>
      </c>
      <c r="D281" s="52">
        <f t="shared" si="6"/>
        <v>-270.8079829</v>
      </c>
      <c r="E281" s="52">
        <f t="shared" si="7"/>
        <v>-890.3120171</v>
      </c>
      <c r="F281" s="52">
        <f t="shared" si="12"/>
        <v>112142.5852</v>
      </c>
      <c r="H281" s="2">
        <f t="shared" si="8"/>
        <v>0</v>
      </c>
    </row>
    <row r="282" ht="15.75" customHeight="1">
      <c r="A282" s="2" t="str">
        <f t="shared" si="4"/>
        <v/>
      </c>
      <c r="B282" s="2">
        <v>251.0</v>
      </c>
      <c r="C282" s="51">
        <f t="shared" si="5"/>
        <v>-1161.12</v>
      </c>
      <c r="D282" s="52">
        <f t="shared" si="6"/>
        <v>-268.6749437</v>
      </c>
      <c r="E282" s="52">
        <f t="shared" si="7"/>
        <v>-892.4450563</v>
      </c>
      <c r="F282" s="52">
        <f t="shared" si="12"/>
        <v>111250.1401</v>
      </c>
      <c r="H282" s="2">
        <f t="shared" si="8"/>
        <v>0</v>
      </c>
    </row>
    <row r="283" ht="15.75" customHeight="1">
      <c r="A283" s="2">
        <f t="shared" si="4"/>
        <v>21</v>
      </c>
      <c r="B283" s="2">
        <v>252.0</v>
      </c>
      <c r="C283" s="51">
        <f t="shared" si="5"/>
        <v>-1161.12</v>
      </c>
      <c r="D283" s="52">
        <f t="shared" si="6"/>
        <v>-266.5367941</v>
      </c>
      <c r="E283" s="52">
        <f t="shared" si="7"/>
        <v>-894.5832059</v>
      </c>
      <c r="F283" s="52">
        <f t="shared" si="12"/>
        <v>110355.5569</v>
      </c>
      <c r="H283" s="2">
        <f t="shared" si="8"/>
        <v>0</v>
      </c>
    </row>
    <row r="284" ht="15.75" customHeight="1">
      <c r="A284" s="2" t="str">
        <f t="shared" si="4"/>
        <v/>
      </c>
      <c r="B284" s="2">
        <v>253.0</v>
      </c>
      <c r="C284" s="51">
        <f t="shared" si="5"/>
        <v>-1161.12</v>
      </c>
      <c r="D284" s="52">
        <f t="shared" si="6"/>
        <v>-264.3935218</v>
      </c>
      <c r="E284" s="52">
        <f t="shared" si="7"/>
        <v>-896.7264782</v>
      </c>
      <c r="F284" s="52">
        <f t="shared" si="12"/>
        <v>109458.8304</v>
      </c>
      <c r="H284" s="2">
        <f t="shared" si="8"/>
        <v>0</v>
      </c>
    </row>
    <row r="285" ht="15.75" customHeight="1">
      <c r="A285" s="2" t="str">
        <f t="shared" si="4"/>
        <v/>
      </c>
      <c r="B285" s="2">
        <v>254.0</v>
      </c>
      <c r="C285" s="51">
        <f t="shared" si="5"/>
        <v>-1161.12</v>
      </c>
      <c r="D285" s="52">
        <f t="shared" si="6"/>
        <v>-262.2451146</v>
      </c>
      <c r="E285" s="52">
        <f t="shared" si="7"/>
        <v>-898.8748854</v>
      </c>
      <c r="F285" s="52">
        <f t="shared" si="12"/>
        <v>108559.9556</v>
      </c>
      <c r="H285" s="2">
        <f t="shared" si="8"/>
        <v>0</v>
      </c>
    </row>
    <row r="286" ht="15.75" customHeight="1">
      <c r="A286" s="2" t="str">
        <f t="shared" si="4"/>
        <v/>
      </c>
      <c r="B286" s="2">
        <v>255.0</v>
      </c>
      <c r="C286" s="51">
        <f t="shared" si="5"/>
        <v>-1161.12</v>
      </c>
      <c r="D286" s="52">
        <f t="shared" si="6"/>
        <v>-260.0915602</v>
      </c>
      <c r="E286" s="52">
        <f t="shared" si="7"/>
        <v>-901.0284398</v>
      </c>
      <c r="F286" s="52">
        <f t="shared" si="12"/>
        <v>107658.9271</v>
      </c>
      <c r="H286" s="2">
        <f t="shared" si="8"/>
        <v>0</v>
      </c>
    </row>
    <row r="287" ht="15.75" customHeight="1">
      <c r="A287" s="2" t="str">
        <f t="shared" si="4"/>
        <v/>
      </c>
      <c r="B287" s="2">
        <v>256.0</v>
      </c>
      <c r="C287" s="51">
        <f t="shared" si="5"/>
        <v>-1161.12</v>
      </c>
      <c r="D287" s="52">
        <f t="shared" si="6"/>
        <v>-257.9328462</v>
      </c>
      <c r="E287" s="52">
        <f t="shared" si="7"/>
        <v>-903.1871538</v>
      </c>
      <c r="F287" s="52">
        <f t="shared" si="12"/>
        <v>106755.74</v>
      </c>
      <c r="H287" s="2">
        <f t="shared" si="8"/>
        <v>0</v>
      </c>
    </row>
    <row r="288" ht="15.75" customHeight="1">
      <c r="A288" s="2" t="str">
        <f t="shared" si="4"/>
        <v/>
      </c>
      <c r="B288" s="2">
        <v>257.0</v>
      </c>
      <c r="C288" s="51">
        <f t="shared" si="5"/>
        <v>-1161.12</v>
      </c>
      <c r="D288" s="52">
        <f t="shared" si="6"/>
        <v>-255.7689603</v>
      </c>
      <c r="E288" s="52">
        <f t="shared" si="7"/>
        <v>-905.3510397</v>
      </c>
      <c r="F288" s="52">
        <f t="shared" si="12"/>
        <v>105850.3889</v>
      </c>
      <c r="H288" s="2">
        <f t="shared" si="8"/>
        <v>0</v>
      </c>
    </row>
    <row r="289" ht="15.75" customHeight="1">
      <c r="A289" s="2" t="str">
        <f t="shared" si="4"/>
        <v/>
      </c>
      <c r="B289" s="2">
        <v>258.0</v>
      </c>
      <c r="C289" s="51">
        <f t="shared" si="5"/>
        <v>-1161.12</v>
      </c>
      <c r="D289" s="52">
        <f t="shared" si="6"/>
        <v>-253.5998901</v>
      </c>
      <c r="E289" s="52">
        <f t="shared" si="7"/>
        <v>-907.5201099</v>
      </c>
      <c r="F289" s="52">
        <f t="shared" si="12"/>
        <v>104942.8688</v>
      </c>
      <c r="H289" s="2">
        <f t="shared" si="8"/>
        <v>0</v>
      </c>
    </row>
    <row r="290" ht="15.75" customHeight="1">
      <c r="A290" s="2" t="str">
        <f t="shared" si="4"/>
        <v/>
      </c>
      <c r="B290" s="2">
        <v>259.0</v>
      </c>
      <c r="C290" s="51">
        <f t="shared" si="5"/>
        <v>-1161.12</v>
      </c>
      <c r="D290" s="52">
        <f t="shared" si="6"/>
        <v>-251.4256232</v>
      </c>
      <c r="E290" s="52">
        <f t="shared" si="7"/>
        <v>-909.6943768</v>
      </c>
      <c r="F290" s="52">
        <f t="shared" si="12"/>
        <v>104033.1744</v>
      </c>
      <c r="H290" s="2">
        <f t="shared" si="8"/>
        <v>0</v>
      </c>
    </row>
    <row r="291" ht="15.75" customHeight="1">
      <c r="A291" s="2" t="str">
        <f t="shared" si="4"/>
        <v/>
      </c>
      <c r="B291" s="2">
        <v>260.0</v>
      </c>
      <c r="C291" s="51">
        <f t="shared" si="5"/>
        <v>-1161.12</v>
      </c>
      <c r="D291" s="52">
        <f t="shared" si="6"/>
        <v>-249.2461471</v>
      </c>
      <c r="E291" s="52">
        <f t="shared" si="7"/>
        <v>-911.8738529</v>
      </c>
      <c r="F291" s="52">
        <f t="shared" si="12"/>
        <v>103121.3006</v>
      </c>
      <c r="H291" s="2">
        <f t="shared" si="8"/>
        <v>0</v>
      </c>
    </row>
    <row r="292" ht="15.75" customHeight="1">
      <c r="A292" s="2" t="str">
        <f t="shared" si="4"/>
        <v/>
      </c>
      <c r="B292" s="2">
        <v>261.0</v>
      </c>
      <c r="C292" s="51">
        <f t="shared" si="5"/>
        <v>-1161.12</v>
      </c>
      <c r="D292" s="52">
        <f t="shared" si="6"/>
        <v>-247.0614493</v>
      </c>
      <c r="E292" s="52">
        <f t="shared" si="7"/>
        <v>-914.0585507</v>
      </c>
      <c r="F292" s="52">
        <f t="shared" si="12"/>
        <v>102207.242</v>
      </c>
      <c r="H292" s="2">
        <f t="shared" si="8"/>
        <v>0</v>
      </c>
    </row>
    <row r="293" ht="15.75" customHeight="1">
      <c r="A293" s="2" t="str">
        <f t="shared" si="4"/>
        <v/>
      </c>
      <c r="B293" s="2">
        <v>262.0</v>
      </c>
      <c r="C293" s="51">
        <f t="shared" si="5"/>
        <v>-1161.12</v>
      </c>
      <c r="D293" s="52">
        <f t="shared" si="6"/>
        <v>-244.8715174</v>
      </c>
      <c r="E293" s="52">
        <f t="shared" si="7"/>
        <v>-916.2484826</v>
      </c>
      <c r="F293" s="52">
        <f t="shared" si="12"/>
        <v>101290.9936</v>
      </c>
      <c r="H293" s="2">
        <f t="shared" si="8"/>
        <v>0</v>
      </c>
    </row>
    <row r="294" ht="15.75" customHeight="1">
      <c r="A294" s="2" t="str">
        <f t="shared" si="4"/>
        <v/>
      </c>
      <c r="B294" s="2">
        <v>263.0</v>
      </c>
      <c r="C294" s="51">
        <f t="shared" si="5"/>
        <v>-1161.12</v>
      </c>
      <c r="D294" s="52">
        <f t="shared" si="6"/>
        <v>-242.6763387</v>
      </c>
      <c r="E294" s="52">
        <f t="shared" si="7"/>
        <v>-918.4436613</v>
      </c>
      <c r="F294" s="52">
        <f t="shared" si="12"/>
        <v>100372.5499</v>
      </c>
      <c r="H294" s="2">
        <f t="shared" si="8"/>
        <v>0</v>
      </c>
    </row>
    <row r="295" ht="15.75" customHeight="1">
      <c r="A295" s="2">
        <f t="shared" si="4"/>
        <v>22</v>
      </c>
      <c r="B295" s="2">
        <v>264.0</v>
      </c>
      <c r="C295" s="51">
        <f t="shared" si="5"/>
        <v>-1161.12</v>
      </c>
      <c r="D295" s="52">
        <f t="shared" si="6"/>
        <v>-240.4759008</v>
      </c>
      <c r="E295" s="52">
        <f t="shared" si="7"/>
        <v>-920.6440992</v>
      </c>
      <c r="F295" s="52">
        <f t="shared" si="12"/>
        <v>99451.9058</v>
      </c>
      <c r="H295" s="2">
        <f t="shared" si="8"/>
        <v>0</v>
      </c>
    </row>
    <row r="296" ht="15.75" customHeight="1">
      <c r="A296" s="2" t="str">
        <f t="shared" si="4"/>
        <v/>
      </c>
      <c r="B296" s="2">
        <v>265.0</v>
      </c>
      <c r="C296" s="51">
        <f t="shared" si="5"/>
        <v>-1161.12</v>
      </c>
      <c r="D296" s="52">
        <f t="shared" si="6"/>
        <v>-238.270191</v>
      </c>
      <c r="E296" s="52">
        <f t="shared" si="7"/>
        <v>-922.849809</v>
      </c>
      <c r="F296" s="52">
        <f t="shared" si="12"/>
        <v>98529.05599</v>
      </c>
      <c r="H296" s="2">
        <f t="shared" si="8"/>
        <v>0</v>
      </c>
    </row>
    <row r="297" ht="15.75" customHeight="1">
      <c r="A297" s="2" t="str">
        <f t="shared" si="4"/>
        <v/>
      </c>
      <c r="B297" s="2">
        <v>266.0</v>
      </c>
      <c r="C297" s="51">
        <f t="shared" si="5"/>
        <v>-1161.12</v>
      </c>
      <c r="D297" s="52">
        <f t="shared" si="6"/>
        <v>-236.0591966</v>
      </c>
      <c r="E297" s="52">
        <f t="shared" si="7"/>
        <v>-925.0608034</v>
      </c>
      <c r="F297" s="52">
        <f t="shared" si="12"/>
        <v>97603.99518</v>
      </c>
      <c r="H297" s="2">
        <f t="shared" si="8"/>
        <v>0</v>
      </c>
    </row>
    <row r="298" ht="15.75" customHeight="1">
      <c r="A298" s="2" t="str">
        <f t="shared" si="4"/>
        <v/>
      </c>
      <c r="B298" s="2">
        <v>267.0</v>
      </c>
      <c r="C298" s="51">
        <f t="shared" si="5"/>
        <v>-1161.12</v>
      </c>
      <c r="D298" s="52">
        <f t="shared" si="6"/>
        <v>-233.8429051</v>
      </c>
      <c r="E298" s="52">
        <f t="shared" si="7"/>
        <v>-927.2770949</v>
      </c>
      <c r="F298" s="52">
        <f t="shared" si="12"/>
        <v>96676.71809</v>
      </c>
      <c r="H298" s="2">
        <f t="shared" si="8"/>
        <v>0</v>
      </c>
    </row>
    <row r="299" ht="15.75" customHeight="1">
      <c r="A299" s="2" t="str">
        <f t="shared" si="4"/>
        <v/>
      </c>
      <c r="B299" s="2">
        <v>268.0</v>
      </c>
      <c r="C299" s="51">
        <f t="shared" si="5"/>
        <v>-1161.12</v>
      </c>
      <c r="D299" s="52">
        <f t="shared" si="6"/>
        <v>-231.6213038</v>
      </c>
      <c r="E299" s="52">
        <f t="shared" si="7"/>
        <v>-929.4986962</v>
      </c>
      <c r="F299" s="52">
        <f t="shared" si="12"/>
        <v>95747.21939</v>
      </c>
      <c r="H299" s="2">
        <f t="shared" si="8"/>
        <v>0</v>
      </c>
    </row>
    <row r="300" ht="15.75" customHeight="1">
      <c r="A300" s="2" t="str">
        <f t="shared" si="4"/>
        <v/>
      </c>
      <c r="B300" s="2">
        <v>269.0</v>
      </c>
      <c r="C300" s="51">
        <f t="shared" si="5"/>
        <v>-1161.12</v>
      </c>
      <c r="D300" s="52">
        <f t="shared" si="6"/>
        <v>-229.3943798</v>
      </c>
      <c r="E300" s="52">
        <f t="shared" si="7"/>
        <v>-931.7256202</v>
      </c>
      <c r="F300" s="52">
        <f t="shared" si="12"/>
        <v>94815.49377</v>
      </c>
      <c r="H300" s="2">
        <f t="shared" si="8"/>
        <v>0</v>
      </c>
    </row>
    <row r="301" ht="15.75" customHeight="1">
      <c r="A301" s="2" t="str">
        <f t="shared" si="4"/>
        <v/>
      </c>
      <c r="B301" s="2">
        <v>270.0</v>
      </c>
      <c r="C301" s="51">
        <f t="shared" si="5"/>
        <v>-1161.12</v>
      </c>
      <c r="D301" s="52">
        <f t="shared" si="6"/>
        <v>-227.1621205</v>
      </c>
      <c r="E301" s="52">
        <f t="shared" si="7"/>
        <v>-933.9578795</v>
      </c>
      <c r="F301" s="52">
        <f t="shared" si="12"/>
        <v>93881.53589</v>
      </c>
      <c r="H301" s="2">
        <f t="shared" si="8"/>
        <v>0</v>
      </c>
    </row>
    <row r="302" ht="15.75" customHeight="1">
      <c r="A302" s="2" t="str">
        <f t="shared" si="4"/>
        <v/>
      </c>
      <c r="B302" s="2">
        <v>271.0</v>
      </c>
      <c r="C302" s="51">
        <f t="shared" si="5"/>
        <v>-1161.12</v>
      </c>
      <c r="D302" s="52">
        <f t="shared" si="6"/>
        <v>-224.9245131</v>
      </c>
      <c r="E302" s="52">
        <f t="shared" si="7"/>
        <v>-936.1954869</v>
      </c>
      <c r="F302" s="52">
        <f t="shared" si="12"/>
        <v>92945.34041</v>
      </c>
      <c r="H302" s="2">
        <f t="shared" si="8"/>
        <v>0</v>
      </c>
    </row>
    <row r="303" ht="15.75" customHeight="1">
      <c r="A303" s="2" t="str">
        <f t="shared" si="4"/>
        <v/>
      </c>
      <c r="B303" s="2">
        <v>272.0</v>
      </c>
      <c r="C303" s="51">
        <f t="shared" si="5"/>
        <v>-1161.12</v>
      </c>
      <c r="D303" s="52">
        <f t="shared" si="6"/>
        <v>-222.6815447</v>
      </c>
      <c r="E303" s="52">
        <f t="shared" si="7"/>
        <v>-938.4384553</v>
      </c>
      <c r="F303" s="52">
        <f t="shared" si="12"/>
        <v>92006.90195</v>
      </c>
      <c r="H303" s="2">
        <f t="shared" si="8"/>
        <v>0</v>
      </c>
    </row>
    <row r="304" ht="15.75" customHeight="1">
      <c r="A304" s="2" t="str">
        <f t="shared" si="4"/>
        <v/>
      </c>
      <c r="B304" s="2">
        <v>273.0</v>
      </c>
      <c r="C304" s="51">
        <f t="shared" si="5"/>
        <v>-1161.12</v>
      </c>
      <c r="D304" s="52">
        <f t="shared" si="6"/>
        <v>-220.4332026</v>
      </c>
      <c r="E304" s="52">
        <f t="shared" si="7"/>
        <v>-940.6867974</v>
      </c>
      <c r="F304" s="52">
        <f t="shared" si="12"/>
        <v>91066.21515</v>
      </c>
      <c r="H304" s="2">
        <f t="shared" si="8"/>
        <v>0</v>
      </c>
    </row>
    <row r="305" ht="15.75" customHeight="1">
      <c r="A305" s="2" t="str">
        <f t="shared" si="4"/>
        <v/>
      </c>
      <c r="B305" s="2">
        <v>274.0</v>
      </c>
      <c r="C305" s="51">
        <f t="shared" si="5"/>
        <v>-1161.12</v>
      </c>
      <c r="D305" s="52">
        <f t="shared" si="6"/>
        <v>-218.1794738</v>
      </c>
      <c r="E305" s="52">
        <f t="shared" si="7"/>
        <v>-942.9405262</v>
      </c>
      <c r="F305" s="52">
        <f t="shared" si="12"/>
        <v>90123.27463</v>
      </c>
      <c r="H305" s="2">
        <f t="shared" si="8"/>
        <v>0</v>
      </c>
    </row>
    <row r="306" ht="15.75" customHeight="1">
      <c r="A306" s="2" t="str">
        <f t="shared" si="4"/>
        <v/>
      </c>
      <c r="B306" s="2">
        <v>275.0</v>
      </c>
      <c r="C306" s="51">
        <f t="shared" si="5"/>
        <v>-1161.12</v>
      </c>
      <c r="D306" s="52">
        <f t="shared" si="6"/>
        <v>-215.9203455</v>
      </c>
      <c r="E306" s="52">
        <f t="shared" si="7"/>
        <v>-945.1996545</v>
      </c>
      <c r="F306" s="52">
        <f t="shared" si="12"/>
        <v>89178.07497</v>
      </c>
      <c r="H306" s="2">
        <f t="shared" si="8"/>
        <v>0</v>
      </c>
    </row>
    <row r="307" ht="15.75" customHeight="1">
      <c r="A307" s="2">
        <f t="shared" si="4"/>
        <v>23</v>
      </c>
      <c r="B307" s="2">
        <v>276.0</v>
      </c>
      <c r="C307" s="51">
        <f t="shared" si="5"/>
        <v>-1161.12</v>
      </c>
      <c r="D307" s="52">
        <f t="shared" si="6"/>
        <v>-213.6558046</v>
      </c>
      <c r="E307" s="52">
        <f t="shared" si="7"/>
        <v>-947.4641954</v>
      </c>
      <c r="F307" s="52">
        <f t="shared" si="12"/>
        <v>88230.61078</v>
      </c>
      <c r="H307" s="2">
        <f t="shared" si="8"/>
        <v>0</v>
      </c>
    </row>
    <row r="308" ht="15.75" customHeight="1">
      <c r="A308" s="2" t="str">
        <f t="shared" si="4"/>
        <v/>
      </c>
      <c r="B308" s="2">
        <v>277.0</v>
      </c>
      <c r="C308" s="51">
        <f t="shared" si="5"/>
        <v>-1161.12</v>
      </c>
      <c r="D308" s="52">
        <f t="shared" si="6"/>
        <v>-211.3858383</v>
      </c>
      <c r="E308" s="52">
        <f t="shared" si="7"/>
        <v>-949.7341617</v>
      </c>
      <c r="F308" s="52">
        <f t="shared" si="12"/>
        <v>87280.87662</v>
      </c>
      <c r="H308" s="2">
        <f t="shared" si="8"/>
        <v>0</v>
      </c>
    </row>
    <row r="309" ht="15.75" customHeight="1">
      <c r="A309" s="2" t="str">
        <f t="shared" si="4"/>
        <v/>
      </c>
      <c r="B309" s="2">
        <v>278.0</v>
      </c>
      <c r="C309" s="51">
        <f t="shared" si="5"/>
        <v>-1161.12</v>
      </c>
      <c r="D309" s="52">
        <f t="shared" si="6"/>
        <v>-209.1104336</v>
      </c>
      <c r="E309" s="52">
        <f t="shared" si="7"/>
        <v>-952.0095664</v>
      </c>
      <c r="F309" s="52">
        <f t="shared" si="12"/>
        <v>86328.86705</v>
      </c>
      <c r="H309" s="2">
        <f t="shared" si="8"/>
        <v>0</v>
      </c>
    </row>
    <row r="310" ht="15.75" customHeight="1">
      <c r="A310" s="2" t="str">
        <f t="shared" si="4"/>
        <v/>
      </c>
      <c r="B310" s="2">
        <v>279.0</v>
      </c>
      <c r="C310" s="51">
        <f t="shared" si="5"/>
        <v>-1161.12</v>
      </c>
      <c r="D310" s="52">
        <f t="shared" si="6"/>
        <v>-206.8295773</v>
      </c>
      <c r="E310" s="52">
        <f t="shared" si="7"/>
        <v>-954.2904227</v>
      </c>
      <c r="F310" s="52">
        <f t="shared" si="12"/>
        <v>85374.57663</v>
      </c>
      <c r="H310" s="2">
        <f t="shared" si="8"/>
        <v>0</v>
      </c>
    </row>
    <row r="311" ht="15.75" customHeight="1">
      <c r="A311" s="2" t="str">
        <f t="shared" si="4"/>
        <v/>
      </c>
      <c r="B311" s="2">
        <v>280.0</v>
      </c>
      <c r="C311" s="51">
        <f t="shared" si="5"/>
        <v>-1161.12</v>
      </c>
      <c r="D311" s="52">
        <f t="shared" si="6"/>
        <v>-204.5432565</v>
      </c>
      <c r="E311" s="52">
        <f t="shared" si="7"/>
        <v>-956.5767435</v>
      </c>
      <c r="F311" s="52">
        <f t="shared" si="12"/>
        <v>84417.99988</v>
      </c>
      <c r="H311" s="2">
        <f t="shared" si="8"/>
        <v>0</v>
      </c>
    </row>
    <row r="312" ht="15.75" customHeight="1">
      <c r="A312" s="2" t="str">
        <f t="shared" si="4"/>
        <v/>
      </c>
      <c r="B312" s="2">
        <v>281.0</v>
      </c>
      <c r="C312" s="51">
        <f t="shared" si="5"/>
        <v>-1161.12</v>
      </c>
      <c r="D312" s="52">
        <f t="shared" si="6"/>
        <v>-202.2514581</v>
      </c>
      <c r="E312" s="52">
        <f t="shared" si="7"/>
        <v>-958.8685419</v>
      </c>
      <c r="F312" s="52">
        <f t="shared" si="12"/>
        <v>83459.13134</v>
      </c>
      <c r="H312" s="2">
        <f t="shared" si="8"/>
        <v>0</v>
      </c>
    </row>
    <row r="313" ht="15.75" customHeight="1">
      <c r="A313" s="2" t="str">
        <f t="shared" si="4"/>
        <v/>
      </c>
      <c r="B313" s="2">
        <v>282.0</v>
      </c>
      <c r="C313" s="51">
        <f t="shared" si="5"/>
        <v>-1161.12</v>
      </c>
      <c r="D313" s="52">
        <f t="shared" si="6"/>
        <v>-199.9541688</v>
      </c>
      <c r="E313" s="52">
        <f t="shared" si="7"/>
        <v>-961.1658312</v>
      </c>
      <c r="F313" s="52">
        <f t="shared" si="12"/>
        <v>82497.96551</v>
      </c>
      <c r="H313" s="2">
        <f t="shared" si="8"/>
        <v>0</v>
      </c>
    </row>
    <row r="314" ht="15.75" customHeight="1">
      <c r="A314" s="2" t="str">
        <f t="shared" si="4"/>
        <v/>
      </c>
      <c r="B314" s="2">
        <v>283.0</v>
      </c>
      <c r="C314" s="51">
        <f t="shared" si="5"/>
        <v>-1161.12</v>
      </c>
      <c r="D314" s="52">
        <f t="shared" si="6"/>
        <v>-197.6513757</v>
      </c>
      <c r="E314" s="52">
        <f t="shared" si="7"/>
        <v>-963.4686243</v>
      </c>
      <c r="F314" s="52">
        <f t="shared" si="12"/>
        <v>81534.49689</v>
      </c>
      <c r="H314" s="2">
        <f t="shared" si="8"/>
        <v>0</v>
      </c>
    </row>
    <row r="315" ht="15.75" customHeight="1">
      <c r="A315" s="2" t="str">
        <f t="shared" si="4"/>
        <v/>
      </c>
      <c r="B315" s="2">
        <v>284.0</v>
      </c>
      <c r="C315" s="51">
        <f t="shared" si="5"/>
        <v>-1161.12</v>
      </c>
      <c r="D315" s="52">
        <f t="shared" si="6"/>
        <v>-195.3430655</v>
      </c>
      <c r="E315" s="52">
        <f t="shared" si="7"/>
        <v>-965.7769345</v>
      </c>
      <c r="F315" s="52">
        <f t="shared" si="12"/>
        <v>80568.71995</v>
      </c>
      <c r="H315" s="2">
        <f t="shared" si="8"/>
        <v>0</v>
      </c>
    </row>
    <row r="316" ht="15.75" customHeight="1">
      <c r="A316" s="2" t="str">
        <f t="shared" si="4"/>
        <v/>
      </c>
      <c r="B316" s="2">
        <v>285.0</v>
      </c>
      <c r="C316" s="51">
        <f t="shared" si="5"/>
        <v>-1161.12</v>
      </c>
      <c r="D316" s="52">
        <f t="shared" si="6"/>
        <v>-193.0292249</v>
      </c>
      <c r="E316" s="52">
        <f t="shared" si="7"/>
        <v>-968.0907751</v>
      </c>
      <c r="F316" s="52">
        <f t="shared" si="12"/>
        <v>79600.62918</v>
      </c>
      <c r="H316" s="2">
        <f t="shared" si="8"/>
        <v>0</v>
      </c>
    </row>
    <row r="317" ht="15.75" customHeight="1">
      <c r="A317" s="2" t="str">
        <f t="shared" si="4"/>
        <v/>
      </c>
      <c r="B317" s="2">
        <v>286.0</v>
      </c>
      <c r="C317" s="51">
        <f t="shared" si="5"/>
        <v>-1161.12</v>
      </c>
      <c r="D317" s="52">
        <f t="shared" si="6"/>
        <v>-190.7098407</v>
      </c>
      <c r="E317" s="52">
        <f t="shared" si="7"/>
        <v>-970.4101593</v>
      </c>
      <c r="F317" s="52">
        <f t="shared" si="12"/>
        <v>78630.21902</v>
      </c>
      <c r="H317" s="2">
        <f t="shared" si="8"/>
        <v>0</v>
      </c>
    </row>
    <row r="318" ht="15.75" customHeight="1">
      <c r="A318" s="2" t="str">
        <f t="shared" si="4"/>
        <v/>
      </c>
      <c r="B318" s="2">
        <v>287.0</v>
      </c>
      <c r="C318" s="51">
        <f t="shared" si="5"/>
        <v>-1161.12</v>
      </c>
      <c r="D318" s="52">
        <f t="shared" si="6"/>
        <v>-188.3848997</v>
      </c>
      <c r="E318" s="52">
        <f t="shared" si="7"/>
        <v>-972.7351003</v>
      </c>
      <c r="F318" s="52">
        <f t="shared" si="12"/>
        <v>77657.48392</v>
      </c>
      <c r="H318" s="2">
        <f t="shared" si="8"/>
        <v>0</v>
      </c>
    </row>
    <row r="319" ht="15.75" customHeight="1">
      <c r="A319" s="2">
        <f t="shared" si="4"/>
        <v>24</v>
      </c>
      <c r="B319" s="2">
        <v>288.0</v>
      </c>
      <c r="C319" s="51">
        <f t="shared" si="5"/>
        <v>-1161.12</v>
      </c>
      <c r="D319" s="52">
        <f t="shared" si="6"/>
        <v>-186.0543886</v>
      </c>
      <c r="E319" s="52">
        <f t="shared" si="7"/>
        <v>-975.0656114</v>
      </c>
      <c r="F319" s="52">
        <f t="shared" si="12"/>
        <v>76682.41831</v>
      </c>
      <c r="H319" s="2">
        <f t="shared" si="8"/>
        <v>0</v>
      </c>
    </row>
    <row r="320" ht="15.75" customHeight="1">
      <c r="A320" s="2" t="str">
        <f t="shared" si="4"/>
        <v/>
      </c>
      <c r="B320" s="2">
        <v>289.0</v>
      </c>
      <c r="C320" s="51">
        <f t="shared" si="5"/>
        <v>-1161.12</v>
      </c>
      <c r="D320" s="52">
        <f t="shared" si="6"/>
        <v>-183.7182939</v>
      </c>
      <c r="E320" s="52">
        <f t="shared" si="7"/>
        <v>-977.4017061</v>
      </c>
      <c r="F320" s="52">
        <f t="shared" si="12"/>
        <v>75705.0166</v>
      </c>
      <c r="H320" s="2">
        <f t="shared" si="8"/>
        <v>0</v>
      </c>
    </row>
    <row r="321" ht="15.75" customHeight="1">
      <c r="A321" s="2" t="str">
        <f t="shared" si="4"/>
        <v/>
      </c>
      <c r="B321" s="2">
        <v>290.0</v>
      </c>
      <c r="C321" s="51">
        <f t="shared" si="5"/>
        <v>-1161.12</v>
      </c>
      <c r="D321" s="52">
        <f t="shared" si="6"/>
        <v>-181.3766023</v>
      </c>
      <c r="E321" s="52">
        <f t="shared" si="7"/>
        <v>-979.7433977</v>
      </c>
      <c r="F321" s="52">
        <f t="shared" si="12"/>
        <v>74725.2732</v>
      </c>
      <c r="H321" s="2">
        <f t="shared" si="8"/>
        <v>0</v>
      </c>
    </row>
    <row r="322" ht="15.75" customHeight="1">
      <c r="A322" s="2" t="str">
        <f t="shared" si="4"/>
        <v/>
      </c>
      <c r="B322" s="2">
        <v>291.0</v>
      </c>
      <c r="C322" s="51">
        <f t="shared" si="5"/>
        <v>-1161.12</v>
      </c>
      <c r="D322" s="52">
        <f t="shared" si="6"/>
        <v>-179.0293004</v>
      </c>
      <c r="E322" s="52">
        <f t="shared" si="7"/>
        <v>-982.0906996</v>
      </c>
      <c r="F322" s="52">
        <f t="shared" si="12"/>
        <v>73743.1825</v>
      </c>
      <c r="H322" s="2">
        <f t="shared" si="8"/>
        <v>0</v>
      </c>
    </row>
    <row r="323" ht="15.75" customHeight="1">
      <c r="A323" s="2" t="str">
        <f t="shared" si="4"/>
        <v/>
      </c>
      <c r="B323" s="2">
        <v>292.0</v>
      </c>
      <c r="C323" s="51">
        <f t="shared" si="5"/>
        <v>-1161.12</v>
      </c>
      <c r="D323" s="52">
        <f t="shared" si="6"/>
        <v>-176.6763747</v>
      </c>
      <c r="E323" s="52">
        <f t="shared" si="7"/>
        <v>-984.4436253</v>
      </c>
      <c r="F323" s="52">
        <f t="shared" si="12"/>
        <v>72758.73888</v>
      </c>
      <c r="H323" s="2">
        <f t="shared" si="8"/>
        <v>0</v>
      </c>
    </row>
    <row r="324" ht="15.75" customHeight="1">
      <c r="A324" s="2" t="str">
        <f t="shared" si="4"/>
        <v/>
      </c>
      <c r="B324" s="2">
        <v>293.0</v>
      </c>
      <c r="C324" s="51">
        <f t="shared" si="5"/>
        <v>-1161.12</v>
      </c>
      <c r="D324" s="52">
        <f t="shared" si="6"/>
        <v>-174.3178119</v>
      </c>
      <c r="E324" s="52">
        <f t="shared" si="7"/>
        <v>-986.8021881</v>
      </c>
      <c r="F324" s="52">
        <f t="shared" si="12"/>
        <v>71771.93669</v>
      </c>
      <c r="H324" s="2">
        <f t="shared" si="8"/>
        <v>0</v>
      </c>
    </row>
    <row r="325" ht="15.75" customHeight="1">
      <c r="A325" s="2" t="str">
        <f t="shared" si="4"/>
        <v/>
      </c>
      <c r="B325" s="2">
        <v>294.0</v>
      </c>
      <c r="C325" s="51">
        <f t="shared" si="5"/>
        <v>-1161.12</v>
      </c>
      <c r="D325" s="52">
        <f t="shared" si="6"/>
        <v>-171.9535983</v>
      </c>
      <c r="E325" s="52">
        <f t="shared" si="7"/>
        <v>-989.1664017</v>
      </c>
      <c r="F325" s="52">
        <f t="shared" si="12"/>
        <v>70782.77029</v>
      </c>
      <c r="H325" s="2">
        <f t="shared" si="8"/>
        <v>0</v>
      </c>
    </row>
    <row r="326" ht="15.75" customHeight="1">
      <c r="A326" s="2" t="str">
        <f t="shared" si="4"/>
        <v/>
      </c>
      <c r="B326" s="2">
        <v>295.0</v>
      </c>
      <c r="C326" s="51">
        <f t="shared" si="5"/>
        <v>-1161.12</v>
      </c>
      <c r="D326" s="52">
        <f t="shared" si="6"/>
        <v>-169.5837205</v>
      </c>
      <c r="E326" s="52">
        <f t="shared" si="7"/>
        <v>-991.5362795</v>
      </c>
      <c r="F326" s="52">
        <f t="shared" si="12"/>
        <v>69791.23401</v>
      </c>
      <c r="H326" s="2">
        <f t="shared" si="8"/>
        <v>0</v>
      </c>
    </row>
    <row r="327" ht="15.75" customHeight="1">
      <c r="A327" s="2" t="str">
        <f t="shared" si="4"/>
        <v/>
      </c>
      <c r="B327" s="2">
        <v>296.0</v>
      </c>
      <c r="C327" s="51">
        <f t="shared" si="5"/>
        <v>-1161.12</v>
      </c>
      <c r="D327" s="52">
        <f t="shared" si="6"/>
        <v>-167.2081648</v>
      </c>
      <c r="E327" s="52">
        <f t="shared" si="7"/>
        <v>-993.9118352</v>
      </c>
      <c r="F327" s="52">
        <f t="shared" si="12"/>
        <v>68797.32217</v>
      </c>
      <c r="H327" s="2">
        <f t="shared" si="8"/>
        <v>0</v>
      </c>
    </row>
    <row r="328" ht="15.75" customHeight="1">
      <c r="A328" s="2" t="str">
        <f t="shared" si="4"/>
        <v/>
      </c>
      <c r="B328" s="2">
        <v>297.0</v>
      </c>
      <c r="C328" s="51">
        <f t="shared" si="5"/>
        <v>-1161.12</v>
      </c>
      <c r="D328" s="52">
        <f t="shared" si="6"/>
        <v>-164.8269177</v>
      </c>
      <c r="E328" s="52">
        <f t="shared" si="7"/>
        <v>-996.2930823</v>
      </c>
      <c r="F328" s="52">
        <f t="shared" si="12"/>
        <v>67801.02909</v>
      </c>
      <c r="H328" s="2">
        <f t="shared" si="8"/>
        <v>0</v>
      </c>
    </row>
    <row r="329" ht="15.75" customHeight="1">
      <c r="A329" s="2" t="str">
        <f t="shared" si="4"/>
        <v/>
      </c>
      <c r="B329" s="2">
        <v>298.0</v>
      </c>
      <c r="C329" s="51">
        <f t="shared" si="5"/>
        <v>-1161.12</v>
      </c>
      <c r="D329" s="52">
        <f t="shared" si="6"/>
        <v>-162.4399655</v>
      </c>
      <c r="E329" s="52">
        <f t="shared" si="7"/>
        <v>-998.6800345</v>
      </c>
      <c r="F329" s="52">
        <f t="shared" si="12"/>
        <v>66802.34906</v>
      </c>
      <c r="H329" s="2">
        <f t="shared" si="8"/>
        <v>0</v>
      </c>
    </row>
    <row r="330" ht="15.75" customHeight="1">
      <c r="A330" s="2" t="str">
        <f t="shared" si="4"/>
        <v/>
      </c>
      <c r="B330" s="2">
        <v>299.0</v>
      </c>
      <c r="C330" s="51">
        <f t="shared" si="5"/>
        <v>-1161.12</v>
      </c>
      <c r="D330" s="52">
        <f t="shared" si="6"/>
        <v>-160.0472946</v>
      </c>
      <c r="E330" s="52">
        <f t="shared" si="7"/>
        <v>-1001.072705</v>
      </c>
      <c r="F330" s="52">
        <f t="shared" si="12"/>
        <v>65801.27635</v>
      </c>
      <c r="H330" s="2">
        <f t="shared" si="8"/>
        <v>0</v>
      </c>
    </row>
    <row r="331" ht="15.75" customHeight="1">
      <c r="A331" s="2">
        <f t="shared" si="4"/>
        <v>25</v>
      </c>
      <c r="B331" s="2">
        <v>300.0</v>
      </c>
      <c r="C331" s="51">
        <f t="shared" si="5"/>
        <v>-1161.12</v>
      </c>
      <c r="D331" s="52">
        <f t="shared" si="6"/>
        <v>-157.6488913</v>
      </c>
      <c r="E331" s="52">
        <f t="shared" si="7"/>
        <v>-1003.471109</v>
      </c>
      <c r="F331" s="52">
        <f t="shared" si="12"/>
        <v>64797.80524</v>
      </c>
      <c r="H331" s="2">
        <f t="shared" si="8"/>
        <v>0</v>
      </c>
    </row>
    <row r="332" ht="15.75" customHeight="1">
      <c r="A332" s="2" t="str">
        <f t="shared" si="4"/>
        <v/>
      </c>
      <c r="B332" s="2">
        <v>301.0</v>
      </c>
      <c r="C332" s="51">
        <f t="shared" si="5"/>
        <v>-1161.12</v>
      </c>
      <c r="D332" s="52">
        <f t="shared" si="6"/>
        <v>-155.2447417</v>
      </c>
      <c r="E332" s="52">
        <f t="shared" si="7"/>
        <v>-1005.875258</v>
      </c>
      <c r="F332" s="52">
        <f t="shared" si="12"/>
        <v>63791.92998</v>
      </c>
      <c r="H332" s="2">
        <f t="shared" si="8"/>
        <v>0</v>
      </c>
    </row>
    <row r="333" ht="15.75" customHeight="1">
      <c r="A333" s="2" t="str">
        <f t="shared" si="4"/>
        <v/>
      </c>
      <c r="B333" s="2">
        <v>302.0</v>
      </c>
      <c r="C333" s="51">
        <f t="shared" si="5"/>
        <v>-1161.12</v>
      </c>
      <c r="D333" s="52">
        <f t="shared" si="6"/>
        <v>-152.8348323</v>
      </c>
      <c r="E333" s="52">
        <f t="shared" si="7"/>
        <v>-1008.285168</v>
      </c>
      <c r="F333" s="52">
        <f t="shared" si="12"/>
        <v>62783.64482</v>
      </c>
      <c r="H333" s="2">
        <f t="shared" si="8"/>
        <v>0</v>
      </c>
    </row>
    <row r="334" ht="15.75" customHeight="1">
      <c r="A334" s="2" t="str">
        <f t="shared" si="4"/>
        <v/>
      </c>
      <c r="B334" s="2">
        <v>303.0</v>
      </c>
      <c r="C334" s="51">
        <f t="shared" si="5"/>
        <v>-1161.12</v>
      </c>
      <c r="D334" s="52">
        <f t="shared" si="6"/>
        <v>-150.419149</v>
      </c>
      <c r="E334" s="52">
        <f t="shared" si="7"/>
        <v>-1010.700851</v>
      </c>
      <c r="F334" s="52">
        <f t="shared" si="12"/>
        <v>61772.94396</v>
      </c>
      <c r="H334" s="2">
        <f t="shared" si="8"/>
        <v>0</v>
      </c>
    </row>
    <row r="335" ht="15.75" customHeight="1">
      <c r="A335" s="2" t="str">
        <f t="shared" si="4"/>
        <v/>
      </c>
      <c r="B335" s="2">
        <v>304.0</v>
      </c>
      <c r="C335" s="51">
        <f t="shared" si="5"/>
        <v>-1161.12</v>
      </c>
      <c r="D335" s="52">
        <f t="shared" si="6"/>
        <v>-147.9976782</v>
      </c>
      <c r="E335" s="52">
        <f t="shared" si="7"/>
        <v>-1013.122322</v>
      </c>
      <c r="F335" s="52">
        <f t="shared" si="12"/>
        <v>60759.82164</v>
      </c>
      <c r="H335" s="2">
        <f t="shared" si="8"/>
        <v>0</v>
      </c>
    </row>
    <row r="336" ht="15.75" customHeight="1">
      <c r="A336" s="2" t="str">
        <f t="shared" si="4"/>
        <v/>
      </c>
      <c r="B336" s="2">
        <v>305.0</v>
      </c>
      <c r="C336" s="51">
        <f t="shared" si="5"/>
        <v>-1161.12</v>
      </c>
      <c r="D336" s="52">
        <f t="shared" si="6"/>
        <v>-145.570406</v>
      </c>
      <c r="E336" s="52">
        <f t="shared" si="7"/>
        <v>-1015.549594</v>
      </c>
      <c r="F336" s="52">
        <f t="shared" si="12"/>
        <v>59744.27205</v>
      </c>
      <c r="H336" s="2">
        <f t="shared" si="8"/>
        <v>0</v>
      </c>
    </row>
    <row r="337" ht="15.75" customHeight="1">
      <c r="A337" s="2" t="str">
        <f t="shared" si="4"/>
        <v/>
      </c>
      <c r="B337" s="2">
        <v>306.0</v>
      </c>
      <c r="C337" s="51">
        <f t="shared" si="5"/>
        <v>-1161.12</v>
      </c>
      <c r="D337" s="52">
        <f t="shared" si="6"/>
        <v>-143.1373185</v>
      </c>
      <c r="E337" s="52">
        <f t="shared" si="7"/>
        <v>-1017.982682</v>
      </c>
      <c r="F337" s="52">
        <f t="shared" si="12"/>
        <v>58726.28937</v>
      </c>
      <c r="H337" s="2">
        <f t="shared" si="8"/>
        <v>0</v>
      </c>
    </row>
    <row r="338" ht="15.75" customHeight="1">
      <c r="A338" s="2" t="str">
        <f t="shared" si="4"/>
        <v/>
      </c>
      <c r="B338" s="2">
        <v>307.0</v>
      </c>
      <c r="C338" s="51">
        <f t="shared" si="5"/>
        <v>-1161.12</v>
      </c>
      <c r="D338" s="52">
        <f t="shared" si="6"/>
        <v>-140.6984016</v>
      </c>
      <c r="E338" s="52">
        <f t="shared" si="7"/>
        <v>-1020.421598</v>
      </c>
      <c r="F338" s="52">
        <f t="shared" si="12"/>
        <v>57705.86777</v>
      </c>
      <c r="H338" s="2">
        <f t="shared" si="8"/>
        <v>0</v>
      </c>
    </row>
    <row r="339" ht="15.75" customHeight="1">
      <c r="A339" s="2" t="str">
        <f t="shared" si="4"/>
        <v/>
      </c>
      <c r="B339" s="2">
        <v>308.0</v>
      </c>
      <c r="C339" s="51">
        <f t="shared" si="5"/>
        <v>-1161.12</v>
      </c>
      <c r="D339" s="52">
        <f t="shared" si="6"/>
        <v>-138.2536415</v>
      </c>
      <c r="E339" s="52">
        <f t="shared" si="7"/>
        <v>-1022.866358</v>
      </c>
      <c r="F339" s="52">
        <f t="shared" si="12"/>
        <v>56683.00141</v>
      </c>
      <c r="H339" s="2">
        <f t="shared" si="8"/>
        <v>0</v>
      </c>
    </row>
    <row r="340" ht="15.75" customHeight="1">
      <c r="A340" s="2" t="str">
        <f t="shared" si="4"/>
        <v/>
      </c>
      <c r="B340" s="2">
        <v>309.0</v>
      </c>
      <c r="C340" s="51">
        <f t="shared" si="5"/>
        <v>-1161.12</v>
      </c>
      <c r="D340" s="52">
        <f t="shared" si="6"/>
        <v>-135.8030242</v>
      </c>
      <c r="E340" s="52">
        <f t="shared" si="7"/>
        <v>-1025.316976</v>
      </c>
      <c r="F340" s="52">
        <f t="shared" si="12"/>
        <v>55657.68443</v>
      </c>
      <c r="H340" s="2">
        <f t="shared" si="8"/>
        <v>0</v>
      </c>
    </row>
    <row r="341" ht="15.75" customHeight="1">
      <c r="A341" s="2" t="str">
        <f t="shared" si="4"/>
        <v/>
      </c>
      <c r="B341" s="2">
        <v>310.0</v>
      </c>
      <c r="C341" s="51">
        <f t="shared" si="5"/>
        <v>-1161.12</v>
      </c>
      <c r="D341" s="52">
        <f t="shared" si="6"/>
        <v>-133.3465356</v>
      </c>
      <c r="E341" s="52">
        <f t="shared" si="7"/>
        <v>-1027.773464</v>
      </c>
      <c r="F341" s="52">
        <f t="shared" si="12"/>
        <v>54629.91097</v>
      </c>
      <c r="H341" s="2">
        <f t="shared" si="8"/>
        <v>0</v>
      </c>
    </row>
    <row r="342" ht="15.75" customHeight="1">
      <c r="A342" s="2" t="str">
        <f t="shared" si="4"/>
        <v/>
      </c>
      <c r="B342" s="2">
        <v>311.0</v>
      </c>
      <c r="C342" s="51">
        <f t="shared" si="5"/>
        <v>-1161.12</v>
      </c>
      <c r="D342" s="52">
        <f t="shared" si="6"/>
        <v>-130.8841617</v>
      </c>
      <c r="E342" s="52">
        <f t="shared" si="7"/>
        <v>-1030.235838</v>
      </c>
      <c r="F342" s="52">
        <f t="shared" si="12"/>
        <v>53599.67513</v>
      </c>
      <c r="H342" s="2">
        <f t="shared" si="8"/>
        <v>0</v>
      </c>
    </row>
    <row r="343" ht="15.75" customHeight="1">
      <c r="A343" s="2">
        <f t="shared" si="4"/>
        <v>26</v>
      </c>
      <c r="B343" s="2">
        <v>312.0</v>
      </c>
      <c r="C343" s="51">
        <f t="shared" si="5"/>
        <v>-1161.12</v>
      </c>
      <c r="D343" s="52">
        <f t="shared" si="6"/>
        <v>-128.4158883</v>
      </c>
      <c r="E343" s="52">
        <f t="shared" si="7"/>
        <v>-1032.704112</v>
      </c>
      <c r="F343" s="52">
        <f t="shared" si="12"/>
        <v>52566.97102</v>
      </c>
      <c r="H343" s="2">
        <f t="shared" si="8"/>
        <v>0</v>
      </c>
    </row>
    <row r="344" ht="15.75" customHeight="1">
      <c r="A344" s="2" t="str">
        <f t="shared" si="4"/>
        <v/>
      </c>
      <c r="B344" s="2">
        <v>313.0</v>
      </c>
      <c r="C344" s="51">
        <f t="shared" si="5"/>
        <v>-1161.12</v>
      </c>
      <c r="D344" s="52">
        <f t="shared" si="6"/>
        <v>-125.9417014</v>
      </c>
      <c r="E344" s="52">
        <f t="shared" si="7"/>
        <v>-1035.178299</v>
      </c>
      <c r="F344" s="52">
        <f t="shared" si="12"/>
        <v>51531.79272</v>
      </c>
      <c r="H344" s="2">
        <f t="shared" si="8"/>
        <v>0</v>
      </c>
    </row>
    <row r="345" ht="15.75" customHeight="1">
      <c r="A345" s="2" t="str">
        <f t="shared" si="4"/>
        <v/>
      </c>
      <c r="B345" s="2">
        <v>314.0</v>
      </c>
      <c r="C345" s="51">
        <f t="shared" si="5"/>
        <v>-1161.12</v>
      </c>
      <c r="D345" s="52">
        <f t="shared" si="6"/>
        <v>-123.4615867</v>
      </c>
      <c r="E345" s="52">
        <f t="shared" si="7"/>
        <v>-1037.658413</v>
      </c>
      <c r="F345" s="52">
        <f t="shared" si="12"/>
        <v>50494.13431</v>
      </c>
      <c r="H345" s="2">
        <f t="shared" si="8"/>
        <v>0</v>
      </c>
    </row>
    <row r="346" ht="15.75" customHeight="1">
      <c r="A346" s="2" t="str">
        <f t="shared" si="4"/>
        <v/>
      </c>
      <c r="B346" s="2">
        <v>315.0</v>
      </c>
      <c r="C346" s="51">
        <f t="shared" si="5"/>
        <v>-1161.12</v>
      </c>
      <c r="D346" s="52">
        <f t="shared" si="6"/>
        <v>-120.9755301</v>
      </c>
      <c r="E346" s="52">
        <f t="shared" si="7"/>
        <v>-1040.14447</v>
      </c>
      <c r="F346" s="52">
        <f t="shared" si="12"/>
        <v>49453.98984</v>
      </c>
      <c r="H346" s="2">
        <f t="shared" si="8"/>
        <v>0</v>
      </c>
    </row>
    <row r="347" ht="15.75" customHeight="1">
      <c r="A347" s="2" t="str">
        <f t="shared" si="4"/>
        <v/>
      </c>
      <c r="B347" s="2">
        <v>316.0</v>
      </c>
      <c r="C347" s="51">
        <f t="shared" si="5"/>
        <v>-1161.12</v>
      </c>
      <c r="D347" s="52">
        <f t="shared" si="6"/>
        <v>-118.4835173</v>
      </c>
      <c r="E347" s="52">
        <f t="shared" si="7"/>
        <v>-1042.636483</v>
      </c>
      <c r="F347" s="52">
        <f t="shared" si="12"/>
        <v>48411.35336</v>
      </c>
      <c r="H347" s="2">
        <f t="shared" si="8"/>
        <v>0</v>
      </c>
    </row>
    <row r="348" ht="15.75" customHeight="1">
      <c r="A348" s="2" t="str">
        <f t="shared" si="4"/>
        <v/>
      </c>
      <c r="B348" s="2">
        <v>317.0</v>
      </c>
      <c r="C348" s="51">
        <f t="shared" si="5"/>
        <v>-1161.12</v>
      </c>
      <c r="D348" s="52">
        <f t="shared" si="6"/>
        <v>-115.9855341</v>
      </c>
      <c r="E348" s="52">
        <f t="shared" si="7"/>
        <v>-1045.134466</v>
      </c>
      <c r="F348" s="52">
        <f t="shared" si="12"/>
        <v>47366.21889</v>
      </c>
      <c r="H348" s="2">
        <f t="shared" si="8"/>
        <v>0</v>
      </c>
    </row>
    <row r="349" ht="15.75" customHeight="1">
      <c r="A349" s="2" t="str">
        <f t="shared" si="4"/>
        <v/>
      </c>
      <c r="B349" s="2">
        <v>318.0</v>
      </c>
      <c r="C349" s="51">
        <f t="shared" si="5"/>
        <v>-1161.12</v>
      </c>
      <c r="D349" s="52">
        <f t="shared" si="6"/>
        <v>-113.4815661</v>
      </c>
      <c r="E349" s="52">
        <f t="shared" si="7"/>
        <v>-1047.638434</v>
      </c>
      <c r="F349" s="52">
        <f t="shared" si="12"/>
        <v>46318.58046</v>
      </c>
      <c r="H349" s="2">
        <f t="shared" si="8"/>
        <v>0</v>
      </c>
    </row>
    <row r="350" ht="15.75" customHeight="1">
      <c r="A350" s="2" t="str">
        <f t="shared" si="4"/>
        <v/>
      </c>
      <c r="B350" s="2">
        <v>319.0</v>
      </c>
      <c r="C350" s="51">
        <f t="shared" si="5"/>
        <v>-1161.12</v>
      </c>
      <c r="D350" s="52">
        <f t="shared" si="6"/>
        <v>-110.971599</v>
      </c>
      <c r="E350" s="52">
        <f t="shared" si="7"/>
        <v>-1050.148401</v>
      </c>
      <c r="F350" s="52">
        <f t="shared" si="12"/>
        <v>45268.43206</v>
      </c>
      <c r="H350" s="2">
        <f t="shared" si="8"/>
        <v>0</v>
      </c>
    </row>
    <row r="351" ht="15.75" customHeight="1">
      <c r="A351" s="2" t="str">
        <f t="shared" si="4"/>
        <v/>
      </c>
      <c r="B351" s="2">
        <v>320.0</v>
      </c>
      <c r="C351" s="51">
        <f t="shared" si="5"/>
        <v>-1161.12</v>
      </c>
      <c r="D351" s="52">
        <f t="shared" si="6"/>
        <v>-108.4556185</v>
      </c>
      <c r="E351" s="52">
        <f t="shared" si="7"/>
        <v>-1052.664382</v>
      </c>
      <c r="F351" s="52">
        <f t="shared" si="12"/>
        <v>44215.76767</v>
      </c>
      <c r="H351" s="2">
        <f t="shared" si="8"/>
        <v>0</v>
      </c>
    </row>
    <row r="352" ht="15.75" customHeight="1">
      <c r="A352" s="2" t="str">
        <f t="shared" si="4"/>
        <v/>
      </c>
      <c r="B352" s="2">
        <v>321.0</v>
      </c>
      <c r="C352" s="51">
        <f t="shared" si="5"/>
        <v>-1161.12</v>
      </c>
      <c r="D352" s="52">
        <f t="shared" si="6"/>
        <v>-105.9336101</v>
      </c>
      <c r="E352" s="52">
        <f t="shared" si="7"/>
        <v>-1055.18639</v>
      </c>
      <c r="F352" s="52">
        <f t="shared" si="12"/>
        <v>43160.58128</v>
      </c>
      <c r="H352" s="2">
        <f t="shared" si="8"/>
        <v>0</v>
      </c>
    </row>
    <row r="353" ht="15.75" customHeight="1">
      <c r="A353" s="2" t="str">
        <f t="shared" si="4"/>
        <v/>
      </c>
      <c r="B353" s="2">
        <v>322.0</v>
      </c>
      <c r="C353" s="51">
        <f t="shared" si="5"/>
        <v>-1161.12</v>
      </c>
      <c r="D353" s="52">
        <f t="shared" si="6"/>
        <v>-103.4055593</v>
      </c>
      <c r="E353" s="52">
        <f t="shared" si="7"/>
        <v>-1057.714441</v>
      </c>
      <c r="F353" s="52">
        <f t="shared" si="12"/>
        <v>42102.86684</v>
      </c>
      <c r="H353" s="2">
        <f t="shared" si="8"/>
        <v>0</v>
      </c>
    </row>
    <row r="354" ht="15.75" customHeight="1">
      <c r="A354" s="2" t="str">
        <f t="shared" si="4"/>
        <v/>
      </c>
      <c r="B354" s="2">
        <v>323.0</v>
      </c>
      <c r="C354" s="51">
        <f t="shared" si="5"/>
        <v>-1161.12</v>
      </c>
      <c r="D354" s="52">
        <f t="shared" si="6"/>
        <v>-100.8714518</v>
      </c>
      <c r="E354" s="52">
        <f t="shared" si="7"/>
        <v>-1060.248548</v>
      </c>
      <c r="F354" s="52">
        <f t="shared" si="12"/>
        <v>41042.6183</v>
      </c>
      <c r="H354" s="2">
        <f t="shared" si="8"/>
        <v>0</v>
      </c>
    </row>
    <row r="355" ht="15.75" customHeight="1">
      <c r="A355" s="2">
        <f t="shared" si="4"/>
        <v>27</v>
      </c>
      <c r="B355" s="2">
        <v>324.0</v>
      </c>
      <c r="C355" s="51">
        <f t="shared" si="5"/>
        <v>-1161.12</v>
      </c>
      <c r="D355" s="52">
        <f t="shared" si="6"/>
        <v>-98.331273</v>
      </c>
      <c r="E355" s="52">
        <f t="shared" si="7"/>
        <v>-1062.788727</v>
      </c>
      <c r="F355" s="52">
        <f t="shared" si="12"/>
        <v>39979.82957</v>
      </c>
      <c r="H355" s="2">
        <f t="shared" si="8"/>
        <v>0</v>
      </c>
    </row>
    <row r="356" ht="15.75" customHeight="1">
      <c r="A356" s="2" t="str">
        <f t="shared" si="4"/>
        <v/>
      </c>
      <c r="B356" s="2">
        <v>325.0</v>
      </c>
      <c r="C356" s="51">
        <f t="shared" si="5"/>
        <v>-1161.12</v>
      </c>
      <c r="D356" s="52">
        <f t="shared" si="6"/>
        <v>-95.78500834</v>
      </c>
      <c r="E356" s="52">
        <f t="shared" si="7"/>
        <v>-1065.334992</v>
      </c>
      <c r="F356" s="52">
        <f t="shared" si="12"/>
        <v>38914.49458</v>
      </c>
      <c r="H356" s="2">
        <f t="shared" si="8"/>
        <v>0</v>
      </c>
    </row>
    <row r="357" ht="15.75" customHeight="1">
      <c r="A357" s="2" t="str">
        <f t="shared" si="4"/>
        <v/>
      </c>
      <c r="B357" s="2">
        <v>326.0</v>
      </c>
      <c r="C357" s="51">
        <f t="shared" si="5"/>
        <v>-1161.12</v>
      </c>
      <c r="D357" s="52">
        <f t="shared" si="6"/>
        <v>-93.23264326</v>
      </c>
      <c r="E357" s="52">
        <f t="shared" si="7"/>
        <v>-1067.887357</v>
      </c>
      <c r="F357" s="52">
        <f t="shared" si="12"/>
        <v>37846.60722</v>
      </c>
      <c r="H357" s="2">
        <f t="shared" si="8"/>
        <v>0</v>
      </c>
    </row>
    <row r="358" ht="15.75" customHeight="1">
      <c r="A358" s="2" t="str">
        <f t="shared" si="4"/>
        <v/>
      </c>
      <c r="B358" s="2">
        <v>327.0</v>
      </c>
      <c r="C358" s="51">
        <f t="shared" si="5"/>
        <v>-1161.12</v>
      </c>
      <c r="D358" s="52">
        <f t="shared" si="6"/>
        <v>-90.67416313</v>
      </c>
      <c r="E358" s="52">
        <f t="shared" si="7"/>
        <v>-1070.445837</v>
      </c>
      <c r="F358" s="52">
        <f t="shared" si="12"/>
        <v>36776.16138</v>
      </c>
      <c r="H358" s="2">
        <f t="shared" si="8"/>
        <v>0</v>
      </c>
    </row>
    <row r="359" ht="15.75" customHeight="1">
      <c r="A359" s="2" t="str">
        <f t="shared" si="4"/>
        <v/>
      </c>
      <c r="B359" s="2">
        <v>328.0</v>
      </c>
      <c r="C359" s="51">
        <f t="shared" si="5"/>
        <v>-1161.12</v>
      </c>
      <c r="D359" s="52">
        <f t="shared" si="6"/>
        <v>-88.10955331</v>
      </c>
      <c r="E359" s="52">
        <f t="shared" si="7"/>
        <v>-1073.010447</v>
      </c>
      <c r="F359" s="52">
        <f t="shared" si="12"/>
        <v>35703.15094</v>
      </c>
      <c r="H359" s="2">
        <f t="shared" si="8"/>
        <v>0</v>
      </c>
    </row>
    <row r="360" ht="15.75" customHeight="1">
      <c r="A360" s="2" t="str">
        <f t="shared" si="4"/>
        <v/>
      </c>
      <c r="B360" s="2">
        <v>329.0</v>
      </c>
      <c r="C360" s="51">
        <f t="shared" si="5"/>
        <v>-1161.12</v>
      </c>
      <c r="D360" s="52">
        <f t="shared" si="6"/>
        <v>-85.53879912</v>
      </c>
      <c r="E360" s="52">
        <f t="shared" si="7"/>
        <v>-1075.581201</v>
      </c>
      <c r="F360" s="52">
        <f t="shared" si="12"/>
        <v>34627.56974</v>
      </c>
      <c r="H360" s="2">
        <f t="shared" si="8"/>
        <v>0</v>
      </c>
    </row>
    <row r="361" ht="15.75" customHeight="1">
      <c r="A361" s="2" t="str">
        <f t="shared" si="4"/>
        <v/>
      </c>
      <c r="B361" s="2">
        <v>330.0</v>
      </c>
      <c r="C361" s="51">
        <f t="shared" si="5"/>
        <v>-1161.12</v>
      </c>
      <c r="D361" s="52">
        <f t="shared" si="6"/>
        <v>-82.96188582</v>
      </c>
      <c r="E361" s="52">
        <f t="shared" si="7"/>
        <v>-1078.158114</v>
      </c>
      <c r="F361" s="52">
        <f t="shared" si="12"/>
        <v>33549.41162</v>
      </c>
      <c r="H361" s="2">
        <f t="shared" si="8"/>
        <v>0</v>
      </c>
    </row>
    <row r="362" ht="15.75" customHeight="1">
      <c r="A362" s="2" t="str">
        <f t="shared" si="4"/>
        <v/>
      </c>
      <c r="B362" s="2">
        <v>331.0</v>
      </c>
      <c r="C362" s="51">
        <f t="shared" si="5"/>
        <v>-1161.12</v>
      </c>
      <c r="D362" s="52">
        <f t="shared" si="6"/>
        <v>-80.37879868</v>
      </c>
      <c r="E362" s="52">
        <f t="shared" si="7"/>
        <v>-1080.741201</v>
      </c>
      <c r="F362" s="52">
        <f t="shared" si="12"/>
        <v>32468.67042</v>
      </c>
      <c r="H362" s="2">
        <f t="shared" si="8"/>
        <v>0</v>
      </c>
    </row>
    <row r="363" ht="15.75" customHeight="1">
      <c r="A363" s="2" t="str">
        <f t="shared" si="4"/>
        <v/>
      </c>
      <c r="B363" s="2">
        <v>332.0</v>
      </c>
      <c r="C363" s="51">
        <f t="shared" si="5"/>
        <v>-1161.12</v>
      </c>
      <c r="D363" s="52">
        <f t="shared" si="6"/>
        <v>-77.78952288</v>
      </c>
      <c r="E363" s="52">
        <f t="shared" si="7"/>
        <v>-1083.330477</v>
      </c>
      <c r="F363" s="52">
        <f t="shared" si="12"/>
        <v>31385.33994</v>
      </c>
      <c r="H363" s="2">
        <f t="shared" si="8"/>
        <v>0</v>
      </c>
    </row>
    <row r="364" ht="15.75" customHeight="1">
      <c r="A364" s="2" t="str">
        <f t="shared" si="4"/>
        <v/>
      </c>
      <c r="B364" s="2">
        <v>333.0</v>
      </c>
      <c r="C364" s="51">
        <f t="shared" si="5"/>
        <v>-1161.12</v>
      </c>
      <c r="D364" s="52">
        <f t="shared" si="6"/>
        <v>-75.19404361</v>
      </c>
      <c r="E364" s="52">
        <f t="shared" si="7"/>
        <v>-1085.925956</v>
      </c>
      <c r="F364" s="52">
        <f t="shared" si="12"/>
        <v>30299.41399</v>
      </c>
      <c r="H364" s="2">
        <f t="shared" si="8"/>
        <v>0</v>
      </c>
    </row>
    <row r="365" ht="15.75" customHeight="1">
      <c r="A365" s="2" t="str">
        <f t="shared" si="4"/>
        <v/>
      </c>
      <c r="B365" s="2">
        <v>334.0</v>
      </c>
      <c r="C365" s="51">
        <f t="shared" si="5"/>
        <v>-1161.12</v>
      </c>
      <c r="D365" s="52">
        <f t="shared" si="6"/>
        <v>-72.59234601</v>
      </c>
      <c r="E365" s="52">
        <f t="shared" si="7"/>
        <v>-1088.527654</v>
      </c>
      <c r="F365" s="52">
        <f t="shared" si="12"/>
        <v>29210.88633</v>
      </c>
      <c r="H365" s="2">
        <f t="shared" si="8"/>
        <v>0</v>
      </c>
    </row>
    <row r="366" ht="15.75" customHeight="1">
      <c r="A366" s="2" t="str">
        <f t="shared" si="4"/>
        <v/>
      </c>
      <c r="B366" s="2">
        <v>335.0</v>
      </c>
      <c r="C366" s="51">
        <f t="shared" si="5"/>
        <v>-1161.12</v>
      </c>
      <c r="D366" s="52">
        <f t="shared" si="6"/>
        <v>-69.98441517</v>
      </c>
      <c r="E366" s="52">
        <f t="shared" si="7"/>
        <v>-1091.135585</v>
      </c>
      <c r="F366" s="52">
        <f t="shared" si="12"/>
        <v>28119.75075</v>
      </c>
      <c r="H366" s="2">
        <f t="shared" si="8"/>
        <v>0</v>
      </c>
    </row>
    <row r="367" ht="15.75" customHeight="1">
      <c r="A367" s="2">
        <f t="shared" si="4"/>
        <v>28</v>
      </c>
      <c r="B367" s="2">
        <v>336.0</v>
      </c>
      <c r="C367" s="51">
        <f t="shared" si="5"/>
        <v>-1161.12</v>
      </c>
      <c r="D367" s="52">
        <f t="shared" si="6"/>
        <v>-67.37023617</v>
      </c>
      <c r="E367" s="52">
        <f t="shared" si="7"/>
        <v>-1093.749764</v>
      </c>
      <c r="F367" s="52">
        <f t="shared" si="12"/>
        <v>27026.00098</v>
      </c>
      <c r="H367" s="2">
        <f t="shared" si="8"/>
        <v>0</v>
      </c>
    </row>
    <row r="368" ht="15.75" customHeight="1">
      <c r="A368" s="2" t="str">
        <f t="shared" si="4"/>
        <v/>
      </c>
      <c r="B368" s="2">
        <v>337.0</v>
      </c>
      <c r="C368" s="51">
        <f t="shared" si="5"/>
        <v>-1161.12</v>
      </c>
      <c r="D368" s="52">
        <f t="shared" si="6"/>
        <v>-64.74979402</v>
      </c>
      <c r="E368" s="52">
        <f t="shared" si="7"/>
        <v>-1096.370206</v>
      </c>
      <c r="F368" s="52">
        <f t="shared" si="12"/>
        <v>25929.63078</v>
      </c>
      <c r="H368" s="2">
        <f t="shared" si="8"/>
        <v>0</v>
      </c>
    </row>
    <row r="369" ht="15.75" customHeight="1">
      <c r="A369" s="2" t="str">
        <f t="shared" si="4"/>
        <v/>
      </c>
      <c r="B369" s="2">
        <v>338.0</v>
      </c>
      <c r="C369" s="51">
        <f t="shared" si="5"/>
        <v>-1161.12</v>
      </c>
      <c r="D369" s="52">
        <f t="shared" si="6"/>
        <v>-62.12307374</v>
      </c>
      <c r="E369" s="52">
        <f t="shared" si="7"/>
        <v>-1098.996926</v>
      </c>
      <c r="F369" s="52">
        <f t="shared" si="12"/>
        <v>24830.63385</v>
      </c>
      <c r="H369" s="2">
        <f t="shared" si="8"/>
        <v>0</v>
      </c>
    </row>
    <row r="370" ht="15.75" customHeight="1">
      <c r="A370" s="2" t="str">
        <f t="shared" si="4"/>
        <v/>
      </c>
      <c r="B370" s="2">
        <v>339.0</v>
      </c>
      <c r="C370" s="51">
        <f t="shared" si="5"/>
        <v>-1161.12</v>
      </c>
      <c r="D370" s="52">
        <f t="shared" si="6"/>
        <v>-59.49006027</v>
      </c>
      <c r="E370" s="52">
        <f t="shared" si="7"/>
        <v>-1101.62994</v>
      </c>
      <c r="F370" s="52">
        <f t="shared" si="12"/>
        <v>23729.00391</v>
      </c>
      <c r="H370" s="2">
        <f t="shared" si="8"/>
        <v>0</v>
      </c>
    </row>
    <row r="371" ht="15.75" customHeight="1">
      <c r="A371" s="2" t="str">
        <f t="shared" si="4"/>
        <v/>
      </c>
      <c r="B371" s="2">
        <v>340.0</v>
      </c>
      <c r="C371" s="51">
        <f t="shared" si="5"/>
        <v>-1161.12</v>
      </c>
      <c r="D371" s="52">
        <f t="shared" si="6"/>
        <v>-56.85073854</v>
      </c>
      <c r="E371" s="52">
        <f t="shared" si="7"/>
        <v>-1104.269261</v>
      </c>
      <c r="F371" s="52">
        <f t="shared" si="12"/>
        <v>22624.73465</v>
      </c>
      <c r="H371" s="2">
        <f t="shared" si="8"/>
        <v>0</v>
      </c>
    </row>
    <row r="372" ht="15.75" customHeight="1">
      <c r="A372" s="2" t="str">
        <f t="shared" si="4"/>
        <v/>
      </c>
      <c r="B372" s="2">
        <v>341.0</v>
      </c>
      <c r="C372" s="51">
        <f t="shared" si="5"/>
        <v>-1161.12</v>
      </c>
      <c r="D372" s="52">
        <f t="shared" si="6"/>
        <v>-54.20509343</v>
      </c>
      <c r="E372" s="52">
        <f t="shared" si="7"/>
        <v>-1106.914907</v>
      </c>
      <c r="F372" s="52">
        <f t="shared" si="12"/>
        <v>21517.81974</v>
      </c>
      <c r="H372" s="2">
        <f t="shared" si="8"/>
        <v>0</v>
      </c>
    </row>
    <row r="373" ht="15.75" customHeight="1">
      <c r="A373" s="2" t="str">
        <f t="shared" si="4"/>
        <v/>
      </c>
      <c r="B373" s="2">
        <v>342.0</v>
      </c>
      <c r="C373" s="51">
        <f t="shared" si="5"/>
        <v>-1161.12</v>
      </c>
      <c r="D373" s="52">
        <f t="shared" si="6"/>
        <v>-51.5531098</v>
      </c>
      <c r="E373" s="52">
        <f t="shared" si="7"/>
        <v>-1109.56689</v>
      </c>
      <c r="F373" s="52">
        <f t="shared" si="12"/>
        <v>20408.25285</v>
      </c>
      <c r="H373" s="2">
        <f t="shared" si="8"/>
        <v>0</v>
      </c>
    </row>
    <row r="374" ht="15.75" customHeight="1">
      <c r="A374" s="2" t="str">
        <f t="shared" si="4"/>
        <v/>
      </c>
      <c r="B374" s="2">
        <v>343.0</v>
      </c>
      <c r="C374" s="51">
        <f t="shared" si="5"/>
        <v>-1161.12</v>
      </c>
      <c r="D374" s="52">
        <f t="shared" si="6"/>
        <v>-48.89477246</v>
      </c>
      <c r="E374" s="52">
        <f t="shared" si="7"/>
        <v>-1112.225228</v>
      </c>
      <c r="F374" s="52">
        <f t="shared" si="12"/>
        <v>19296.02763</v>
      </c>
      <c r="H374" s="2">
        <f t="shared" si="8"/>
        <v>0</v>
      </c>
    </row>
    <row r="375" ht="15.75" customHeight="1">
      <c r="A375" s="2" t="str">
        <f t="shared" si="4"/>
        <v/>
      </c>
      <c r="B375" s="2">
        <v>344.0</v>
      </c>
      <c r="C375" s="51">
        <f t="shared" si="5"/>
        <v>-1161.12</v>
      </c>
      <c r="D375" s="52">
        <f t="shared" si="6"/>
        <v>-46.23006619</v>
      </c>
      <c r="E375" s="52">
        <f t="shared" si="7"/>
        <v>-1114.889934</v>
      </c>
      <c r="F375" s="52">
        <f t="shared" si="12"/>
        <v>18181.13769</v>
      </c>
      <c r="H375" s="2">
        <f t="shared" si="8"/>
        <v>0</v>
      </c>
    </row>
    <row r="376" ht="15.75" customHeight="1">
      <c r="A376" s="2" t="str">
        <f t="shared" si="4"/>
        <v/>
      </c>
      <c r="B376" s="2">
        <v>345.0</v>
      </c>
      <c r="C376" s="51">
        <f t="shared" si="5"/>
        <v>-1161.12</v>
      </c>
      <c r="D376" s="52">
        <f t="shared" si="6"/>
        <v>-43.55897572</v>
      </c>
      <c r="E376" s="52">
        <f t="shared" si="7"/>
        <v>-1117.561024</v>
      </c>
      <c r="F376" s="52">
        <f t="shared" si="12"/>
        <v>17063.57667</v>
      </c>
      <c r="H376" s="2">
        <f t="shared" si="8"/>
        <v>0</v>
      </c>
    </row>
    <row r="377" ht="15.75" customHeight="1">
      <c r="A377" s="2" t="str">
        <f t="shared" si="4"/>
        <v/>
      </c>
      <c r="B377" s="2">
        <v>346.0</v>
      </c>
      <c r="C377" s="51">
        <f t="shared" si="5"/>
        <v>-1161.12</v>
      </c>
      <c r="D377" s="52">
        <f t="shared" si="6"/>
        <v>-40.88148577</v>
      </c>
      <c r="E377" s="52">
        <f t="shared" si="7"/>
        <v>-1120.238514</v>
      </c>
      <c r="F377" s="52">
        <f t="shared" si="12"/>
        <v>15943.33815</v>
      </c>
      <c r="H377" s="2">
        <f t="shared" si="8"/>
        <v>0</v>
      </c>
    </row>
    <row r="378" ht="15.75" customHeight="1">
      <c r="A378" s="2" t="str">
        <f t="shared" si="4"/>
        <v/>
      </c>
      <c r="B378" s="2">
        <v>347.0</v>
      </c>
      <c r="C378" s="51">
        <f t="shared" si="5"/>
        <v>-1161.12</v>
      </c>
      <c r="D378" s="52">
        <f t="shared" si="6"/>
        <v>-38.19758099</v>
      </c>
      <c r="E378" s="52">
        <f t="shared" si="7"/>
        <v>-1122.922419</v>
      </c>
      <c r="F378" s="52">
        <f t="shared" si="12"/>
        <v>14820.41573</v>
      </c>
      <c r="H378" s="2">
        <f t="shared" si="8"/>
        <v>0</v>
      </c>
    </row>
    <row r="379" ht="15.75" customHeight="1">
      <c r="A379" s="2">
        <f t="shared" si="4"/>
        <v>29</v>
      </c>
      <c r="B379" s="2">
        <v>348.0</v>
      </c>
      <c r="C379" s="51">
        <f t="shared" si="5"/>
        <v>-1161.12</v>
      </c>
      <c r="D379" s="52">
        <f t="shared" si="6"/>
        <v>-35.50724603</v>
      </c>
      <c r="E379" s="52">
        <f t="shared" si="7"/>
        <v>-1125.612754</v>
      </c>
      <c r="F379" s="52">
        <f t="shared" si="12"/>
        <v>13694.80298</v>
      </c>
      <c r="H379" s="2">
        <f t="shared" si="8"/>
        <v>0</v>
      </c>
    </row>
    <row r="380" ht="15.75" customHeight="1">
      <c r="A380" s="2" t="str">
        <f t="shared" si="4"/>
        <v/>
      </c>
      <c r="B380" s="2">
        <v>349.0</v>
      </c>
      <c r="C380" s="51">
        <f t="shared" si="5"/>
        <v>-1161.12</v>
      </c>
      <c r="D380" s="52">
        <f t="shared" si="6"/>
        <v>-32.81046547</v>
      </c>
      <c r="E380" s="52">
        <f t="shared" si="7"/>
        <v>-1128.309535</v>
      </c>
      <c r="F380" s="52">
        <f t="shared" si="12"/>
        <v>12566.49345</v>
      </c>
      <c r="H380" s="2">
        <f t="shared" si="8"/>
        <v>0</v>
      </c>
    </row>
    <row r="381" ht="15.75" customHeight="1">
      <c r="A381" s="2" t="str">
        <f t="shared" si="4"/>
        <v/>
      </c>
      <c r="B381" s="2">
        <v>350.0</v>
      </c>
      <c r="C381" s="51">
        <f t="shared" si="5"/>
        <v>-1161.12</v>
      </c>
      <c r="D381" s="52">
        <f t="shared" si="6"/>
        <v>-30.10722388</v>
      </c>
      <c r="E381" s="52">
        <f t="shared" si="7"/>
        <v>-1131.012776</v>
      </c>
      <c r="F381" s="52">
        <f t="shared" si="12"/>
        <v>11435.48067</v>
      </c>
      <c r="H381" s="2">
        <f t="shared" si="8"/>
        <v>0</v>
      </c>
    </row>
    <row r="382" ht="15.75" customHeight="1">
      <c r="A382" s="2" t="str">
        <f t="shared" si="4"/>
        <v/>
      </c>
      <c r="B382" s="2">
        <v>351.0</v>
      </c>
      <c r="C382" s="51">
        <f t="shared" si="5"/>
        <v>-1161.12</v>
      </c>
      <c r="D382" s="52">
        <f t="shared" si="6"/>
        <v>-27.39750577</v>
      </c>
      <c r="E382" s="52">
        <f t="shared" si="7"/>
        <v>-1133.722494</v>
      </c>
      <c r="F382" s="52">
        <f t="shared" si="12"/>
        <v>10301.75818</v>
      </c>
      <c r="H382" s="2">
        <f t="shared" si="8"/>
        <v>0</v>
      </c>
    </row>
    <row r="383" ht="15.75" customHeight="1">
      <c r="A383" s="2" t="str">
        <f t="shared" si="4"/>
        <v/>
      </c>
      <c r="B383" s="2">
        <v>352.0</v>
      </c>
      <c r="C383" s="51">
        <f t="shared" si="5"/>
        <v>-1161.12</v>
      </c>
      <c r="D383" s="52">
        <f t="shared" si="6"/>
        <v>-24.68129563</v>
      </c>
      <c r="E383" s="52">
        <f t="shared" si="7"/>
        <v>-1136.438704</v>
      </c>
      <c r="F383" s="52">
        <f t="shared" si="12"/>
        <v>9165.319471</v>
      </c>
      <c r="H383" s="2">
        <f t="shared" si="8"/>
        <v>0</v>
      </c>
    </row>
    <row r="384" ht="15.75" customHeight="1">
      <c r="A384" s="2" t="str">
        <f t="shared" si="4"/>
        <v/>
      </c>
      <c r="B384" s="2">
        <v>353.0</v>
      </c>
      <c r="C384" s="51">
        <f t="shared" si="5"/>
        <v>-1161.12</v>
      </c>
      <c r="D384" s="52">
        <f t="shared" si="6"/>
        <v>-21.9585779</v>
      </c>
      <c r="E384" s="52">
        <f t="shared" si="7"/>
        <v>-1139.161422</v>
      </c>
      <c r="F384" s="52">
        <f t="shared" si="12"/>
        <v>8026.158049</v>
      </c>
      <c r="H384" s="2">
        <f t="shared" si="8"/>
        <v>0</v>
      </c>
    </row>
    <row r="385" ht="15.75" customHeight="1">
      <c r="A385" s="2" t="str">
        <f t="shared" si="4"/>
        <v/>
      </c>
      <c r="B385" s="2">
        <v>354.0</v>
      </c>
      <c r="C385" s="51">
        <f t="shared" si="5"/>
        <v>-1161.12</v>
      </c>
      <c r="D385" s="52">
        <f t="shared" si="6"/>
        <v>-19.22933699</v>
      </c>
      <c r="E385" s="52">
        <f t="shared" si="7"/>
        <v>-1141.890663</v>
      </c>
      <c r="F385" s="52">
        <f t="shared" si="12"/>
        <v>6884.267386</v>
      </c>
      <c r="H385" s="2">
        <f t="shared" si="8"/>
        <v>0</v>
      </c>
    </row>
    <row r="386" ht="15.75" customHeight="1">
      <c r="A386" s="2" t="str">
        <f t="shared" si="4"/>
        <v/>
      </c>
      <c r="B386" s="2">
        <v>355.0</v>
      </c>
      <c r="C386" s="51">
        <f t="shared" si="5"/>
        <v>-1161.12</v>
      </c>
      <c r="D386" s="52">
        <f t="shared" si="6"/>
        <v>-16.49355728</v>
      </c>
      <c r="E386" s="52">
        <f t="shared" si="7"/>
        <v>-1144.626443</v>
      </c>
      <c r="F386" s="52">
        <f t="shared" si="12"/>
        <v>5739.640943</v>
      </c>
      <c r="H386" s="2">
        <f t="shared" si="8"/>
        <v>0</v>
      </c>
    </row>
    <row r="387" ht="15.75" customHeight="1">
      <c r="A387" s="2" t="str">
        <f t="shared" si="4"/>
        <v/>
      </c>
      <c r="B387" s="2">
        <v>356.0</v>
      </c>
      <c r="C387" s="51">
        <f t="shared" si="5"/>
        <v>-1161.12</v>
      </c>
      <c r="D387" s="52">
        <f t="shared" si="6"/>
        <v>-13.75122309</v>
      </c>
      <c r="E387" s="52">
        <f t="shared" si="7"/>
        <v>-1147.368777</v>
      </c>
      <c r="F387" s="52">
        <f t="shared" si="12"/>
        <v>4592.272166</v>
      </c>
      <c r="H387" s="2">
        <f t="shared" si="8"/>
        <v>0</v>
      </c>
    </row>
    <row r="388" ht="15.75" customHeight="1">
      <c r="A388" s="2" t="str">
        <f t="shared" si="4"/>
        <v/>
      </c>
      <c r="B388" s="2">
        <v>357.0</v>
      </c>
      <c r="C388" s="51">
        <f t="shared" si="5"/>
        <v>-1161.12</v>
      </c>
      <c r="D388" s="52">
        <f t="shared" si="6"/>
        <v>-11.00231873</v>
      </c>
      <c r="E388" s="52">
        <f t="shared" si="7"/>
        <v>-1150.117681</v>
      </c>
      <c r="F388" s="52">
        <f t="shared" si="12"/>
        <v>3442.154485</v>
      </c>
      <c r="H388" s="2">
        <f t="shared" si="8"/>
        <v>0</v>
      </c>
    </row>
    <row r="389" ht="15.75" customHeight="1">
      <c r="A389" s="2" t="str">
        <f t="shared" si="4"/>
        <v/>
      </c>
      <c r="B389" s="2">
        <v>358.0</v>
      </c>
      <c r="C389" s="51">
        <f t="shared" si="5"/>
        <v>-1161.12</v>
      </c>
      <c r="D389" s="52">
        <f t="shared" si="6"/>
        <v>-8.246828454</v>
      </c>
      <c r="E389" s="52">
        <f t="shared" si="7"/>
        <v>-1152.873172</v>
      </c>
      <c r="F389" s="52">
        <f t="shared" si="12"/>
        <v>2289.281314</v>
      </c>
      <c r="H389" s="2">
        <f t="shared" si="8"/>
        <v>0</v>
      </c>
    </row>
    <row r="390" ht="15.75" customHeight="1">
      <c r="A390" s="2" t="str">
        <f t="shared" si="4"/>
        <v/>
      </c>
      <c r="B390" s="2">
        <v>359.0</v>
      </c>
      <c r="C390" s="51">
        <f t="shared" si="5"/>
        <v>-1161.12</v>
      </c>
      <c r="D390" s="52">
        <f t="shared" si="6"/>
        <v>-5.484736481</v>
      </c>
      <c r="E390" s="52">
        <f t="shared" si="7"/>
        <v>-1155.635264</v>
      </c>
      <c r="F390" s="52">
        <f t="shared" si="12"/>
        <v>1133.64605</v>
      </c>
      <c r="H390" s="2">
        <f t="shared" si="8"/>
        <v>0</v>
      </c>
    </row>
    <row r="391" ht="15.75" customHeight="1">
      <c r="A391" s="2">
        <f t="shared" si="4"/>
        <v>30</v>
      </c>
      <c r="B391" s="2">
        <v>360.0</v>
      </c>
      <c r="C391" s="51">
        <f t="shared" si="5"/>
        <v>-1161.12</v>
      </c>
      <c r="D391" s="52">
        <f t="shared" si="6"/>
        <v>-2.716026995</v>
      </c>
      <c r="E391" s="52">
        <f t="shared" si="7"/>
        <v>-1158.403973</v>
      </c>
      <c r="F391" s="52">
        <f t="shared" si="12"/>
        <v>-24.75792284</v>
      </c>
      <c r="H391" s="2">
        <f t="shared" si="8"/>
        <v>0</v>
      </c>
    </row>
    <row r="392" ht="15.75" customHeight="1">
      <c r="C392" s="51"/>
      <c r="D392" s="52"/>
      <c r="E392" s="52"/>
      <c r="F392" s="52"/>
    </row>
    <row r="393" ht="15.75" customHeight="1">
      <c r="C393" s="51"/>
      <c r="D393" s="52"/>
      <c r="E393" s="52"/>
      <c r="F393" s="52"/>
    </row>
    <row r="394" ht="15.75" customHeight="1">
      <c r="C394" s="51"/>
      <c r="D394" s="52"/>
      <c r="E394" s="52"/>
      <c r="F394" s="52"/>
    </row>
    <row r="395" ht="15.75" customHeight="1">
      <c r="C395" s="51"/>
      <c r="D395" s="52"/>
      <c r="E395" s="52"/>
      <c r="F395" s="52"/>
    </row>
    <row r="396" ht="15.75" customHeight="1">
      <c r="C396" s="51"/>
      <c r="D396" s="52"/>
      <c r="E396" s="52"/>
      <c r="F396" s="52"/>
    </row>
    <row r="397" ht="15.75" customHeight="1">
      <c r="C397" s="51"/>
      <c r="D397" s="52"/>
      <c r="E397" s="52"/>
      <c r="F397" s="52"/>
    </row>
    <row r="398" ht="15.75" customHeight="1">
      <c r="C398" s="51"/>
      <c r="D398" s="52"/>
      <c r="E398" s="52"/>
      <c r="F398" s="52"/>
    </row>
    <row r="399" ht="15.75" customHeight="1">
      <c r="C399" s="51"/>
      <c r="D399" s="52"/>
      <c r="E399" s="52"/>
      <c r="F399" s="52"/>
    </row>
    <row r="400" ht="15.75" customHeight="1">
      <c r="C400" s="51"/>
      <c r="D400" s="52"/>
      <c r="E400" s="52"/>
      <c r="F400" s="52"/>
    </row>
    <row r="401" ht="15.75" customHeight="1">
      <c r="C401" s="51"/>
      <c r="D401" s="52"/>
      <c r="E401" s="52"/>
      <c r="F401" s="52"/>
    </row>
    <row r="402" ht="15.75" customHeight="1">
      <c r="C402" s="51"/>
      <c r="D402" s="52"/>
      <c r="E402" s="52"/>
      <c r="F402" s="52"/>
    </row>
    <row r="403" ht="15.75" customHeight="1">
      <c r="C403" s="51"/>
      <c r="D403" s="52"/>
      <c r="E403" s="52"/>
      <c r="F403" s="52"/>
    </row>
    <row r="404" ht="15.75" customHeight="1">
      <c r="C404" s="51"/>
      <c r="D404" s="52"/>
      <c r="E404" s="52"/>
      <c r="F404" s="52"/>
    </row>
    <row r="405" ht="15.75" customHeight="1">
      <c r="C405" s="51"/>
      <c r="D405" s="52"/>
      <c r="E405" s="52"/>
      <c r="F405" s="52"/>
    </row>
    <row r="406" ht="15.75" customHeight="1">
      <c r="C406" s="51"/>
      <c r="D406" s="52"/>
      <c r="E406" s="52"/>
      <c r="F406" s="52"/>
    </row>
    <row r="407" ht="15.75" customHeight="1">
      <c r="C407" s="51"/>
      <c r="D407" s="52"/>
      <c r="E407" s="52"/>
      <c r="F407" s="52"/>
    </row>
    <row r="408" ht="15.75" customHeight="1">
      <c r="C408" s="51"/>
      <c r="D408" s="52"/>
      <c r="E408" s="52"/>
      <c r="F408" s="52"/>
    </row>
    <row r="409" ht="15.75" customHeight="1">
      <c r="C409" s="51"/>
      <c r="D409" s="52"/>
      <c r="E409" s="52"/>
      <c r="F409" s="52"/>
    </row>
    <row r="410" ht="15.75" customHeight="1">
      <c r="C410" s="51"/>
      <c r="D410" s="52"/>
      <c r="E410" s="52"/>
      <c r="F410" s="52"/>
    </row>
    <row r="411" ht="15.75" customHeight="1">
      <c r="C411" s="51"/>
      <c r="D411" s="52"/>
      <c r="E411" s="52"/>
      <c r="F411" s="52"/>
    </row>
    <row r="412" ht="15.75" customHeight="1">
      <c r="C412" s="51"/>
      <c r="D412" s="52"/>
      <c r="E412" s="52"/>
      <c r="F412" s="52"/>
    </row>
    <row r="413" ht="15.75" customHeight="1">
      <c r="C413" s="51"/>
      <c r="D413" s="52"/>
      <c r="E413" s="52"/>
      <c r="F413" s="52"/>
    </row>
    <row r="414" ht="15.75" customHeight="1">
      <c r="C414" s="51"/>
      <c r="D414" s="52"/>
      <c r="E414" s="52"/>
      <c r="F414" s="52"/>
    </row>
    <row r="415" ht="15.75" customHeight="1">
      <c r="C415" s="51"/>
      <c r="D415" s="52"/>
      <c r="E415" s="52"/>
      <c r="F415" s="52"/>
    </row>
    <row r="416" ht="15.75" customHeight="1">
      <c r="C416" s="51"/>
      <c r="D416" s="52"/>
      <c r="E416" s="52"/>
      <c r="F416" s="52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2020-07-09T04:18:04Z</dcterms:created>
  <dc:creator>Henrriquez, Daniel: Ops Rigor</dc:creator>
</cp:coreProperties>
</file>