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80" windowHeight="11730" activeTab="2"/>
  </bookViews>
  <sheets>
    <sheet name="买房" sheetId="1" r:id="rId1"/>
    <sheet name="装修-绿通及齐家" sheetId="4" r:id="rId2"/>
    <sheet name="装修-自购" sheetId="5" r:id="rId3"/>
  </sheets>
  <definedNames>
    <definedName name="_xlnm._FilterDatabase" localSheetId="0" hidden="1">买房!$A$1:$C$1</definedName>
    <definedName name="_xlnm._FilterDatabase" localSheetId="1" hidden="1">'装修-绿通及齐家'!$A$1:$H$1</definedName>
    <definedName name="_xlnm._FilterDatabase" localSheetId="2" hidden="1">'装修-自购'!$A$1:$G$1</definedName>
  </definedNames>
  <calcPr calcId="125725"/>
</workbook>
</file>

<file path=xl/calcChain.xml><?xml version="1.0" encoding="utf-8"?>
<calcChain xmlns="http://schemas.openxmlformats.org/spreadsheetml/2006/main">
  <c r="F68" i="5"/>
  <c r="F67"/>
  <c r="F66"/>
  <c r="G61"/>
  <c r="G60"/>
  <c r="F69"/>
  <c r="F59"/>
  <c r="F58"/>
  <c r="F73"/>
  <c r="F72"/>
  <c r="F71"/>
  <c r="F70"/>
  <c r="G26" i="4"/>
  <c r="G20"/>
  <c r="F47" i="5"/>
  <c r="F54"/>
  <c r="G12" i="4"/>
  <c r="G10"/>
  <c r="F7" i="5"/>
  <c r="F4"/>
  <c r="F49"/>
  <c r="F50"/>
  <c r="F5"/>
  <c r="F6"/>
  <c r="F3"/>
  <c r="F2"/>
  <c r="F40"/>
  <c r="F56"/>
  <c r="F46"/>
  <c r="E17" i="4"/>
  <c r="E16"/>
  <c r="E15"/>
  <c r="G17"/>
  <c r="G16"/>
  <c r="G15"/>
  <c r="G3"/>
  <c r="F52" i="5"/>
  <c r="F51"/>
  <c r="F43"/>
  <c r="B13" i="1"/>
  <c r="F25" i="5"/>
  <c r="G5" i="4"/>
  <c r="E14"/>
  <c r="E13"/>
  <c r="G13"/>
  <c r="G14"/>
  <c r="G6"/>
  <c r="G7"/>
  <c r="G8"/>
  <c r="G11"/>
  <c r="G18"/>
  <c r="G19"/>
  <c r="G21"/>
  <c r="G22"/>
  <c r="G23"/>
  <c r="D37" i="5"/>
  <c r="D36"/>
  <c r="D35"/>
  <c r="D34"/>
  <c r="D33"/>
  <c r="D32"/>
  <c r="D31"/>
  <c r="D30"/>
  <c r="D29"/>
  <c r="D28"/>
  <c r="D27"/>
  <c r="F27"/>
  <c r="F28"/>
  <c r="F29"/>
  <c r="F30"/>
  <c r="F31"/>
  <c r="F32"/>
  <c r="F33"/>
  <c r="F34"/>
  <c r="F35"/>
  <c r="F36"/>
  <c r="F37"/>
  <c r="F26"/>
  <c r="F22"/>
  <c r="F15"/>
  <c r="F38"/>
  <c r="G4" i="4"/>
  <c r="F14" i="5"/>
  <c r="F10"/>
  <c r="F24"/>
  <c r="F12"/>
  <c r="F13"/>
  <c r="F11"/>
  <c r="F18"/>
  <c r="F17"/>
  <c r="F45"/>
  <c r="F48"/>
  <c r="F9"/>
  <c r="F19"/>
  <c r="F20"/>
  <c r="F21"/>
  <c r="F41"/>
  <c r="F16"/>
  <c r="F53"/>
  <c r="F42"/>
  <c r="F44"/>
  <c r="F55"/>
  <c r="F57"/>
  <c r="F60"/>
  <c r="F61"/>
  <c r="F62"/>
  <c r="F63"/>
  <c r="F64"/>
  <c r="F65"/>
  <c r="F74"/>
  <c r="G2" i="4"/>
  <c r="F75" i="5" l="1"/>
  <c r="G28" i="4" s="1"/>
</calcChain>
</file>

<file path=xl/sharedStrings.xml><?xml version="1.0" encoding="utf-8"?>
<sst xmlns="http://schemas.openxmlformats.org/spreadsheetml/2006/main" count="314" uniqueCount="177">
  <si>
    <t>付定金４万，张浦发银行转帐。</t>
  </si>
  <si>
    <t>公积金担保费</t>
    <phoneticPr fontId="3" type="noConversion"/>
  </si>
  <si>
    <t>中介费 13000，现金</t>
    <phoneticPr fontId="3" type="noConversion"/>
  </si>
  <si>
    <t>尾款</t>
    <phoneticPr fontId="3" type="noConversion"/>
  </si>
  <si>
    <t>日期</t>
    <phoneticPr fontId="3" type="noConversion"/>
  </si>
  <si>
    <t>金额</t>
    <phoneticPr fontId="3" type="noConversion"/>
  </si>
  <si>
    <t>商品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</si>
  <si>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</rPr>
      <t>浦东苏宁电器老板烟机</t>
    </r>
    <r>
      <rPr>
        <sz val="11"/>
        <color theme="1"/>
        <rFont val="Tahoma"/>
        <family val="2"/>
        <charset val="134"/>
      </rPr>
      <t>8212+</t>
    </r>
    <r>
      <rPr>
        <sz val="11"/>
        <color theme="1"/>
        <rFont val="宋体"/>
        <family val="3"/>
        <charset val="134"/>
      </rPr>
      <t>灶</t>
    </r>
    <r>
      <rPr>
        <sz val="11"/>
        <color theme="1"/>
        <rFont val="Tahoma"/>
        <family val="2"/>
        <charset val="134"/>
      </rPr>
      <t>9B28=7400</t>
    </r>
    <r>
      <rPr>
        <sz val="11"/>
        <color theme="1"/>
        <rFont val="宋体"/>
        <family val="3"/>
        <charset val="134"/>
      </rPr>
      <t>；
能率热水器</t>
    </r>
    <r>
      <rPr>
        <sz val="11"/>
        <color theme="1"/>
        <rFont val="Tahoma"/>
        <family val="2"/>
        <charset val="134"/>
      </rPr>
      <t>GQ-11A1FE 2000-1050</t>
    </r>
    <r>
      <rPr>
        <sz val="11"/>
        <color theme="1"/>
        <rFont val="宋体"/>
        <family val="3"/>
        <charset val="134"/>
      </rPr>
      <t>（老板返券）</t>
    </r>
    <r>
      <rPr>
        <sz val="11"/>
        <color theme="1"/>
        <rFont val="Tahoma"/>
        <family val="2"/>
        <charset val="134"/>
      </rPr>
      <t>=950</t>
    </r>
    <r>
      <rPr>
        <sz val="11"/>
        <color theme="1"/>
        <rFont val="宋体"/>
        <family val="3"/>
        <charset val="134"/>
      </rPr>
      <t>。
张浦发银行刷卡</t>
    </r>
    <r>
      <rPr>
        <sz val="11"/>
        <color theme="1"/>
        <rFont val="Tahoma"/>
        <family val="2"/>
        <charset val="134"/>
      </rPr>
      <t>8350</t>
    </r>
    <r>
      <rPr>
        <sz val="11"/>
        <color theme="1"/>
        <rFont val="宋体"/>
        <family val="3"/>
        <charset val="134"/>
      </rPr>
      <t>。</t>
    </r>
    <phoneticPr fontId="3" type="noConversion"/>
  </si>
  <si>
    <t>空间</t>
    <phoneticPr fontId="3" type="noConversion"/>
  </si>
  <si>
    <t>购买处</t>
    <phoneticPr fontId="3" type="noConversion"/>
  </si>
  <si>
    <t>油烟机、热水器</t>
    <phoneticPr fontId="3" type="noConversion"/>
  </si>
  <si>
    <t>厨房</t>
    <phoneticPr fontId="3" type="noConversion"/>
  </si>
  <si>
    <t>苏宁电器川沙店</t>
    <phoneticPr fontId="3" type="noConversion"/>
  </si>
  <si>
    <t>备注</t>
    <phoneticPr fontId="3" type="noConversion"/>
  </si>
  <si>
    <t>橱柜</t>
    <phoneticPr fontId="3" type="noConversion"/>
  </si>
  <si>
    <t>丽居园建材市场</t>
    <phoneticPr fontId="3" type="noConversion"/>
  </si>
  <si>
    <t>窗户</t>
    <phoneticPr fontId="3" type="noConversion"/>
  </si>
  <si>
    <t>客厅</t>
    <phoneticPr fontId="3" type="noConversion"/>
  </si>
  <si>
    <t>装修</t>
    <phoneticPr fontId="3" type="noConversion"/>
  </si>
  <si>
    <t>整体</t>
    <phoneticPr fontId="3" type="noConversion"/>
  </si>
  <si>
    <t>绿通</t>
    <phoneticPr fontId="3" type="noConversion"/>
  </si>
  <si>
    <t>淘宝</t>
    <phoneticPr fontId="3" type="noConversion"/>
  </si>
  <si>
    <t>单价</t>
    <phoneticPr fontId="3" type="noConversion"/>
  </si>
  <si>
    <t>量</t>
    <phoneticPr fontId="3" type="noConversion"/>
  </si>
  <si>
    <t>齐家监理</t>
    <phoneticPr fontId="3" type="noConversion"/>
  </si>
  <si>
    <t>绿通装修公司定金100，现金：
总款26200，分阶段分别付清20%，40%，20%，押齐家20%</t>
    <phoneticPr fontId="3" type="noConversion"/>
  </si>
  <si>
    <t>电线1.5</t>
    <phoneticPr fontId="3" type="noConversion"/>
  </si>
  <si>
    <t>电线2.5</t>
    <phoneticPr fontId="3" type="noConversion"/>
  </si>
  <si>
    <t>电线4</t>
    <phoneticPr fontId="3" type="noConversion"/>
  </si>
  <si>
    <t>弱电箱</t>
    <phoneticPr fontId="3" type="noConversion"/>
  </si>
  <si>
    <t>总款26200，分阶段分别付清20%，40%，20%，押齐家20%</t>
    <phoneticPr fontId="3" type="noConversion"/>
  </si>
  <si>
    <t>首付装修总款的20%压于齐家，信用卡</t>
    <phoneticPr fontId="3" type="noConversion"/>
  </si>
  <si>
    <t>监理员交通补贴，现金</t>
    <phoneticPr fontId="3" type="noConversion"/>
  </si>
  <si>
    <t>水管</t>
    <phoneticPr fontId="3" type="noConversion"/>
  </si>
  <si>
    <t>墙面漆</t>
    <phoneticPr fontId="3" type="noConversion"/>
  </si>
  <si>
    <t>大门</t>
    <phoneticPr fontId="3" type="noConversion"/>
  </si>
  <si>
    <t>厨卫吊顶</t>
    <phoneticPr fontId="3" type="noConversion"/>
  </si>
  <si>
    <t>地砖</t>
    <phoneticPr fontId="3" type="noConversion"/>
  </si>
  <si>
    <t>墙砖</t>
    <phoneticPr fontId="3" type="noConversion"/>
  </si>
  <si>
    <t>厨卫</t>
    <phoneticPr fontId="3" type="noConversion"/>
  </si>
  <si>
    <r>
      <rPr>
        <sz val="11"/>
        <color theme="1"/>
        <rFont val="宋体"/>
        <family val="3"/>
        <charset val="134"/>
      </rPr>
      <t>厨卫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阳台</t>
    </r>
    <phoneticPr fontId="3" type="noConversion"/>
  </si>
  <si>
    <t>风暖</t>
    <phoneticPr fontId="3" type="noConversion"/>
  </si>
  <si>
    <t>卫生间</t>
    <phoneticPr fontId="3" type="noConversion"/>
  </si>
  <si>
    <t>主灯</t>
    <phoneticPr fontId="3" type="noConversion"/>
  </si>
  <si>
    <t>卧室</t>
    <phoneticPr fontId="3" type="noConversion"/>
  </si>
  <si>
    <t>筒灯</t>
    <phoneticPr fontId="3" type="noConversion"/>
  </si>
  <si>
    <t>替房东付1.3万个税，张信用卡9000，杨工商4000。</t>
  </si>
  <si>
    <t>过户付契税1.3万，张信用卡9000，杨浦发4000，
同日交易税费572。</t>
  </si>
  <si>
    <t>银行贷款评估费1300，贷款中介代理手续费300，张农行</t>
    <phoneticPr fontId="3" type="noConversion"/>
  </si>
  <si>
    <r>
      <t>张农行转帐付上家庄凤群首付款</t>
    </r>
    <r>
      <rPr>
        <sz val="11"/>
        <color theme="1"/>
        <rFont val="Tahoma"/>
        <family val="2"/>
        <charset val="134"/>
      </rPr>
      <t>35</t>
    </r>
    <r>
      <rPr>
        <sz val="11"/>
        <color theme="1"/>
        <rFont val="宋体"/>
        <family val="3"/>
        <charset val="134"/>
      </rPr>
      <t>万：
阿妈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＋阿妹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＋大伯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＋建分舅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＋连保舅</t>
    </r>
    <r>
      <rPr>
        <sz val="11"/>
        <color theme="1"/>
        <rFont val="Tahoma"/>
        <family val="2"/>
        <charset val="134"/>
      </rPr>
      <t>2</t>
    </r>
    <phoneticPr fontId="3" type="noConversion"/>
  </si>
  <si>
    <t>整体</t>
    <phoneticPr fontId="3" type="noConversion"/>
  </si>
  <si>
    <t>断路器</t>
    <phoneticPr fontId="3" type="noConversion"/>
  </si>
  <si>
    <t>起凡</t>
    <phoneticPr fontId="3" type="noConversion"/>
  </si>
  <si>
    <t>有线电视线</t>
    <phoneticPr fontId="3" type="noConversion"/>
  </si>
  <si>
    <t>电话线</t>
    <phoneticPr fontId="3" type="noConversion"/>
  </si>
  <si>
    <t>网线</t>
    <phoneticPr fontId="3" type="noConversion"/>
  </si>
  <si>
    <t>支付宝</t>
    <phoneticPr fontId="3" type="noConversion"/>
  </si>
  <si>
    <r>
      <t>2012-12-24</t>
    </r>
    <r>
      <rPr>
        <sz val="11"/>
        <color theme="1"/>
        <rFont val="宋体"/>
        <family val="3"/>
        <charset val="134"/>
      </rPr>
      <t>支付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定金，现金</t>
    </r>
    <phoneticPr fontId="3" type="noConversion"/>
  </si>
  <si>
    <t>防盗门-星月神</t>
    <phoneticPr fontId="3" type="noConversion"/>
  </si>
  <si>
    <t>强电箱-欧贝尔</t>
    <phoneticPr fontId="3" type="noConversion"/>
  </si>
  <si>
    <r>
      <rPr>
        <sz val="11"/>
        <color theme="1"/>
        <rFont val="宋体"/>
        <family val="3"/>
        <charset val="134"/>
      </rPr>
      <t>卧室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客餐厅</t>
    </r>
    <phoneticPr fontId="3" type="noConversion"/>
  </si>
  <si>
    <t>总款</t>
    <phoneticPr fontId="3" type="noConversion"/>
  </si>
  <si>
    <t>燃气管</t>
    <phoneticPr fontId="3" type="noConversion"/>
  </si>
  <si>
    <t>电线pvc穿线管</t>
    <phoneticPr fontId="3" type="noConversion"/>
  </si>
  <si>
    <t>整体</t>
    <phoneticPr fontId="3" type="noConversion"/>
  </si>
  <si>
    <t>2012-11-17：凤铝铝合金窗定金100，现金
2012-11-25：窗户测量，总款5500，未支付</t>
    <phoneticPr fontId="3" type="noConversion"/>
  </si>
  <si>
    <t>联系人</t>
    <phoneticPr fontId="3" type="noConversion"/>
  </si>
  <si>
    <t>水管配件</t>
    <phoneticPr fontId="3" type="noConversion"/>
  </si>
  <si>
    <t>网线</t>
    <phoneticPr fontId="3" type="noConversion"/>
  </si>
  <si>
    <t>整体</t>
    <phoneticPr fontId="3" type="noConversion"/>
  </si>
  <si>
    <t>C16两个（灯回路）10
C20四个（插座：2个房间+卫生间+厨房间+客餐厅）10*4
C25两个（2个房间空调）12*2
C32一个（客厅空调）12
总开关一个 30</t>
    <phoneticPr fontId="3" type="noConversion"/>
  </si>
  <si>
    <t>恒鑫开关五金店：优惠</t>
    <phoneticPr fontId="3" type="noConversion"/>
  </si>
  <si>
    <t>恒鑫开关五金店
薛世恒</t>
    <phoneticPr fontId="3" type="noConversion"/>
  </si>
  <si>
    <t>小杨五金卫浴：杨坤-</t>
    <phoneticPr fontId="3" type="noConversion"/>
  </si>
  <si>
    <t>套管</t>
    <phoneticPr fontId="3" type="noConversion"/>
  </si>
  <si>
    <t>90度弯头</t>
    <phoneticPr fontId="3" type="noConversion"/>
  </si>
  <si>
    <t>45度弯头</t>
    <phoneticPr fontId="3" type="noConversion"/>
  </si>
  <si>
    <t>三通</t>
    <phoneticPr fontId="3" type="noConversion"/>
  </si>
  <si>
    <t>内丝弯头-25*1/2</t>
    <phoneticPr fontId="3" type="noConversion"/>
  </si>
  <si>
    <t>内丝接头-25*1/2</t>
    <phoneticPr fontId="3" type="noConversion"/>
  </si>
  <si>
    <t>内丝接头-25*3/4</t>
    <phoneticPr fontId="3" type="noConversion"/>
  </si>
  <si>
    <t>内丝三通-25*1/2</t>
    <phoneticPr fontId="3" type="noConversion"/>
  </si>
  <si>
    <t>管堵-25</t>
    <phoneticPr fontId="3" type="noConversion"/>
  </si>
  <si>
    <t>管卡-25</t>
    <phoneticPr fontId="3" type="noConversion"/>
  </si>
  <si>
    <t>生料带</t>
    <phoneticPr fontId="3" type="noConversion"/>
  </si>
  <si>
    <t>水电阶段验收</t>
    <phoneticPr fontId="3" type="noConversion"/>
  </si>
  <si>
    <t>水管安装费</t>
    <phoneticPr fontId="3" type="noConversion"/>
  </si>
  <si>
    <t>整体</t>
    <phoneticPr fontId="3" type="noConversion"/>
  </si>
  <si>
    <t>水管优惠</t>
    <phoneticPr fontId="3" type="noConversion"/>
  </si>
  <si>
    <r>
      <t>12-8</t>
    </r>
    <r>
      <rPr>
        <sz val="11"/>
        <color theme="1"/>
        <rFont val="宋体"/>
        <family val="3"/>
        <charset val="134"/>
      </rPr>
      <t>号送货</t>
    </r>
    <phoneticPr fontId="3" type="noConversion"/>
  </si>
  <si>
    <t>开关、插座</t>
    <phoneticPr fontId="3" type="noConversion"/>
  </si>
  <si>
    <t>窗户</t>
    <phoneticPr fontId="3" type="noConversion"/>
  </si>
  <si>
    <r>
      <t>426.5+</t>
    </r>
    <r>
      <rPr>
        <sz val="11"/>
        <color theme="1"/>
        <rFont val="宋体"/>
        <family val="3"/>
        <charset val="134"/>
      </rPr>
      <t>税</t>
    </r>
    <r>
      <rPr>
        <sz val="11"/>
        <color theme="1"/>
        <rFont val="Tahoma"/>
        <family val="2"/>
        <charset val="134"/>
      </rPr>
      <t>72.5+</t>
    </r>
    <r>
      <rPr>
        <sz val="11"/>
        <color theme="1"/>
        <rFont val="宋体"/>
        <family val="3"/>
        <charset val="134"/>
      </rPr>
      <t>运费</t>
    </r>
    <r>
      <rPr>
        <sz val="11"/>
        <color theme="1"/>
        <rFont val="Tahoma"/>
        <family val="2"/>
        <charset val="134"/>
      </rPr>
      <t>10</t>
    </r>
    <phoneticPr fontId="3" type="noConversion"/>
  </si>
  <si>
    <t>丽居园建材市场-欧普吊顶</t>
    <phoneticPr fontId="3" type="noConversion"/>
  </si>
  <si>
    <t>淘宝网</t>
    <phoneticPr fontId="3" type="noConversion"/>
  </si>
  <si>
    <t>客餐厅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</si>
  <si>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雷士照明</t>
    </r>
    <phoneticPr fontId="3" type="noConversion"/>
  </si>
  <si>
    <t>走廊灯</t>
    <phoneticPr fontId="3" type="noConversion"/>
  </si>
  <si>
    <t>走廊</t>
    <phoneticPr fontId="3" type="noConversion"/>
  </si>
  <si>
    <t>丽居园建材市场-多乐士</t>
    <phoneticPr fontId="3" type="noConversion"/>
  </si>
  <si>
    <t>门锁及合页、门吸</t>
    <phoneticPr fontId="3" type="noConversion"/>
  </si>
  <si>
    <t>整体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</si>
  <si>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phoneticPr fontId="3" type="noConversion"/>
  </si>
  <si>
    <t>装修</t>
    <phoneticPr fontId="3" type="noConversion"/>
  </si>
  <si>
    <t>水电阶段</t>
    <phoneticPr fontId="3" type="noConversion"/>
  </si>
  <si>
    <t>泥瓦木工阶段</t>
    <phoneticPr fontId="3" type="noConversion"/>
  </si>
  <si>
    <t>减少：门窗回收</t>
    <phoneticPr fontId="3" type="noConversion"/>
  </si>
  <si>
    <t>减少：煤气管</t>
    <phoneticPr fontId="3" type="noConversion"/>
  </si>
  <si>
    <t>增加：电线管</t>
    <phoneticPr fontId="3" type="noConversion"/>
  </si>
  <si>
    <t>减少：卧室大理石门槛</t>
    <phoneticPr fontId="3" type="noConversion"/>
  </si>
  <si>
    <t>减少：进户门套</t>
    <phoneticPr fontId="3" type="noConversion"/>
  </si>
  <si>
    <t>减少：门吸铰链3付+返工地砖损耗</t>
    <phoneticPr fontId="3" type="noConversion"/>
  </si>
  <si>
    <t>餐厅</t>
    <phoneticPr fontId="3" type="noConversion"/>
  </si>
  <si>
    <t>丽居园建材市场-松伟</t>
    <phoneticPr fontId="3" type="noConversion"/>
  </si>
  <si>
    <t>丽居园建材市场-方饰地板</t>
    <phoneticPr fontId="3" type="noConversion"/>
  </si>
  <si>
    <t>厨卫基本</t>
    <phoneticPr fontId="3" type="noConversion"/>
  </si>
  <si>
    <t>厨卫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</si>
  <si>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东鹏</t>
    </r>
    <phoneticPr fontId="3" type="noConversion"/>
  </si>
  <si>
    <r>
      <rPr>
        <sz val="11"/>
        <color theme="1"/>
        <rFont val="宋体"/>
        <family val="3"/>
        <charset val="134"/>
      </rPr>
      <t>地板安装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辅材</t>
    </r>
    <phoneticPr fontId="3" type="noConversion"/>
  </si>
  <si>
    <t>安装费：送辅料</t>
    <phoneticPr fontId="3" type="noConversion"/>
  </si>
  <si>
    <t>地板-白橡木仿古</t>
    <phoneticPr fontId="3" type="noConversion"/>
  </si>
  <si>
    <t>地板-龙骨</t>
    <phoneticPr fontId="3" type="noConversion"/>
  </si>
  <si>
    <t>地板-樱桃木踢脚线</t>
    <phoneticPr fontId="3" type="noConversion"/>
  </si>
  <si>
    <t>地板-压条</t>
    <phoneticPr fontId="3" type="noConversion"/>
  </si>
  <si>
    <t>与大理石接触处</t>
    <phoneticPr fontId="3" type="noConversion"/>
  </si>
  <si>
    <r>
      <rPr>
        <sz val="11"/>
        <color theme="1"/>
        <rFont val="宋体"/>
        <family val="3"/>
        <charset val="134"/>
      </rPr>
      <t>马桶</t>
    </r>
    <r>
      <rPr>
        <sz val="11"/>
        <color theme="1"/>
        <rFont val="Tahoma"/>
        <family val="2"/>
        <charset val="134"/>
      </rPr>
      <t>999</t>
    </r>
    <r>
      <rPr>
        <sz val="11"/>
        <color theme="1"/>
        <rFont val="宋体"/>
        <family val="3"/>
        <charset val="134"/>
      </rPr>
      <t>、台盆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、台盆高斯水龙头</t>
    </r>
    <r>
      <rPr>
        <sz val="11"/>
        <color theme="1"/>
        <rFont val="Tahoma"/>
        <family val="2"/>
        <charset val="134"/>
      </rPr>
      <t>470</t>
    </r>
    <r>
      <rPr>
        <sz val="11"/>
        <color theme="1"/>
        <rFont val="宋体"/>
        <family val="3"/>
        <charset val="134"/>
      </rPr>
      <t>、汉斯贝利厨盆套装、高斯厨盆龙头、高斯花洒、厨房五金件</t>
    </r>
    <phoneticPr fontId="3" type="noConversion"/>
  </si>
  <si>
    <t>淋浴房</t>
    <phoneticPr fontId="3" type="noConversion"/>
  </si>
  <si>
    <t>厨房移门</t>
    <phoneticPr fontId="3" type="noConversion"/>
  </si>
  <si>
    <t>卫生间</t>
    <phoneticPr fontId="3" type="noConversion"/>
  </si>
  <si>
    <t>厨房</t>
    <phoneticPr fontId="3" type="noConversion"/>
  </si>
  <si>
    <t>灯带</t>
    <phoneticPr fontId="3" type="noConversion"/>
  </si>
  <si>
    <t>客厅</t>
    <phoneticPr fontId="3" type="noConversion"/>
  </si>
  <si>
    <t>泥瓦木工阶段验收</t>
    <phoneticPr fontId="3" type="noConversion"/>
  </si>
  <si>
    <t>油漆工验收</t>
    <phoneticPr fontId="3" type="noConversion"/>
  </si>
  <si>
    <r>
      <t>2012-12-22</t>
    </r>
    <r>
      <rPr>
        <sz val="11"/>
        <color theme="1"/>
        <rFont val="宋体"/>
        <family val="3"/>
        <charset val="134"/>
      </rPr>
      <t>定金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；</t>
    </r>
    <phoneticPr fontId="3" type="noConversion"/>
  </si>
  <si>
    <t>丽居园建材市场-佳之丽灯饰</t>
    <phoneticPr fontId="3" type="noConversion"/>
  </si>
  <si>
    <t>2013-1-13安装</t>
    <phoneticPr fontId="3" type="noConversion"/>
  </si>
  <si>
    <r>
      <rPr>
        <sz val="11"/>
        <color theme="1"/>
        <rFont val="宋体"/>
        <family val="3"/>
        <charset val="134"/>
      </rPr>
      <t>安装热水器：</t>
    </r>
    <r>
      <rPr>
        <sz val="11"/>
        <color theme="1"/>
        <rFont val="Tahoma"/>
        <family val="2"/>
        <charset val="134"/>
      </rPr>
      <t>48</t>
    </r>
    <r>
      <rPr>
        <sz val="11"/>
        <color theme="1"/>
        <rFont val="宋体"/>
        <family val="3"/>
        <charset val="134"/>
      </rPr>
      <t>；
送油烟机、煤气灶；
排烟道：</t>
    </r>
    <r>
      <rPr>
        <sz val="11"/>
        <color theme="1"/>
        <rFont val="Tahoma"/>
        <family val="2"/>
        <charset val="134"/>
      </rPr>
      <t>80</t>
    </r>
    <phoneticPr fontId="3" type="noConversion"/>
  </si>
  <si>
    <t>安装产生费用</t>
    <phoneticPr fontId="3" type="noConversion"/>
  </si>
  <si>
    <t>卫生间</t>
    <phoneticPr fontId="3" type="noConversion"/>
  </si>
  <si>
    <t>卫生间柜子</t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</si>
  <si>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phoneticPr fontId="3" type="noConversion"/>
  </si>
  <si>
    <t>阳台</t>
    <phoneticPr fontId="3" type="noConversion"/>
  </si>
  <si>
    <t>洗衣机柜</t>
    <phoneticPr fontId="3" type="noConversion"/>
  </si>
  <si>
    <t>立柜</t>
    <phoneticPr fontId="3" type="noConversion"/>
  </si>
  <si>
    <r>
      <t>2013-01-13</t>
    </r>
    <r>
      <rPr>
        <sz val="11"/>
        <color theme="1"/>
        <rFont val="宋体"/>
        <family val="3"/>
        <charset val="134"/>
      </rPr>
      <t>：送柜体板</t>
    </r>
    <phoneticPr fontId="3" type="noConversion"/>
  </si>
  <si>
    <t>2012-11-3：橱柜定金200
左下柜750/m,右下柜850/m,上柜350/m</t>
    <phoneticPr fontId="3" type="noConversion"/>
  </si>
  <si>
    <t>2013-01-25晚</t>
    <phoneticPr fontId="3" type="noConversion"/>
  </si>
  <si>
    <r>
      <t>2013-01-13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1.16*3=3.48m</t>
    </r>
    <phoneticPr fontId="3" type="noConversion"/>
  </si>
  <si>
    <t>优惠</t>
    <phoneticPr fontId="3" type="noConversion"/>
  </si>
  <si>
    <t>安装阶段</t>
    <phoneticPr fontId="3" type="noConversion"/>
  </si>
  <si>
    <t>卫生间五金</t>
    <phoneticPr fontId="3" type="noConversion"/>
  </si>
  <si>
    <t>卫生间镜子</t>
    <phoneticPr fontId="3" type="noConversion"/>
  </si>
  <si>
    <t>装修</t>
    <phoneticPr fontId="3" type="noConversion"/>
  </si>
  <si>
    <t>油漆工阶段</t>
    <phoneticPr fontId="3" type="noConversion"/>
  </si>
  <si>
    <t>边角线</t>
    <phoneticPr fontId="3" type="noConversion"/>
  </si>
  <si>
    <t>石膏线条</t>
    <phoneticPr fontId="3" type="noConversion"/>
  </si>
  <si>
    <r>
      <t>2013-01-31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4500-</t>
    </r>
    <r>
      <rPr>
        <sz val="11"/>
        <color theme="1"/>
        <rFont val="宋体"/>
        <family val="3"/>
        <charset val="134"/>
      </rPr>
      <t>合同定金</t>
    </r>
    <r>
      <rPr>
        <sz val="11"/>
        <color theme="1"/>
        <rFont val="Tahoma"/>
        <family val="2"/>
        <charset val="134"/>
      </rPr>
      <t>100</t>
    </r>
    <phoneticPr fontId="3" type="noConversion"/>
  </si>
  <si>
    <t>窗帘</t>
    <phoneticPr fontId="3" type="noConversion"/>
  </si>
  <si>
    <t>晾衣架</t>
    <phoneticPr fontId="3" type="noConversion"/>
  </si>
  <si>
    <t>纱窗</t>
    <phoneticPr fontId="3" type="noConversion"/>
  </si>
  <si>
    <t>入户插座板</t>
    <phoneticPr fontId="3" type="noConversion"/>
  </si>
  <si>
    <t>优惠64</t>
    <phoneticPr fontId="3" type="noConversion"/>
  </si>
  <si>
    <t>餐桌椅</t>
    <phoneticPr fontId="3" type="noConversion"/>
  </si>
  <si>
    <t>冰箱</t>
    <phoneticPr fontId="3" type="noConversion"/>
  </si>
  <si>
    <t>洗衣机</t>
    <phoneticPr fontId="3" type="noConversion"/>
  </si>
  <si>
    <t>电视46</t>
    <phoneticPr fontId="3" type="noConversion"/>
  </si>
  <si>
    <t>电视32</t>
    <phoneticPr fontId="3" type="noConversion"/>
  </si>
  <si>
    <t>镜子</t>
    <phoneticPr fontId="3" type="noConversion"/>
  </si>
  <si>
    <t>鞋柜</t>
    <phoneticPr fontId="3" type="noConversion"/>
  </si>
  <si>
    <r>
      <t>2013-02-23</t>
    </r>
    <r>
      <rPr>
        <sz val="11"/>
        <color theme="1"/>
        <rFont val="宋体"/>
        <family val="3"/>
        <charset val="134"/>
      </rPr>
      <t>定</t>
    </r>
    <phoneticPr fontId="3" type="noConversion"/>
  </si>
  <si>
    <r>
      <rPr>
        <sz val="11"/>
        <color theme="1"/>
        <rFont val="宋体"/>
        <family val="3"/>
        <charset val="134"/>
      </rPr>
      <t>丽居园建材市场</t>
    </r>
    <r>
      <rPr>
        <sz val="11"/>
        <color theme="1"/>
        <rFont val="Tahoma"/>
        <family val="2"/>
        <charset val="134"/>
      </rPr>
      <t>-</t>
    </r>
    <phoneticPr fontId="3" type="noConversion"/>
  </si>
  <si>
    <r>
      <rPr>
        <sz val="11"/>
        <color theme="1"/>
        <rFont val="宋体"/>
        <family val="3"/>
        <charset val="134"/>
      </rPr>
      <t>衣柜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床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床头柜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电视柜（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五斗柜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化妆台）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书桌</t>
    </r>
    <phoneticPr fontId="3" type="noConversion"/>
  </si>
  <si>
    <t>苏宁电器川沙店-先锋</t>
    <phoneticPr fontId="3" type="noConversion"/>
  </si>
  <si>
    <t>客厅电视柜</t>
    <phoneticPr fontId="3" type="noConversion"/>
  </si>
  <si>
    <t>客厅沙发</t>
    <phoneticPr fontId="3" type="noConversion"/>
  </si>
  <si>
    <t>客厅条几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</si>
</sst>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10.5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FF0000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0.5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opLeftCell="A2" workbookViewId="0">
      <selection activeCell="C17" sqref="C17"/>
    </sheetView>
  </sheetViews>
  <sheetFormatPr defaultRowHeight="14.25"/>
  <cols>
    <col min="1" max="1" width="10.25" bestFit="1" customWidth="1"/>
    <col min="3" max="3" width="62.25" customWidth="1"/>
  </cols>
  <sheetData>
    <row r="1" spans="1:28" ht="18.75">
      <c r="A1" s="13" t="s">
        <v>4</v>
      </c>
      <c r="B1" s="13" t="s">
        <v>5</v>
      </c>
      <c r="C1" s="13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>
        <v>41112</v>
      </c>
      <c r="B2" s="1">
        <v>40000</v>
      </c>
      <c r="C2" s="4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3">
        <v>41093</v>
      </c>
      <c r="B3" s="1">
        <v>13000</v>
      </c>
      <c r="C3" s="4" t="s">
        <v>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8.5">
      <c r="A4" s="3">
        <v>41125</v>
      </c>
      <c r="B4" s="1">
        <v>350000</v>
      </c>
      <c r="C4" s="4" t="s">
        <v>49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3">
        <v>41128</v>
      </c>
      <c r="B5" s="1">
        <v>1600</v>
      </c>
      <c r="C5" s="4" t="s">
        <v>48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7">
      <c r="A6" s="3">
        <v>41155</v>
      </c>
      <c r="B6" s="1">
        <v>13000</v>
      </c>
      <c r="C6" s="4" t="s">
        <v>47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3">
        <v>41195</v>
      </c>
      <c r="B7" s="1">
        <v>10000</v>
      </c>
      <c r="C7" s="4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3">
        <v>41217</v>
      </c>
      <c r="B8" s="1">
        <v>13000</v>
      </c>
      <c r="C8" s="4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0"/>
      <c r="B9" s="7"/>
      <c r="C9" s="6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3"/>
      <c r="B10" s="1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5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5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5"/>
      <c r="B13" s="1">
        <f>SUM(B2:B12)</f>
        <v>440600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5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5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5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5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5"/>
      <c r="B18" s="1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5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5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5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5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5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5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5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5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</sheetData>
  <autoFilter ref="A1:C1"/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7"/>
  <sheetViews>
    <sheetView topLeftCell="A4" workbookViewId="0">
      <selection activeCell="E31" sqref="E31"/>
    </sheetView>
  </sheetViews>
  <sheetFormatPr defaultRowHeight="14.25"/>
  <cols>
    <col min="1" max="1" width="10.875" bestFit="1" customWidth="1"/>
    <col min="2" max="2" width="8.125" customWidth="1"/>
    <col min="3" max="3" width="10.125" customWidth="1"/>
    <col min="4" max="4" width="14.25" customWidth="1"/>
    <col min="5" max="5" width="8.625" customWidth="1"/>
    <col min="6" max="6" width="8" bestFit="1" customWidth="1"/>
    <col min="7" max="7" width="9.875" bestFit="1" customWidth="1"/>
    <col min="8" max="8" width="55" customWidth="1"/>
  </cols>
  <sheetData>
    <row r="1" spans="1:31" ht="18.75">
      <c r="A1" s="8" t="s">
        <v>4</v>
      </c>
      <c r="B1" s="13" t="s">
        <v>6</v>
      </c>
      <c r="C1" s="13" t="s">
        <v>8</v>
      </c>
      <c r="D1" s="13" t="s">
        <v>9</v>
      </c>
      <c r="E1" s="13" t="s">
        <v>22</v>
      </c>
      <c r="F1" s="13" t="s">
        <v>23</v>
      </c>
      <c r="G1" s="13" t="s">
        <v>5</v>
      </c>
      <c r="H1" s="13" t="s">
        <v>13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>
        <v>41231</v>
      </c>
      <c r="B2" s="11" t="s">
        <v>18</v>
      </c>
      <c r="C2" s="11" t="s">
        <v>19</v>
      </c>
      <c r="D2" s="11" t="s">
        <v>20</v>
      </c>
      <c r="E2" s="11">
        <v>26200</v>
      </c>
      <c r="F2" s="11">
        <v>1</v>
      </c>
      <c r="G2" s="12">
        <f t="shared" ref="G2" si="0">E2*F2</f>
        <v>26200</v>
      </c>
      <c r="H2" s="11" t="s">
        <v>30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7">
      <c r="A3" s="3">
        <v>41231</v>
      </c>
      <c r="B3" s="4" t="s">
        <v>18</v>
      </c>
      <c r="C3" s="4" t="s">
        <v>19</v>
      </c>
      <c r="D3" s="4" t="s">
        <v>20</v>
      </c>
      <c r="E3" s="4">
        <v>100</v>
      </c>
      <c r="F3" s="4">
        <v>1</v>
      </c>
      <c r="G3" s="1">
        <f>E3*F3</f>
        <v>100</v>
      </c>
      <c r="H3" s="4" t="s"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>
        <v>41232</v>
      </c>
      <c r="B4" s="4" t="s">
        <v>18</v>
      </c>
      <c r="C4" s="4" t="s">
        <v>19</v>
      </c>
      <c r="D4" s="4" t="s">
        <v>24</v>
      </c>
      <c r="E4" s="4">
        <v>26200</v>
      </c>
      <c r="F4" s="9">
        <v>0.2</v>
      </c>
      <c r="G4" s="1">
        <f>E4*F4</f>
        <v>5240</v>
      </c>
      <c r="H4" s="4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>
        <v>41233</v>
      </c>
      <c r="B5" s="4" t="s">
        <v>18</v>
      </c>
      <c r="C5" s="4" t="s">
        <v>19</v>
      </c>
      <c r="D5" s="4" t="s">
        <v>24</v>
      </c>
      <c r="E5" s="4">
        <v>100</v>
      </c>
      <c r="F5" s="4">
        <v>1</v>
      </c>
      <c r="G5" s="1">
        <f>E5*F5</f>
        <v>100</v>
      </c>
      <c r="H5" s="4" t="s">
        <v>32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41260</v>
      </c>
      <c r="B6" s="4" t="s">
        <v>103</v>
      </c>
      <c r="C6" s="4" t="s">
        <v>104</v>
      </c>
      <c r="D6" s="1"/>
      <c r="E6" s="1">
        <v>5240</v>
      </c>
      <c r="F6" s="1">
        <v>1</v>
      </c>
      <c r="G6" s="1">
        <f t="shared" ref="G6:G23" si="1">E6*F6</f>
        <v>5240</v>
      </c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7">
      <c r="A7" s="5">
        <v>41288</v>
      </c>
      <c r="B7" s="4" t="s">
        <v>18</v>
      </c>
      <c r="C7" s="4" t="s">
        <v>105</v>
      </c>
      <c r="D7" s="1"/>
      <c r="E7" s="1">
        <v>5240</v>
      </c>
      <c r="F7" s="1">
        <v>2</v>
      </c>
      <c r="G7" s="1">
        <f t="shared" si="1"/>
        <v>10480</v>
      </c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41287</v>
      </c>
      <c r="B8" s="4" t="s">
        <v>18</v>
      </c>
      <c r="C8" s="4" t="s">
        <v>133</v>
      </c>
      <c r="D8" s="1"/>
      <c r="E8" s="1">
        <v>4400</v>
      </c>
      <c r="F8" s="1">
        <v>1</v>
      </c>
      <c r="G8" s="1">
        <f t="shared" si="1"/>
        <v>4400</v>
      </c>
      <c r="H8" s="1" t="s">
        <v>157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/>
      <c r="B9" s="4"/>
      <c r="C9" s="4"/>
      <c r="D9" s="4"/>
      <c r="E9" s="4"/>
      <c r="F9" s="4"/>
      <c r="G9" s="1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7">
      <c r="A10" s="3">
        <v>41250</v>
      </c>
      <c r="B10" s="4" t="s">
        <v>18</v>
      </c>
      <c r="C10" s="4" t="s">
        <v>85</v>
      </c>
      <c r="D10" s="4"/>
      <c r="E10" s="4">
        <v>3.8</v>
      </c>
      <c r="F10" s="4">
        <v>100</v>
      </c>
      <c r="G10" s="1">
        <f t="shared" ref="G10" si="2">E10*F10</f>
        <v>380</v>
      </c>
      <c r="H10" s="4" t="s">
        <v>108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41293</v>
      </c>
      <c r="B11" s="4" t="s">
        <v>153</v>
      </c>
      <c r="C11" s="4" t="s">
        <v>154</v>
      </c>
      <c r="D11" s="1"/>
      <c r="E11" s="1">
        <v>100</v>
      </c>
      <c r="F11" s="1">
        <v>1</v>
      </c>
      <c r="G11" s="1">
        <f t="shared" si="1"/>
        <v>100</v>
      </c>
      <c r="H11" s="4" t="s">
        <v>155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41293</v>
      </c>
      <c r="B12" s="4" t="s">
        <v>153</v>
      </c>
      <c r="C12" s="4" t="s">
        <v>154</v>
      </c>
      <c r="D12" s="1"/>
      <c r="E12" s="1">
        <v>100</v>
      </c>
      <c r="F12" s="1">
        <v>1</v>
      </c>
      <c r="G12" s="1">
        <f t="shared" ref="G12" si="3">E12*F12</f>
        <v>100</v>
      </c>
      <c r="H12" s="4" t="s">
        <v>156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7">
      <c r="A13" s="3">
        <v>41250</v>
      </c>
      <c r="B13" s="4" t="s">
        <v>18</v>
      </c>
      <c r="C13" s="4" t="s">
        <v>85</v>
      </c>
      <c r="D13" s="4"/>
      <c r="E13" s="4">
        <f>-260</f>
        <v>-260</v>
      </c>
      <c r="F13" s="4">
        <v>1</v>
      </c>
      <c r="G13" s="1">
        <f>E13*F13</f>
        <v>-260</v>
      </c>
      <c r="H13" s="4" t="s">
        <v>106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7">
      <c r="A14" s="3">
        <v>41250</v>
      </c>
      <c r="B14" s="4" t="s">
        <v>18</v>
      </c>
      <c r="C14" s="4" t="s">
        <v>85</v>
      </c>
      <c r="D14" s="4"/>
      <c r="E14" s="4">
        <f>-90</f>
        <v>-90</v>
      </c>
      <c r="F14" s="4">
        <v>1</v>
      </c>
      <c r="G14" s="1">
        <f>E14*F14</f>
        <v>-90</v>
      </c>
      <c r="H14" s="4" t="s">
        <v>107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7">
      <c r="A15" s="5">
        <v>41268</v>
      </c>
      <c r="B15" s="4" t="s">
        <v>18</v>
      </c>
      <c r="C15" s="4" t="s">
        <v>132</v>
      </c>
      <c r="D15" s="1"/>
      <c r="E15" s="1">
        <f>-450</f>
        <v>-450</v>
      </c>
      <c r="F15" s="1">
        <v>1</v>
      </c>
      <c r="G15" s="1">
        <f>E15*F15</f>
        <v>-450</v>
      </c>
      <c r="H15" s="4" t="s">
        <v>110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7">
      <c r="A16" s="5">
        <v>41268</v>
      </c>
      <c r="B16" s="4" t="s">
        <v>18</v>
      </c>
      <c r="C16" s="4" t="s">
        <v>132</v>
      </c>
      <c r="D16" s="1"/>
      <c r="E16" s="1">
        <f>-108</f>
        <v>-108</v>
      </c>
      <c r="F16" s="1">
        <v>2</v>
      </c>
      <c r="G16" s="1">
        <f>E16*F16</f>
        <v>-216</v>
      </c>
      <c r="H16" s="4" t="s">
        <v>109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7">
      <c r="A17" s="5">
        <v>41268</v>
      </c>
      <c r="B17" s="4" t="s">
        <v>18</v>
      </c>
      <c r="C17" s="4" t="s">
        <v>132</v>
      </c>
      <c r="D17" s="1"/>
      <c r="E17" s="1">
        <f>-100</f>
        <v>-100</v>
      </c>
      <c r="F17" s="1">
        <v>1</v>
      </c>
      <c r="G17" s="1">
        <f>E17*F17</f>
        <v>-100</v>
      </c>
      <c r="H17" s="4" t="s">
        <v>111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41293</v>
      </c>
      <c r="B18" s="4" t="s">
        <v>18</v>
      </c>
      <c r="C18" s="4" t="s">
        <v>150</v>
      </c>
      <c r="D18" s="1"/>
      <c r="E18" s="1">
        <v>-90</v>
      </c>
      <c r="F18" s="1">
        <v>1</v>
      </c>
      <c r="G18" s="1">
        <f t="shared" si="1"/>
        <v>-90</v>
      </c>
      <c r="H18" s="4" t="s">
        <v>151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5"/>
      <c r="B19" s="1"/>
      <c r="C19" s="1"/>
      <c r="D19" s="1"/>
      <c r="E19" s="1">
        <v>-20</v>
      </c>
      <c r="F19" s="1">
        <v>1</v>
      </c>
      <c r="G19" s="1">
        <f t="shared" si="1"/>
        <v>-20</v>
      </c>
      <c r="H19" s="4" t="s">
        <v>152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/>
      <c r="B20" s="1"/>
      <c r="C20" s="1"/>
      <c r="D20" s="1"/>
      <c r="E20" s="1">
        <v>-30</v>
      </c>
      <c r="F20" s="1">
        <v>1</v>
      </c>
      <c r="G20" s="1">
        <f t="shared" si="1"/>
        <v>-30</v>
      </c>
      <c r="H20" s="4" t="s">
        <v>161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5"/>
      <c r="B21" s="1"/>
      <c r="C21" s="1"/>
      <c r="D21" s="1"/>
      <c r="E21" s="1">
        <v>-64</v>
      </c>
      <c r="F21" s="1">
        <v>1</v>
      </c>
      <c r="G21" s="1">
        <f t="shared" si="1"/>
        <v>-64</v>
      </c>
      <c r="H21" s="4" t="s">
        <v>162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/>
      <c r="B22" s="1"/>
      <c r="C22" s="1"/>
      <c r="D22" s="1"/>
      <c r="E22" s="1"/>
      <c r="F22" s="1"/>
      <c r="G22" s="1">
        <f t="shared" si="1"/>
        <v>0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5"/>
      <c r="B23" s="1"/>
      <c r="C23" s="1"/>
      <c r="D23" s="1"/>
      <c r="E23" s="1"/>
      <c r="F23" s="1"/>
      <c r="G23" s="1">
        <f t="shared" si="1"/>
        <v>0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5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"/>
      <c r="B26" s="1"/>
      <c r="C26" s="1"/>
      <c r="D26" s="1"/>
      <c r="E26" s="1"/>
      <c r="F26" s="1"/>
      <c r="G26" s="1">
        <f>SUM(G4:G8)</f>
        <v>25460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15"/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15" t="s">
        <v>61</v>
      </c>
      <c r="G28" s="16">
        <f>SUM(G26+'装修-自购'!F75)</f>
        <v>117749.2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</sheetData>
  <autoFilter ref="A1:H1">
    <filterColumn colId="4"/>
    <filterColumn colId="5"/>
  </autoFilter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9"/>
  <sheetViews>
    <sheetView tabSelected="1" zoomScale="115" zoomScaleNormal="115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C65" sqref="C65"/>
    </sheetView>
  </sheetViews>
  <sheetFormatPr defaultRowHeight="14.25"/>
  <cols>
    <col min="1" max="1" width="8.125" customWidth="1"/>
    <col min="2" max="2" width="11.625" customWidth="1"/>
    <col min="3" max="3" width="14.25" customWidth="1"/>
    <col min="4" max="4" width="8.625" customWidth="1"/>
    <col min="5" max="5" width="7" customWidth="1"/>
    <col min="6" max="6" width="11.625" customWidth="1"/>
    <col min="7" max="7" width="22.375" customWidth="1"/>
    <col min="8" max="8" width="14.5" customWidth="1"/>
    <col min="9" max="9" width="10.25" bestFit="1" customWidth="1"/>
  </cols>
  <sheetData>
    <row r="1" spans="1:31" ht="18.75">
      <c r="A1" s="13" t="s">
        <v>6</v>
      </c>
      <c r="B1" s="13" t="s">
        <v>8</v>
      </c>
      <c r="C1" s="13" t="s">
        <v>9</v>
      </c>
      <c r="D1" s="13" t="s">
        <v>22</v>
      </c>
      <c r="E1" s="13" t="s">
        <v>23</v>
      </c>
      <c r="F1" s="13" t="s">
        <v>5</v>
      </c>
      <c r="G1" s="13" t="s">
        <v>13</v>
      </c>
      <c r="H1" s="13" t="s">
        <v>66</v>
      </c>
      <c r="I1" s="8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05" customHeight="1">
      <c r="A2" s="4" t="s">
        <v>10</v>
      </c>
      <c r="B2" s="4" t="s">
        <v>11</v>
      </c>
      <c r="C2" s="4" t="s">
        <v>12</v>
      </c>
      <c r="D2" s="4">
        <v>8350</v>
      </c>
      <c r="E2" s="4">
        <v>1</v>
      </c>
      <c r="F2" s="1">
        <f t="shared" ref="F2:F7" si="0">D2*E2</f>
        <v>8350</v>
      </c>
      <c r="G2" s="1" t="s">
        <v>7</v>
      </c>
      <c r="H2" s="1"/>
      <c r="I2" s="3">
        <v>41173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05" customHeight="1">
      <c r="A3" s="4" t="s">
        <v>10</v>
      </c>
      <c r="B3" s="4" t="s">
        <v>11</v>
      </c>
      <c r="C3" s="4" t="s">
        <v>138</v>
      </c>
      <c r="D3" s="4">
        <v>128</v>
      </c>
      <c r="E3" s="4">
        <v>1</v>
      </c>
      <c r="F3" s="1">
        <f t="shared" si="0"/>
        <v>128</v>
      </c>
      <c r="G3" s="1" t="s">
        <v>137</v>
      </c>
      <c r="H3" s="1"/>
      <c r="I3" s="3">
        <v>41287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40.5">
      <c r="A4" s="4" t="s">
        <v>14</v>
      </c>
      <c r="B4" s="4" t="s">
        <v>11</v>
      </c>
      <c r="C4" s="4" t="s">
        <v>15</v>
      </c>
      <c r="D4" s="4">
        <v>4979</v>
      </c>
      <c r="E4" s="4">
        <v>1</v>
      </c>
      <c r="F4" s="1">
        <f t="shared" si="0"/>
        <v>4979</v>
      </c>
      <c r="G4" s="4" t="s">
        <v>146</v>
      </c>
      <c r="H4" s="4"/>
      <c r="I4" s="3" t="s">
        <v>147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7.75">
      <c r="A5" s="4" t="s">
        <v>140</v>
      </c>
      <c r="B5" s="4" t="s">
        <v>139</v>
      </c>
      <c r="C5" s="1" t="s">
        <v>141</v>
      </c>
      <c r="D5" s="1">
        <v>750</v>
      </c>
      <c r="E5" s="1">
        <v>1.1000000000000001</v>
      </c>
      <c r="F5" s="1">
        <f t="shared" si="0"/>
        <v>825.00000000000011</v>
      </c>
      <c r="G5" s="1" t="s">
        <v>145</v>
      </c>
      <c r="H5" s="1"/>
      <c r="I5" s="3" t="s">
        <v>147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7.75">
      <c r="A6" s="4" t="s">
        <v>143</v>
      </c>
      <c r="B6" s="4" t="s">
        <v>142</v>
      </c>
      <c r="C6" s="1" t="s">
        <v>141</v>
      </c>
      <c r="D6" s="1">
        <v>450</v>
      </c>
      <c r="E6" s="1">
        <v>1</v>
      </c>
      <c r="F6" s="1">
        <f t="shared" si="0"/>
        <v>450</v>
      </c>
      <c r="G6" s="1" t="s">
        <v>145</v>
      </c>
      <c r="H6" s="1"/>
      <c r="I6" s="3" t="s">
        <v>147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8.5">
      <c r="A7" s="4" t="s">
        <v>144</v>
      </c>
      <c r="B7" s="4" t="s">
        <v>142</v>
      </c>
      <c r="C7" s="1" t="s">
        <v>141</v>
      </c>
      <c r="D7" s="1">
        <v>350</v>
      </c>
      <c r="E7" s="1">
        <v>3.48</v>
      </c>
      <c r="F7" s="1">
        <f t="shared" si="0"/>
        <v>1218</v>
      </c>
      <c r="G7" s="1" t="s">
        <v>148</v>
      </c>
      <c r="H7" s="1"/>
      <c r="I7" s="3" t="s">
        <v>147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/>
      <c r="B8" s="4"/>
      <c r="C8" s="1"/>
      <c r="D8" s="1"/>
      <c r="E8" s="1"/>
      <c r="F8" s="1">
        <v>-72</v>
      </c>
      <c r="G8" s="4" t="s">
        <v>149</v>
      </c>
      <c r="H8" s="1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54">
      <c r="A9" s="4" t="s">
        <v>16</v>
      </c>
      <c r="B9" s="4" t="s">
        <v>19</v>
      </c>
      <c r="C9" s="4" t="s">
        <v>15</v>
      </c>
      <c r="D9" s="4">
        <v>100</v>
      </c>
      <c r="E9" s="4">
        <v>1</v>
      </c>
      <c r="F9" s="1">
        <f t="shared" ref="F9:F74" si="1">D9*E9</f>
        <v>100</v>
      </c>
      <c r="G9" s="4" t="s">
        <v>65</v>
      </c>
      <c r="H9" s="4"/>
      <c r="I9" s="3">
        <v>41230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4" t="s">
        <v>29</v>
      </c>
      <c r="B10" s="4" t="s">
        <v>19</v>
      </c>
      <c r="C10" s="4" t="s">
        <v>21</v>
      </c>
      <c r="D10" s="4">
        <v>249</v>
      </c>
      <c r="E10" s="4">
        <v>1</v>
      </c>
      <c r="F10" s="1">
        <f>D10*E10</f>
        <v>249</v>
      </c>
      <c r="G10" s="4" t="s">
        <v>56</v>
      </c>
      <c r="H10" s="4"/>
      <c r="I10" s="3">
        <v>41231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7">
      <c r="A11" s="4" t="s">
        <v>53</v>
      </c>
      <c r="B11" s="4" t="s">
        <v>19</v>
      </c>
      <c r="C11" s="4" t="s">
        <v>21</v>
      </c>
      <c r="D11" s="4">
        <v>2.2999999999999998</v>
      </c>
      <c r="E11" s="4">
        <v>30</v>
      </c>
      <c r="F11" s="1">
        <f>D11*E11</f>
        <v>69</v>
      </c>
      <c r="G11" s="4" t="s">
        <v>56</v>
      </c>
      <c r="H11" s="4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4" t="s">
        <v>54</v>
      </c>
      <c r="B12" s="4" t="s">
        <v>19</v>
      </c>
      <c r="C12" s="4" t="s">
        <v>21</v>
      </c>
      <c r="D12" s="4">
        <v>1</v>
      </c>
      <c r="E12" s="4">
        <v>30</v>
      </c>
      <c r="F12" s="1">
        <f t="shared" ref="F12:F13" si="2">D12*E12</f>
        <v>30</v>
      </c>
      <c r="G12" s="4" t="s">
        <v>56</v>
      </c>
      <c r="H12" s="4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55</v>
      </c>
      <c r="B13" s="4" t="s">
        <v>19</v>
      </c>
      <c r="C13" s="4" t="s">
        <v>21</v>
      </c>
      <c r="D13" s="4">
        <v>3</v>
      </c>
      <c r="E13" s="4">
        <v>50</v>
      </c>
      <c r="F13" s="1">
        <f t="shared" si="2"/>
        <v>150</v>
      </c>
      <c r="G13" s="4" t="s">
        <v>56</v>
      </c>
      <c r="H13" s="4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7.75">
      <c r="A14" s="4" t="s">
        <v>58</v>
      </c>
      <c r="B14" s="4" t="s">
        <v>35</v>
      </c>
      <c r="C14" s="4" t="s">
        <v>15</v>
      </c>
      <c r="D14" s="14">
        <v>1280</v>
      </c>
      <c r="E14" s="14">
        <v>1</v>
      </c>
      <c r="F14" s="14">
        <f>D14*E14</f>
        <v>1280</v>
      </c>
      <c r="G14" s="1" t="s">
        <v>57</v>
      </c>
      <c r="H14" s="1"/>
      <c r="I14" s="3">
        <v>41237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37</v>
      </c>
      <c r="B15" s="1" t="s">
        <v>40</v>
      </c>
      <c r="C15" s="4" t="s">
        <v>15</v>
      </c>
      <c r="D15" s="1">
        <v>4.2</v>
      </c>
      <c r="E15" s="1">
        <v>176</v>
      </c>
      <c r="F15" s="1">
        <f>D15*E15</f>
        <v>739.2</v>
      </c>
      <c r="G15" s="1" t="s">
        <v>89</v>
      </c>
      <c r="H15" s="1"/>
      <c r="I15" s="3">
        <v>41253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4" t="s">
        <v>38</v>
      </c>
      <c r="B16" s="1" t="s">
        <v>40</v>
      </c>
      <c r="C16" s="4" t="s">
        <v>15</v>
      </c>
      <c r="D16" s="1">
        <v>4.5</v>
      </c>
      <c r="E16" s="1">
        <v>280</v>
      </c>
      <c r="F16" s="1">
        <f>D16*E16</f>
        <v>1260</v>
      </c>
      <c r="G16" s="1" t="s">
        <v>89</v>
      </c>
      <c r="H16" s="1"/>
      <c r="I16" s="3">
        <v>41253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7">
      <c r="A17" s="4" t="s">
        <v>59</v>
      </c>
      <c r="B17" s="4" t="s">
        <v>50</v>
      </c>
      <c r="C17" s="4" t="s">
        <v>15</v>
      </c>
      <c r="D17" s="4">
        <v>50</v>
      </c>
      <c r="E17" s="4">
        <v>1</v>
      </c>
      <c r="F17" s="1">
        <f t="shared" ref="F17:F18" si="3">D17*E17</f>
        <v>50</v>
      </c>
      <c r="G17" s="4"/>
      <c r="H17" s="4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08">
      <c r="A18" s="4" t="s">
        <v>51</v>
      </c>
      <c r="B18" s="4" t="s">
        <v>19</v>
      </c>
      <c r="C18" s="4" t="s">
        <v>15</v>
      </c>
      <c r="D18" s="4">
        <v>116</v>
      </c>
      <c r="E18" s="4">
        <v>1</v>
      </c>
      <c r="F18" s="1">
        <f t="shared" si="3"/>
        <v>116</v>
      </c>
      <c r="G18" s="4" t="s">
        <v>70</v>
      </c>
      <c r="H18" s="4" t="s">
        <v>72</v>
      </c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7">
      <c r="A19" s="4" t="s">
        <v>26</v>
      </c>
      <c r="B19" s="4" t="s">
        <v>19</v>
      </c>
      <c r="C19" s="4" t="s">
        <v>15</v>
      </c>
      <c r="D19" s="4">
        <v>85</v>
      </c>
      <c r="E19" s="4">
        <v>4</v>
      </c>
      <c r="F19" s="1">
        <f t="shared" si="1"/>
        <v>340</v>
      </c>
      <c r="G19" s="4" t="s">
        <v>52</v>
      </c>
      <c r="H19" s="4" t="s">
        <v>72</v>
      </c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7">
      <c r="A20" s="4" t="s">
        <v>27</v>
      </c>
      <c r="B20" s="4" t="s">
        <v>19</v>
      </c>
      <c r="C20" s="4" t="s">
        <v>15</v>
      </c>
      <c r="D20" s="4">
        <v>140</v>
      </c>
      <c r="E20" s="4">
        <v>6</v>
      </c>
      <c r="F20" s="1">
        <f t="shared" si="1"/>
        <v>840</v>
      </c>
      <c r="G20" s="4"/>
      <c r="H20" s="4" t="s">
        <v>72</v>
      </c>
      <c r="I20" s="3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7">
      <c r="A21" s="4" t="s">
        <v>28</v>
      </c>
      <c r="B21" s="4" t="s">
        <v>19</v>
      </c>
      <c r="C21" s="4" t="s">
        <v>15</v>
      </c>
      <c r="D21" s="4">
        <v>2.5</v>
      </c>
      <c r="E21" s="4">
        <v>50</v>
      </c>
      <c r="F21" s="1">
        <f t="shared" si="1"/>
        <v>125</v>
      </c>
      <c r="G21" s="4"/>
      <c r="H21" s="4" t="s">
        <v>72</v>
      </c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27">
      <c r="A22" s="4" t="s">
        <v>68</v>
      </c>
      <c r="B22" s="4" t="s">
        <v>69</v>
      </c>
      <c r="C22" s="4" t="s">
        <v>15</v>
      </c>
      <c r="D22" s="4">
        <v>2.5</v>
      </c>
      <c r="E22" s="4">
        <v>100</v>
      </c>
      <c r="F22" s="1">
        <f t="shared" si="1"/>
        <v>250</v>
      </c>
      <c r="G22" s="4"/>
      <c r="H22" s="4" t="s">
        <v>72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27">
      <c r="A23" s="4"/>
      <c r="B23" s="4"/>
      <c r="C23" s="4"/>
      <c r="D23" s="4"/>
      <c r="E23" s="4"/>
      <c r="F23" s="1">
        <v>-21</v>
      </c>
      <c r="G23" s="4" t="s">
        <v>71</v>
      </c>
      <c r="H23" s="4" t="s">
        <v>72</v>
      </c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18" customFormat="1" ht="27">
      <c r="A24" s="19" t="s">
        <v>62</v>
      </c>
      <c r="B24" s="19" t="s">
        <v>11</v>
      </c>
      <c r="C24" s="19" t="s">
        <v>15</v>
      </c>
      <c r="D24" s="22">
        <v>226</v>
      </c>
      <c r="E24" s="19">
        <v>1</v>
      </c>
      <c r="F24" s="20">
        <f t="shared" si="1"/>
        <v>226</v>
      </c>
      <c r="G24" s="19"/>
      <c r="H24" s="19" t="s">
        <v>73</v>
      </c>
      <c r="I24" s="2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s="18" customFormat="1" ht="27">
      <c r="A25" s="19" t="s">
        <v>86</v>
      </c>
      <c r="B25" s="19" t="s">
        <v>87</v>
      </c>
      <c r="C25" s="19" t="s">
        <v>15</v>
      </c>
      <c r="D25" s="22">
        <v>180</v>
      </c>
      <c r="E25" s="19">
        <v>1</v>
      </c>
      <c r="F25" s="20">
        <f t="shared" si="1"/>
        <v>180</v>
      </c>
      <c r="G25" s="19"/>
      <c r="H25" s="19"/>
      <c r="I25" s="21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>
      <c r="A26" s="4" t="s">
        <v>33</v>
      </c>
      <c r="B26" s="4" t="s">
        <v>19</v>
      </c>
      <c r="C26" s="4" t="s">
        <v>15</v>
      </c>
      <c r="D26" s="4">
        <v>6.8</v>
      </c>
      <c r="E26" s="4">
        <v>42</v>
      </c>
      <c r="F26" s="1">
        <f>D26*E26</f>
        <v>285.59999999999997</v>
      </c>
      <c r="G26" s="4"/>
      <c r="H26" s="4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67</v>
      </c>
      <c r="B27" s="4" t="s">
        <v>19</v>
      </c>
      <c r="C27" s="4" t="s">
        <v>15</v>
      </c>
      <c r="D27" s="4">
        <f>5.98*0.68</f>
        <v>4.0664000000000007</v>
      </c>
      <c r="E27" s="4">
        <v>3</v>
      </c>
      <c r="F27" s="1">
        <f>D27*E27</f>
        <v>12.199200000000001</v>
      </c>
      <c r="G27" s="4" t="s">
        <v>74</v>
      </c>
      <c r="H27" s="4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4" t="s">
        <v>67</v>
      </c>
      <c r="B28" s="4" t="s">
        <v>19</v>
      </c>
      <c r="C28" s="4" t="s">
        <v>15</v>
      </c>
      <c r="D28" s="4">
        <f>8.25*0.68</f>
        <v>5.61</v>
      </c>
      <c r="E28" s="4">
        <v>30</v>
      </c>
      <c r="F28" s="1">
        <f t="shared" ref="F28:F37" si="4">D28*E28</f>
        <v>168.3</v>
      </c>
      <c r="G28" s="4" t="s">
        <v>75</v>
      </c>
      <c r="H28" s="4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67</v>
      </c>
      <c r="B29" s="4" t="s">
        <v>19</v>
      </c>
      <c r="C29" s="4" t="s">
        <v>15</v>
      </c>
      <c r="D29" s="4">
        <f>7.62*0.68</f>
        <v>5.1816000000000004</v>
      </c>
      <c r="E29" s="4">
        <v>10</v>
      </c>
      <c r="F29" s="1">
        <f t="shared" si="4"/>
        <v>51.816000000000003</v>
      </c>
      <c r="G29" s="4" t="s">
        <v>76</v>
      </c>
      <c r="H29" s="4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4" t="s">
        <v>67</v>
      </c>
      <c r="B30" s="4" t="s">
        <v>19</v>
      </c>
      <c r="C30" s="4" t="s">
        <v>15</v>
      </c>
      <c r="D30" s="4">
        <f>10.87*0.68</f>
        <v>7.3916000000000004</v>
      </c>
      <c r="E30" s="4">
        <v>7</v>
      </c>
      <c r="F30" s="1">
        <f t="shared" si="4"/>
        <v>51.741200000000006</v>
      </c>
      <c r="G30" s="4" t="s">
        <v>77</v>
      </c>
      <c r="H30" s="4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67</v>
      </c>
      <c r="B31" s="4" t="s">
        <v>19</v>
      </c>
      <c r="C31" s="4" t="s">
        <v>15</v>
      </c>
      <c r="D31" s="4">
        <f>40.97*0.68</f>
        <v>27.8596</v>
      </c>
      <c r="E31" s="4">
        <v>8</v>
      </c>
      <c r="F31" s="1">
        <f t="shared" si="4"/>
        <v>222.8768</v>
      </c>
      <c r="G31" s="4" t="s">
        <v>78</v>
      </c>
      <c r="H31" s="4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4" t="s">
        <v>67</v>
      </c>
      <c r="B32" s="4" t="s">
        <v>19</v>
      </c>
      <c r="C32" s="4" t="s">
        <v>15</v>
      </c>
      <c r="D32" s="4">
        <f>33.8*0.68</f>
        <v>22.983999999999998</v>
      </c>
      <c r="E32" s="4">
        <v>2</v>
      </c>
      <c r="F32" s="1">
        <f t="shared" si="4"/>
        <v>45.967999999999996</v>
      </c>
      <c r="G32" s="4" t="s">
        <v>79</v>
      </c>
      <c r="H32" s="4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4" t="s">
        <v>67</v>
      </c>
      <c r="B33" s="4" t="s">
        <v>19</v>
      </c>
      <c r="C33" s="4" t="s">
        <v>15</v>
      </c>
      <c r="D33" s="4">
        <f>38.95*0.68</f>
        <v>26.486000000000004</v>
      </c>
      <c r="E33" s="4">
        <v>1</v>
      </c>
      <c r="F33" s="1">
        <f t="shared" si="4"/>
        <v>26.486000000000004</v>
      </c>
      <c r="G33" s="4" t="s">
        <v>80</v>
      </c>
      <c r="H33" s="4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" customHeight="1">
      <c r="A34" s="4" t="s">
        <v>67</v>
      </c>
      <c r="B34" s="4" t="s">
        <v>19</v>
      </c>
      <c r="C34" s="4" t="s">
        <v>15</v>
      </c>
      <c r="D34" s="4">
        <f>44.71*0.68</f>
        <v>30.402800000000003</v>
      </c>
      <c r="E34" s="4">
        <v>1</v>
      </c>
      <c r="F34" s="1">
        <f t="shared" si="4"/>
        <v>30.402800000000003</v>
      </c>
      <c r="G34" s="4" t="s">
        <v>81</v>
      </c>
      <c r="H34" s="4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4" t="s">
        <v>67</v>
      </c>
      <c r="B35" s="4" t="s">
        <v>19</v>
      </c>
      <c r="C35" s="4" t="s">
        <v>15</v>
      </c>
      <c r="D35" s="4">
        <f>2.93*0.68</f>
        <v>1.9924000000000002</v>
      </c>
      <c r="E35" s="4">
        <v>10</v>
      </c>
      <c r="F35" s="1">
        <f t="shared" si="4"/>
        <v>19.924000000000003</v>
      </c>
      <c r="G35" s="4" t="s">
        <v>82</v>
      </c>
      <c r="H35" s="4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4" t="s">
        <v>67</v>
      </c>
      <c r="B36" s="4" t="s">
        <v>19</v>
      </c>
      <c r="C36" s="4" t="s">
        <v>15</v>
      </c>
      <c r="D36" s="4">
        <f>8.7*0.68</f>
        <v>5.9160000000000004</v>
      </c>
      <c r="E36" s="4">
        <v>40</v>
      </c>
      <c r="F36" s="1">
        <f t="shared" si="4"/>
        <v>236.64000000000001</v>
      </c>
      <c r="G36" s="4" t="s">
        <v>83</v>
      </c>
      <c r="H36" s="4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4" t="s">
        <v>67</v>
      </c>
      <c r="B37" s="4" t="s">
        <v>19</v>
      </c>
      <c r="C37" s="4" t="s">
        <v>15</v>
      </c>
      <c r="D37" s="4">
        <f>0*0.68</f>
        <v>0</v>
      </c>
      <c r="E37" s="4">
        <v>3</v>
      </c>
      <c r="F37" s="1">
        <f t="shared" si="4"/>
        <v>0</v>
      </c>
      <c r="G37" s="4" t="s">
        <v>84</v>
      </c>
      <c r="H37" s="4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27">
      <c r="A38" s="4" t="s">
        <v>63</v>
      </c>
      <c r="B38" s="4" t="s">
        <v>64</v>
      </c>
      <c r="C38" s="4" t="s">
        <v>15</v>
      </c>
      <c r="D38" s="4">
        <v>1.1000000000000001</v>
      </c>
      <c r="E38" s="4">
        <v>200</v>
      </c>
      <c r="F38" s="1">
        <f t="shared" si="1"/>
        <v>220.00000000000003</v>
      </c>
      <c r="G38" s="4"/>
      <c r="H38" s="4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4"/>
      <c r="B39" s="4"/>
      <c r="C39" s="4"/>
      <c r="D39" s="23"/>
      <c r="E39" s="4"/>
      <c r="F39" s="1">
        <v>-151.95400000000001</v>
      </c>
      <c r="G39" s="4" t="s">
        <v>88</v>
      </c>
      <c r="H39" s="4"/>
      <c r="I39" s="3">
        <v>41191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4" t="s">
        <v>91</v>
      </c>
      <c r="B40" s="4" t="s">
        <v>87</v>
      </c>
      <c r="C40" s="4" t="s">
        <v>15</v>
      </c>
      <c r="D40">
        <v>5400</v>
      </c>
      <c r="E40" s="4">
        <v>1</v>
      </c>
      <c r="F40" s="1">
        <f>D40*E40</f>
        <v>5400</v>
      </c>
      <c r="G40" s="4"/>
      <c r="H40" s="4"/>
      <c r="I40" s="3">
        <v>41276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7">
      <c r="A41" s="4" t="s">
        <v>34</v>
      </c>
      <c r="B41" s="4" t="s">
        <v>19</v>
      </c>
      <c r="C41" s="4" t="s">
        <v>99</v>
      </c>
      <c r="D41" s="1">
        <v>930</v>
      </c>
      <c r="E41" s="1">
        <v>1</v>
      </c>
      <c r="F41" s="1">
        <f t="shared" si="1"/>
        <v>930</v>
      </c>
      <c r="G41" s="1" t="s">
        <v>134</v>
      </c>
      <c r="H41" s="1"/>
      <c r="I41" s="3">
        <v>41287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4" t="s">
        <v>41</v>
      </c>
      <c r="B42" s="4" t="s">
        <v>42</v>
      </c>
      <c r="C42" s="4" t="s">
        <v>94</v>
      </c>
      <c r="D42" s="1">
        <v>509</v>
      </c>
      <c r="E42" s="1">
        <v>1</v>
      </c>
      <c r="F42" s="1">
        <f>D42*E42</f>
        <v>509</v>
      </c>
      <c r="G42" s="1" t="s">
        <v>92</v>
      </c>
      <c r="H42" s="1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27">
      <c r="A43" s="4" t="s">
        <v>36</v>
      </c>
      <c r="B43" s="4" t="s">
        <v>39</v>
      </c>
      <c r="C43" s="4" t="s">
        <v>93</v>
      </c>
      <c r="D43" s="1">
        <v>1400</v>
      </c>
      <c r="E43" s="1">
        <v>1</v>
      </c>
      <c r="F43" s="1">
        <f t="shared" si="1"/>
        <v>1400</v>
      </c>
      <c r="G43" s="3" t="s">
        <v>136</v>
      </c>
      <c r="H43" s="1"/>
      <c r="I43" s="3">
        <v>41300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7">
      <c r="A44" s="4" t="s">
        <v>43</v>
      </c>
      <c r="B44" s="4" t="s">
        <v>39</v>
      </c>
      <c r="C44" s="4" t="s">
        <v>93</v>
      </c>
      <c r="D44" s="1">
        <v>240</v>
      </c>
      <c r="E44" s="1">
        <v>1</v>
      </c>
      <c r="F44" s="1">
        <f>D44*E44</f>
        <v>240</v>
      </c>
      <c r="G44" s="1"/>
      <c r="H44" s="1"/>
      <c r="I44" s="3">
        <v>41287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7">
      <c r="A45" s="4" t="s">
        <v>43</v>
      </c>
      <c r="B45" s="4" t="s">
        <v>17</v>
      </c>
      <c r="C45" s="4" t="s">
        <v>135</v>
      </c>
      <c r="D45" s="1">
        <v>600</v>
      </c>
      <c r="E45" s="1">
        <v>1</v>
      </c>
      <c r="F45" s="1">
        <f t="shared" ref="F45:F52" si="5">D45*E45</f>
        <v>600</v>
      </c>
      <c r="G45" s="1"/>
      <c r="H45" s="1"/>
      <c r="I45" s="3">
        <v>41287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27">
      <c r="A46" s="4" t="s">
        <v>43</v>
      </c>
      <c r="B46" s="4" t="s">
        <v>112</v>
      </c>
      <c r="C46" s="4" t="s">
        <v>135</v>
      </c>
      <c r="D46" s="1">
        <v>260</v>
      </c>
      <c r="E46" s="1">
        <v>1</v>
      </c>
      <c r="F46" s="1">
        <f t="shared" si="5"/>
        <v>260</v>
      </c>
      <c r="G46" s="1"/>
      <c r="H46" s="1"/>
      <c r="I46" s="3">
        <v>41287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4" t="s">
        <v>130</v>
      </c>
      <c r="B47" s="4" t="s">
        <v>131</v>
      </c>
      <c r="C47" s="4" t="s">
        <v>94</v>
      </c>
      <c r="D47" s="1">
        <v>142</v>
      </c>
      <c r="E47" s="1">
        <v>1</v>
      </c>
      <c r="F47" s="1">
        <f>D47*E47</f>
        <v>142</v>
      </c>
      <c r="G47" s="1"/>
      <c r="H47" s="1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27">
      <c r="A48" s="4" t="s">
        <v>43</v>
      </c>
      <c r="B48" s="4" t="s">
        <v>44</v>
      </c>
      <c r="C48" s="4" t="s">
        <v>113</v>
      </c>
      <c r="D48" s="1">
        <v>300</v>
      </c>
      <c r="E48" s="1">
        <v>2</v>
      </c>
      <c r="F48" s="1">
        <f t="shared" si="5"/>
        <v>600</v>
      </c>
      <c r="G48" s="1"/>
      <c r="H48" s="1"/>
      <c r="I48" s="3">
        <v>41287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27">
      <c r="A49" s="4" t="s">
        <v>90</v>
      </c>
      <c r="B49" s="1"/>
      <c r="C49" s="4" t="s">
        <v>113</v>
      </c>
      <c r="D49" s="1">
        <v>745</v>
      </c>
      <c r="E49" s="1">
        <v>1</v>
      </c>
      <c r="F49" s="1">
        <f>D49*E49</f>
        <v>745</v>
      </c>
      <c r="G49" s="1"/>
      <c r="H49" s="1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27.75">
      <c r="A50" s="4" t="s">
        <v>45</v>
      </c>
      <c r="B50" s="4" t="s">
        <v>95</v>
      </c>
      <c r="C50" s="1" t="s">
        <v>96</v>
      </c>
      <c r="D50" s="1">
        <v>13</v>
      </c>
      <c r="E50" s="1">
        <v>14</v>
      </c>
      <c r="F50" s="1">
        <f t="shared" si="5"/>
        <v>182</v>
      </c>
      <c r="G50" s="1"/>
      <c r="H50" s="1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27.75">
      <c r="A51" s="4" t="s">
        <v>97</v>
      </c>
      <c r="B51" s="4" t="s">
        <v>98</v>
      </c>
      <c r="C51" s="1" t="s">
        <v>96</v>
      </c>
      <c r="D51" s="1">
        <v>75</v>
      </c>
      <c r="E51" s="1">
        <v>2</v>
      </c>
      <c r="F51" s="1">
        <f t="shared" si="5"/>
        <v>150</v>
      </c>
      <c r="G51" s="1"/>
      <c r="H51" s="1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27.75">
      <c r="A52" s="4" t="s">
        <v>100</v>
      </c>
      <c r="B52" s="4" t="s">
        <v>101</v>
      </c>
      <c r="C52" s="1" t="s">
        <v>102</v>
      </c>
      <c r="D52" s="1">
        <v>140</v>
      </c>
      <c r="E52" s="1">
        <v>3</v>
      </c>
      <c r="F52" s="1">
        <f t="shared" si="5"/>
        <v>420</v>
      </c>
      <c r="G52" s="1"/>
      <c r="H52" s="1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27">
      <c r="A53" s="4" t="s">
        <v>120</v>
      </c>
      <c r="B53" s="1" t="s">
        <v>60</v>
      </c>
      <c r="C53" s="4" t="s">
        <v>114</v>
      </c>
      <c r="D53" s="1">
        <v>258</v>
      </c>
      <c r="E53" s="1">
        <v>55</v>
      </c>
      <c r="F53" s="1">
        <f>D53*E53</f>
        <v>14190</v>
      </c>
      <c r="G53" s="1"/>
      <c r="H53" s="1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27">
      <c r="A54" s="4" t="s">
        <v>121</v>
      </c>
      <c r="B54" s="1" t="s">
        <v>60</v>
      </c>
      <c r="C54" s="4" t="s">
        <v>114</v>
      </c>
      <c r="D54" s="1">
        <v>40</v>
      </c>
      <c r="E54" s="1">
        <v>55</v>
      </c>
      <c r="F54" s="1">
        <f>D54*E54</f>
        <v>2200</v>
      </c>
      <c r="G54" s="1" t="s">
        <v>118</v>
      </c>
      <c r="H54" s="1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40.5">
      <c r="A55" s="4" t="s">
        <v>122</v>
      </c>
      <c r="B55" s="1" t="s">
        <v>60</v>
      </c>
      <c r="C55" s="4" t="s">
        <v>114</v>
      </c>
      <c r="D55" s="1">
        <v>3</v>
      </c>
      <c r="E55" s="1">
        <v>0</v>
      </c>
      <c r="F55" s="1">
        <f t="shared" si="1"/>
        <v>0</v>
      </c>
      <c r="G55" s="4" t="s">
        <v>119</v>
      </c>
      <c r="H55" s="1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27">
      <c r="A56" s="4" t="s">
        <v>123</v>
      </c>
      <c r="B56" s="1" t="s">
        <v>60</v>
      </c>
      <c r="C56" s="4" t="s">
        <v>114</v>
      </c>
      <c r="D56" s="1">
        <v>100</v>
      </c>
      <c r="E56" s="1">
        <v>1</v>
      </c>
      <c r="F56" s="1">
        <f t="shared" si="1"/>
        <v>100</v>
      </c>
      <c r="G56" s="4" t="s">
        <v>124</v>
      </c>
      <c r="H56" s="1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55.5">
      <c r="A57" s="4" t="s">
        <v>115</v>
      </c>
      <c r="B57" s="4" t="s">
        <v>116</v>
      </c>
      <c r="C57" s="1" t="s">
        <v>117</v>
      </c>
      <c r="D57" s="1">
        <v>3000</v>
      </c>
      <c r="E57" s="1">
        <v>1</v>
      </c>
      <c r="F57" s="1">
        <f t="shared" si="1"/>
        <v>3000</v>
      </c>
      <c r="G57" s="1" t="s">
        <v>125</v>
      </c>
      <c r="H57" s="1"/>
      <c r="I57" s="5">
        <v>41287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27.75">
      <c r="A58" s="4" t="s">
        <v>159</v>
      </c>
      <c r="B58" s="1"/>
      <c r="C58" s="1" t="s">
        <v>171</v>
      </c>
      <c r="D58" s="1">
        <v>400</v>
      </c>
      <c r="E58" s="1">
        <v>1</v>
      </c>
      <c r="F58" s="1">
        <f>D58*E58</f>
        <v>400</v>
      </c>
      <c r="G58" s="1" t="s">
        <v>170</v>
      </c>
      <c r="H58" s="1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27.75">
      <c r="A59" s="4" t="s">
        <v>168</v>
      </c>
      <c r="B59" s="1"/>
      <c r="C59" s="1" t="s">
        <v>171</v>
      </c>
      <c r="D59" s="1">
        <v>40</v>
      </c>
      <c r="E59" s="1">
        <v>1</v>
      </c>
      <c r="F59" s="1">
        <f>D59*E59</f>
        <v>40</v>
      </c>
      <c r="G59" s="1" t="s">
        <v>170</v>
      </c>
      <c r="H59" s="1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4" t="s">
        <v>126</v>
      </c>
      <c r="B60" s="4" t="s">
        <v>128</v>
      </c>
      <c r="C60" s="1"/>
      <c r="D60" s="1">
        <v>1500</v>
      </c>
      <c r="E60" s="1">
        <v>1</v>
      </c>
      <c r="F60" s="1">
        <f>D60*E60</f>
        <v>1500</v>
      </c>
      <c r="G60" s="1">
        <f>1.65*1.8*500</f>
        <v>1484.9999999999998</v>
      </c>
      <c r="H60" s="1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4" t="s">
        <v>127</v>
      </c>
      <c r="B61" s="4" t="s">
        <v>129</v>
      </c>
      <c r="C61" s="1"/>
      <c r="D61" s="1">
        <v>1300</v>
      </c>
      <c r="E61" s="1">
        <v>1</v>
      </c>
      <c r="F61" s="1">
        <f>D61*E61</f>
        <v>1300</v>
      </c>
      <c r="G61" s="1">
        <f>1.95*2.2*300</f>
        <v>1287</v>
      </c>
      <c r="H61" s="1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4" t="s">
        <v>158</v>
      </c>
      <c r="B62" s="1"/>
      <c r="C62" s="1"/>
      <c r="D62" s="1">
        <v>1500</v>
      </c>
      <c r="E62" s="1">
        <v>1</v>
      </c>
      <c r="F62" s="1">
        <f>D62*E62</f>
        <v>1500</v>
      </c>
      <c r="G62" s="1"/>
      <c r="H62" s="1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4" t="s">
        <v>160</v>
      </c>
      <c r="B63" s="1"/>
      <c r="C63" s="1"/>
      <c r="D63" s="1">
        <v>400</v>
      </c>
      <c r="E63" s="1">
        <v>1</v>
      </c>
      <c r="F63" s="1">
        <f t="shared" si="1"/>
        <v>400</v>
      </c>
      <c r="G63" s="1"/>
      <c r="H63" s="1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4" t="s">
        <v>163</v>
      </c>
      <c r="B64" s="1"/>
      <c r="C64" s="1"/>
      <c r="D64" s="1">
        <v>2500</v>
      </c>
      <c r="E64" s="1">
        <v>1</v>
      </c>
      <c r="F64" s="1">
        <f t="shared" si="1"/>
        <v>2500</v>
      </c>
      <c r="G64" s="1"/>
      <c r="H64" s="1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99">
      <c r="A65" s="1" t="s">
        <v>172</v>
      </c>
      <c r="B65" s="1"/>
      <c r="C65" s="1"/>
      <c r="D65" s="1">
        <v>12000</v>
      </c>
      <c r="E65" s="1">
        <v>1</v>
      </c>
      <c r="F65" s="1">
        <f t="shared" si="1"/>
        <v>12000</v>
      </c>
      <c r="G65" s="1"/>
      <c r="H65" s="1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27">
      <c r="A66" s="4" t="s">
        <v>174</v>
      </c>
      <c r="B66" s="1"/>
      <c r="C66" s="1"/>
      <c r="D66" s="1">
        <v>2000</v>
      </c>
      <c r="E66" s="1">
        <v>1</v>
      </c>
      <c r="F66" s="1">
        <f t="shared" si="1"/>
        <v>2000</v>
      </c>
      <c r="G66" s="1"/>
      <c r="H66" s="1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4" t="s">
        <v>176</v>
      </c>
      <c r="B67" s="1"/>
      <c r="C67" s="1"/>
      <c r="D67" s="1">
        <v>1000</v>
      </c>
      <c r="E67" s="1">
        <v>1</v>
      </c>
      <c r="F67" s="1">
        <f t="shared" si="1"/>
        <v>1000</v>
      </c>
      <c r="G67" s="1"/>
      <c r="H67" s="1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4" t="s">
        <v>175</v>
      </c>
      <c r="B68" s="1"/>
      <c r="C68" s="1"/>
      <c r="D68" s="1">
        <v>2500</v>
      </c>
      <c r="E68" s="1">
        <v>1</v>
      </c>
      <c r="F68" s="1">
        <f t="shared" si="1"/>
        <v>2500</v>
      </c>
      <c r="G68" s="1"/>
      <c r="H68" s="1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4" t="s">
        <v>169</v>
      </c>
      <c r="B69" s="1"/>
      <c r="C69" s="1"/>
      <c r="D69" s="1">
        <v>500</v>
      </c>
      <c r="E69" s="1">
        <v>1</v>
      </c>
      <c r="F69" s="1">
        <f t="shared" si="1"/>
        <v>500</v>
      </c>
      <c r="G69" s="1"/>
      <c r="H69" s="1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27">
      <c r="A70" s="4" t="s">
        <v>166</v>
      </c>
      <c r="B70" s="1"/>
      <c r="C70" s="4" t="s">
        <v>173</v>
      </c>
      <c r="D70" s="1">
        <v>4500</v>
      </c>
      <c r="E70" s="1">
        <v>1</v>
      </c>
      <c r="F70" s="1">
        <f t="shared" si="1"/>
        <v>4500</v>
      </c>
      <c r="G70" s="1"/>
      <c r="H70" s="1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27">
      <c r="A71" s="4" t="s">
        <v>167</v>
      </c>
      <c r="B71" s="1"/>
      <c r="C71" s="4" t="s">
        <v>173</v>
      </c>
      <c r="D71" s="1">
        <v>2000</v>
      </c>
      <c r="E71" s="1">
        <v>1</v>
      </c>
      <c r="F71" s="1">
        <f t="shared" si="1"/>
        <v>2000</v>
      </c>
      <c r="G71" s="1"/>
      <c r="H71" s="1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27">
      <c r="A72" s="4" t="s">
        <v>164</v>
      </c>
      <c r="B72" s="1"/>
      <c r="C72" s="4" t="s">
        <v>173</v>
      </c>
      <c r="D72" s="1">
        <v>3000</v>
      </c>
      <c r="E72" s="1">
        <v>1</v>
      </c>
      <c r="F72" s="1">
        <f t="shared" si="1"/>
        <v>3000</v>
      </c>
      <c r="G72" s="1"/>
      <c r="H72" s="1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27">
      <c r="A73" s="4" t="s">
        <v>165</v>
      </c>
      <c r="B73" s="1"/>
      <c r="C73" s="4" t="s">
        <v>173</v>
      </c>
      <c r="D73" s="1">
        <v>3000</v>
      </c>
      <c r="E73" s="1">
        <v>1</v>
      </c>
      <c r="F73" s="1">
        <f t="shared" si="1"/>
        <v>3000</v>
      </c>
      <c r="G73" s="1"/>
      <c r="H73" s="1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1"/>
      <c r="B74" s="1"/>
      <c r="C74" s="1"/>
      <c r="D74" s="1"/>
      <c r="E74" s="1"/>
      <c r="F74" s="1">
        <f t="shared" si="1"/>
        <v>0</v>
      </c>
      <c r="G74" s="1"/>
      <c r="H74" s="1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1"/>
      <c r="B75" s="1"/>
      <c r="C75" s="1"/>
      <c r="D75" s="1"/>
      <c r="E75" s="1"/>
      <c r="F75" s="24">
        <f>SUM(F2:F74)</f>
        <v>92289.2</v>
      </c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</sheetData>
  <autoFilter ref="A1:G1">
    <filterColumn colId="3"/>
    <filterColumn colId="4"/>
  </autoFilter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买房</vt:lpstr>
      <vt:lpstr>装修-绿通及齐家</vt:lpstr>
      <vt:lpstr>装修-自购</vt:lpstr>
    </vt:vector>
  </TitlesOfParts>
  <Company>AsWorld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2012-11-13T14:12:00Z</dcterms:created>
  <dcterms:modified xsi:type="dcterms:W3CDTF">2013-03-03T12:28:25Z</dcterms:modified>
</cp:coreProperties>
</file>