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PV\Desktop\FILE GUI\Tháng 11 gui\"/>
    </mc:Choice>
  </mc:AlternateContent>
  <bookViews>
    <workbookView xWindow="-120" yWindow="-120" windowWidth="20730" windowHeight="11160"/>
  </bookViews>
  <sheets>
    <sheet name="I. SƠN  (2)" sheetId="6" r:id="rId1"/>
    <sheet name="III. ĐÓNG GÓI (4)" sheetId="7" r:id="rId2"/>
    <sheet name="III. ĐÓNG GÓI (2)" sheetId="4" r:id="rId3"/>
  </sheets>
  <definedNames>
    <definedName name="_xlnm._FilterDatabase" localSheetId="0" hidden="1">'I. SƠN  (2)'!$A$1:$I$10</definedName>
    <definedName name="_xlnm._FilterDatabase" localSheetId="2" hidden="1">'III. ĐÓNG GÓI (2)'!$A$1:$J$8</definedName>
    <definedName name="_xlnm._FilterDatabase" localSheetId="1" hidden="1">'III. ĐÓNG GÓI (4)'!$A$1:$J$8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9" i="4" l="1"/>
  <c r="H60" i="4"/>
  <c r="H61" i="4"/>
  <c r="H62" i="4"/>
  <c r="H63" i="4"/>
  <c r="G58" i="4"/>
  <c r="H58" i="4"/>
  <c r="H57" i="4"/>
  <c r="H56" i="4"/>
  <c r="H55" i="4"/>
  <c r="H54" i="4"/>
  <c r="H52" i="4"/>
  <c r="G51" i="4"/>
  <c r="H51" i="4"/>
  <c r="H50" i="4"/>
  <c r="H49" i="4"/>
  <c r="H48" i="4"/>
  <c r="H47" i="4"/>
  <c r="H46" i="4"/>
  <c r="H45" i="4"/>
  <c r="H44" i="4"/>
  <c r="G43" i="4"/>
  <c r="H43" i="4"/>
  <c r="G42" i="4"/>
  <c r="H42" i="4"/>
  <c r="G41" i="4"/>
  <c r="H41" i="4"/>
  <c r="H39" i="4"/>
  <c r="G38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G24" i="4"/>
  <c r="H24" i="4"/>
  <c r="G23" i="4"/>
  <c r="H23" i="4"/>
  <c r="G22" i="4"/>
  <c r="H22" i="4"/>
  <c r="G21" i="4"/>
  <c r="H21" i="4"/>
  <c r="G20" i="4"/>
  <c r="H20" i="4"/>
  <c r="G19" i="4"/>
  <c r="H19" i="4"/>
  <c r="G18" i="4"/>
  <c r="H18" i="4"/>
  <c r="G17" i="4"/>
  <c r="H17" i="4"/>
  <c r="G16" i="4"/>
  <c r="H16" i="4"/>
  <c r="G13" i="4"/>
  <c r="H13" i="4"/>
  <c r="G12" i="4"/>
  <c r="H12" i="4"/>
  <c r="G11" i="4"/>
  <c r="H11" i="4"/>
  <c r="G10" i="4"/>
  <c r="H10" i="4"/>
  <c r="M18" i="7"/>
  <c r="K42" i="6"/>
  <c r="E7" i="6"/>
</calcChain>
</file>

<file path=xl/sharedStrings.xml><?xml version="1.0" encoding="utf-8"?>
<sst xmlns="http://schemas.openxmlformats.org/spreadsheetml/2006/main" count="439" uniqueCount="151">
  <si>
    <t>ĐỊNH MỨC KIÊM ĐỀ NGHỊ XUẤT KHO</t>
  </si>
  <si>
    <t>Người đề nghị :</t>
  </si>
  <si>
    <t>Lệnh sản xuất :</t>
  </si>
  <si>
    <t>Khách hàng :</t>
  </si>
  <si>
    <t xml:space="preserve">Đơn hàng:   </t>
  </si>
  <si>
    <t>Sản phẩm :</t>
  </si>
  <si>
    <t>pcs</t>
  </si>
  <si>
    <t>Số lượng:</t>
  </si>
  <si>
    <t>STT</t>
  </si>
  <si>
    <t>HÀNG HÓA</t>
  </si>
  <si>
    <t>ĐVT</t>
  </si>
  <si>
    <t>ĐM/SP</t>
  </si>
  <si>
    <t>Tổng SL/KL
(Theo ĐM)</t>
  </si>
  <si>
    <t>Ngày và Số lượng / Khối lượng cấp phát</t>
  </si>
  <si>
    <t>Cộng</t>
  </si>
  <si>
    <t>Ghi chú</t>
  </si>
  <si>
    <t>TÊN VẬT TƯ</t>
  </si>
  <si>
    <t>MÃ VẬT TƯ</t>
  </si>
  <si>
    <t>XUẤT XỨ</t>
  </si>
  <si>
    <t>……/…..…/……</t>
  </si>
  <si>
    <r>
      <rPr>
        <b/>
        <sz val="18"/>
        <color theme="1"/>
        <rFont val="Cambria"/>
        <family val="1"/>
        <scheme val="major"/>
      </rPr>
      <t>NGƯỜI NHẬN VẬT TƯ</t>
    </r>
    <r>
      <rPr>
        <sz val="18"/>
        <color theme="1"/>
        <rFont val="Cambria"/>
        <family val="1"/>
        <scheme val="major"/>
      </rPr>
      <t xml:space="preserve">
Ký tên  (Ghi rõ họ tên)</t>
    </r>
  </si>
  <si>
    <r>
      <rPr>
        <b/>
        <sz val="18"/>
        <color theme="1"/>
        <rFont val="Cambria"/>
        <family val="1"/>
        <scheme val="major"/>
      </rPr>
      <t xml:space="preserve">THỦ KHO 
</t>
    </r>
    <r>
      <rPr>
        <sz val="18"/>
        <color theme="1"/>
        <rFont val="Cambria"/>
        <family val="1"/>
        <scheme val="major"/>
      </rPr>
      <t>Ghi ngày chuyển lên bộ phận kế toán</t>
    </r>
  </si>
  <si>
    <t>BAN GIÁM ĐỐC</t>
  </si>
  <si>
    <t>BP. KIỂM SOÁT ĐỊNH MỨC</t>
  </si>
  <si>
    <t>NGƯỜI ĐỀ NGHỊ</t>
  </si>
  <si>
    <t xml:space="preserve"> </t>
  </si>
  <si>
    <t>Viet Nam</t>
  </si>
  <si>
    <t>Cái</t>
  </si>
  <si>
    <t>III: VẬT TƯ ĐÓNG GÓI</t>
  </si>
  <si>
    <t>QUY CÁCH</t>
  </si>
  <si>
    <t>Tem dán</t>
  </si>
  <si>
    <t>MRWSH002</t>
  </si>
  <si>
    <t>MRWH007</t>
  </si>
  <si>
    <t>MRWH004</t>
  </si>
  <si>
    <t>21 x 30 x 230</t>
  </si>
  <si>
    <t>10 x 21 x 240</t>
  </si>
  <si>
    <t>5 x 21 x 250</t>
  </si>
  <si>
    <t>5 x 21 x 600</t>
  </si>
  <si>
    <t>21 x 45.2 x 230</t>
  </si>
  <si>
    <t>110 x 260 x 550</t>
  </si>
  <si>
    <t>220 x 240 x 410</t>
  </si>
  <si>
    <t>PHAN THIÊN KIM</t>
  </si>
  <si>
    <t>MRWH002</t>
  </si>
  <si>
    <t>5 x 21 x 240</t>
  </si>
  <si>
    <t>310 x 240 x 440</t>
  </si>
  <si>
    <t>170 x 240 x 440</t>
  </si>
  <si>
    <t>220 x 240 x 610</t>
  </si>
  <si>
    <t>220 x 240 x 500</t>
  </si>
  <si>
    <t>38 x 62 x 67</t>
  </si>
  <si>
    <t>SHW-JYSET</t>
  </si>
  <si>
    <t>IDHU14SET</t>
  </si>
  <si>
    <t>IDUMU14SET</t>
  </si>
  <si>
    <t>65 x 310 1064</t>
  </si>
  <si>
    <t>32 x 178 x 407</t>
  </si>
  <si>
    <t>kg</t>
  </si>
  <si>
    <t>Băng keo trong W24</t>
  </si>
  <si>
    <t>cuộn</t>
  </si>
  <si>
    <t>Băng keo trong W48</t>
  </si>
  <si>
    <t>Xưởng</t>
  </si>
  <si>
    <t>I. SƠN</t>
  </si>
  <si>
    <t>NTX - S - 04 - 705 A</t>
  </si>
  <si>
    <t>Nhập khẩu</t>
  </si>
  <si>
    <t>Kg</t>
  </si>
  <si>
    <t>NTX - S - 04 - 705 B</t>
  </si>
  <si>
    <t>RABIN R - 217 A</t>
  </si>
  <si>
    <t>RABIN R - 217 B</t>
  </si>
  <si>
    <t>CWH - 80 A 0% MATT SEVEN</t>
  </si>
  <si>
    <t>CWH - 80 A 100% MATT SEVEN</t>
  </si>
  <si>
    <t>CWH - 80 B</t>
  </si>
  <si>
    <t>NEW GULT ENAMEL B NY SEVEN</t>
  </si>
  <si>
    <t>RABIN RS - 14 - 713 A</t>
  </si>
  <si>
    <t>RABIN RS - 14 - 713 B</t>
  </si>
  <si>
    <t>RABIN RS - 15 - 769</t>
  </si>
  <si>
    <t>RS - 99 - 006-2 (NOP)</t>
  </si>
  <si>
    <t>RS - 02 - 484 (NOP)</t>
  </si>
  <si>
    <t>R - 70</t>
  </si>
  <si>
    <t>NTX - FURNITURE STAIN WHITE</t>
  </si>
  <si>
    <t>NTX - C - 490 A WHITE</t>
  </si>
  <si>
    <t>NTX - OPACO STAIN BLACK</t>
  </si>
  <si>
    <t>NTX - OPACO STAIN BLUE</t>
  </si>
  <si>
    <t>NTX - OPACO STAIN BROWN</t>
  </si>
  <si>
    <t>NTX - OPACO STAIN YELLOW</t>
  </si>
  <si>
    <t>NTX - 80 THINNER</t>
  </si>
  <si>
    <t>NTX - 100 THINNER</t>
  </si>
  <si>
    <t>ES - 13</t>
  </si>
  <si>
    <t xml:space="preserve">NTX - M - 510 </t>
  </si>
  <si>
    <t>FILLER AGENT</t>
  </si>
  <si>
    <t>WKS-004</t>
  </si>
  <si>
    <t>WKS-003</t>
  </si>
  <si>
    <t>WKS-002</t>
  </si>
  <si>
    <t>Ống giấy
(35x35x4000)</t>
  </si>
  <si>
    <t>Þ37.5 x 1.2 x 2020mm</t>
  </si>
  <si>
    <t>Þ37.5 x 1.2 x 3025mm</t>
  </si>
  <si>
    <t>Nắp sắt</t>
  </si>
  <si>
    <t>Þ37.5</t>
  </si>
  <si>
    <t>Ống giấy
(35x35x3000)</t>
  </si>
  <si>
    <t>Ống giấy
(35x35x2000)</t>
  </si>
  <si>
    <t>MRWH101L</t>
  </si>
  <si>
    <t>MRWH101R</t>
  </si>
  <si>
    <t>Carton</t>
  </si>
  <si>
    <t>Băng keo nitto 20mm</t>
  </si>
  <si>
    <t>Xưởng 4, 7</t>
  </si>
  <si>
    <t>Băng keo trong 48</t>
  </si>
  <si>
    <t>Cái/set</t>
  </si>
  <si>
    <t>cuộn/set</t>
  </si>
  <si>
    <t>Lọt lòng</t>
  </si>
  <si>
    <t>Carton thùng A1</t>
  </si>
  <si>
    <t>38 x 320 x 3680</t>
  </si>
  <si>
    <t>147 x 240 x 818</t>
  </si>
  <si>
    <t>38 x 320 x 2930</t>
  </si>
  <si>
    <t>Carton FJL 3 lớp</t>
  </si>
  <si>
    <t>Giấy xel 2 lớp</t>
  </si>
  <si>
    <t>Màng PE  - W500</t>
  </si>
  <si>
    <t>Màng PE  - W125</t>
  </si>
  <si>
    <t>Dây đai xanh W16</t>
  </si>
  <si>
    <t>110 x 240 x 818</t>
  </si>
  <si>
    <t>Màng foam</t>
  </si>
  <si>
    <t>0.5 x 1050 x 6000</t>
  </si>
  <si>
    <t>GJB01F</t>
  </si>
  <si>
    <t>38 x 115 x 905</t>
  </si>
  <si>
    <t>40 x 40 x 905</t>
  </si>
  <si>
    <t>DJ001</t>
  </si>
  <si>
    <t>DHS12A213</t>
  </si>
  <si>
    <t>GF808-4</t>
  </si>
  <si>
    <t>DHS9A213</t>
  </si>
  <si>
    <t>DMH325L</t>
  </si>
  <si>
    <t>DMH325R</t>
  </si>
  <si>
    <t>GF808-3</t>
  </si>
  <si>
    <t>40 x 85 x 4010</t>
  </si>
  <si>
    <t>0.5 x 810 x 6000</t>
  </si>
  <si>
    <t>Màng PE khổ W125</t>
  </si>
  <si>
    <t>50 x 737 x 825</t>
  </si>
  <si>
    <t>Carton 3 lớp FJL</t>
  </si>
  <si>
    <t>26 x 268 x 2968</t>
  </si>
  <si>
    <t>26 x 310 x 1875</t>
  </si>
  <si>
    <t>IDXB1233VW</t>
  </si>
  <si>
    <t>IDXB2220VW</t>
  </si>
  <si>
    <t>11/11/2023</t>
  </si>
  <si>
    <t>SEVEN</t>
  </si>
  <si>
    <t>7 (THÁNG 11/2023)</t>
  </si>
  <si>
    <t>ĐH 11-2</t>
  </si>
  <si>
    <t>RWC402007</t>
  </si>
  <si>
    <t>NEW GULT ENAMEL A NGE - 2232</t>
  </si>
  <si>
    <t>NEW GULT ENAMEL A NGE - 2034</t>
  </si>
  <si>
    <t>MRWH101</t>
  </si>
  <si>
    <t>MRWSH001</t>
  </si>
  <si>
    <t>MRWH001</t>
  </si>
  <si>
    <t>ĐH 11-16</t>
  </si>
  <si>
    <t>ĐH 11-17</t>
  </si>
  <si>
    <t>ĐH 11-18</t>
  </si>
  <si>
    <t>Ngày 06/09/2023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</si>
</sst>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0.0000"/>
    <numFmt numFmtId="165" formatCode="_(* #,##0.00_);_(* \(#,##0.00\);_(* &quot;-&quot;_);_(@_)"/>
  </numFmts>
  <fonts count="19" x14ac:knownFonts="1">
    <font>
      <sz val="11"/>
      <color theme="1"/>
      <name val="Calibri"/>
      <family val="2"/>
      <scheme val="minor"/>
    </font>
    <font>
      <sz val="18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6"/>
      <color theme="3" tint="-0.499984740745262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2"/>
      <color theme="1"/>
      <name val="Cambria"/>
      <family val="1"/>
      <scheme val="major"/>
    </font>
    <font>
      <b/>
      <sz val="14"/>
      <color theme="3" tint="-0.499984740745262"/>
      <name val="Cambria"/>
      <family val="1"/>
      <scheme val="major"/>
    </font>
    <font>
      <sz val="14"/>
      <color theme="1"/>
      <name val="Cambria"/>
      <family val="1"/>
      <scheme val="major"/>
    </font>
    <font>
      <sz val="14"/>
      <color theme="3" tint="-0.499984740745262"/>
      <name val="Cambria"/>
      <family val="1"/>
      <scheme val="major"/>
    </font>
    <font>
      <i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name val="Arial"/>
      <family val="2"/>
    </font>
    <font>
      <b/>
      <sz val="14"/>
      <color theme="1"/>
      <name val="Cambria"/>
      <family val="1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43" fontId="18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4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7" fillId="0" borderId="0" xfId="0" applyNumberFormat="1" applyFont="1" applyAlignment="1">
      <alignment vertical="center"/>
    </xf>
    <xf numFmtId="14" fontId="9" fillId="0" borderId="0" xfId="0" quotePrefix="1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41" fontId="6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41" fontId="6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1" fontId="1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41" fontId="6" fillId="0" borderId="0" xfId="0" applyNumberFormat="1" applyFont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5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41" fontId="15" fillId="0" borderId="0" xfId="0" applyNumberFormat="1" applyFont="1" applyBorder="1" applyAlignment="1">
      <alignment horizontal="right" vertical="center"/>
    </xf>
    <xf numFmtId="164" fontId="3" fillId="0" borderId="0" xfId="0" applyNumberFormat="1" applyFont="1" applyBorder="1" applyAlignment="1">
      <alignment horizontal="center" vertical="center" wrapText="1"/>
    </xf>
    <xf numFmtId="41" fontId="3" fillId="0" borderId="0" xfId="0" applyNumberFormat="1" applyFont="1" applyAlignment="1">
      <alignment horizontal="left" vertical="center"/>
    </xf>
    <xf numFmtId="41" fontId="2" fillId="0" borderId="0" xfId="0" applyNumberFormat="1" applyFont="1" applyAlignment="1">
      <alignment horizontal="left" vertical="center"/>
    </xf>
    <xf numFmtId="41" fontId="9" fillId="0" borderId="11" xfId="0" applyNumberFormat="1" applyFont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165" fontId="9" fillId="0" borderId="11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right" vertical="center"/>
    </xf>
    <xf numFmtId="0" fontId="3" fillId="0" borderId="19" xfId="0" applyFont="1" applyBorder="1" applyAlignment="1">
      <alignment horizontal="left" vertical="center"/>
    </xf>
    <xf numFmtId="165" fontId="9" fillId="0" borderId="9" xfId="0" applyNumberFormat="1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165" fontId="9" fillId="0" borderId="12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/>
    </xf>
    <xf numFmtId="14" fontId="8" fillId="0" borderId="0" xfId="0" quotePrefix="1" applyNumberFormat="1" applyFont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 wrapText="1"/>
    </xf>
    <xf numFmtId="0" fontId="15" fillId="0" borderId="19" xfId="0" quotePrefix="1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left" vertical="center"/>
    </xf>
    <xf numFmtId="41" fontId="15" fillId="0" borderId="19" xfId="0" applyNumberFormat="1" applyFont="1" applyBorder="1" applyAlignment="1">
      <alignment horizontal="right" vertical="center"/>
    </xf>
    <xf numFmtId="164" fontId="3" fillId="0" borderId="19" xfId="0" applyNumberFormat="1" applyFont="1" applyBorder="1" applyAlignment="1">
      <alignment horizontal="center" vertical="center"/>
    </xf>
    <xf numFmtId="43" fontId="9" fillId="0" borderId="10" xfId="2" applyFont="1" applyBorder="1" applyAlignment="1">
      <alignment horizontal="right" vertical="center"/>
    </xf>
    <xf numFmtId="41" fontId="9" fillId="0" borderId="10" xfId="0" applyNumberFormat="1" applyFont="1" applyBorder="1" applyAlignment="1">
      <alignment horizontal="right" vertical="center"/>
    </xf>
    <xf numFmtId="0" fontId="3" fillId="0" borderId="24" xfId="0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43" fontId="9" fillId="0" borderId="24" xfId="2" applyFont="1" applyBorder="1" applyAlignment="1">
      <alignment horizontal="right" vertical="center"/>
    </xf>
    <xf numFmtId="43" fontId="9" fillId="0" borderId="11" xfId="2" applyFont="1" applyBorder="1" applyAlignment="1">
      <alignment horizontal="right" vertical="center"/>
    </xf>
    <xf numFmtId="0" fontId="17" fillId="0" borderId="13" xfId="0" applyFont="1" applyBorder="1" applyAlignment="1">
      <alignment horizontal="left" vertical="center" wrapText="1"/>
    </xf>
    <xf numFmtId="43" fontId="9" fillId="0" borderId="13" xfId="2" applyFont="1" applyBorder="1" applyAlignment="1">
      <alignment horizontal="right" vertical="center"/>
    </xf>
    <xf numFmtId="43" fontId="3" fillId="0" borderId="10" xfId="0" applyNumberFormat="1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57.28515625" style="2" customWidth="1"/>
    <col min="3" max="3" width="32.140625" style="3" customWidth="1"/>
    <col min="4" max="4" width="19" style="3" customWidth="1"/>
    <col min="5" max="5" width="10.42578125" style="4" customWidth="1"/>
    <col min="6" max="6" width="9.7109375" style="5" customWidth="1"/>
    <col min="7" max="7" width="22.140625" style="6" customWidth="1"/>
    <col min="8" max="8" width="18" style="2" customWidth="1"/>
    <col min="9" max="10" width="18" style="7" customWidth="1"/>
    <col min="11" max="11" width="19.140625" style="7" customWidth="1"/>
    <col min="12" max="12" width="31" style="7" customWidth="1"/>
    <col min="13" max="16384" width="9.140625" style="7"/>
  </cols>
  <sheetData>
    <row r="1" spans="1:12" ht="33" customHeight="1" x14ac:dyDescent="0.25">
      <c r="A1" s="3"/>
      <c r="D1" s="7"/>
      <c r="F1" s="8" t="s">
        <v>0</v>
      </c>
    </row>
    <row r="2" spans="1:12" ht="30" customHeight="1" x14ac:dyDescent="0.25">
      <c r="A2" s="9" t="s">
        <v>1</v>
      </c>
      <c r="C2" s="1" t="s">
        <v>41</v>
      </c>
      <c r="D2" s="7"/>
      <c r="G2" s="8"/>
    </row>
    <row r="3" spans="1:12" s="9" customFormat="1" ht="30" customHeight="1" x14ac:dyDescent="0.25">
      <c r="A3" s="9" t="s">
        <v>2</v>
      </c>
      <c r="B3" s="10"/>
      <c r="C3" s="71" t="s">
        <v>137</v>
      </c>
      <c r="D3" s="11"/>
      <c r="E3" s="9" t="s">
        <v>58</v>
      </c>
      <c r="F3" s="12"/>
      <c r="G3" s="13"/>
      <c r="H3" s="1"/>
    </row>
    <row r="4" spans="1:12" s="9" customFormat="1" ht="30" customHeight="1" x14ac:dyDescent="0.25">
      <c r="A4" s="9" t="s">
        <v>3</v>
      </c>
      <c r="B4" s="14"/>
      <c r="C4" s="15" t="s">
        <v>138</v>
      </c>
      <c r="D4" s="15"/>
      <c r="E4" s="16"/>
      <c r="F4" s="17"/>
      <c r="G4" s="18"/>
      <c r="H4" s="19"/>
    </row>
    <row r="5" spans="1:12" s="9" customFormat="1" ht="30" customHeight="1" x14ac:dyDescent="0.25">
      <c r="A5" s="9" t="s">
        <v>4</v>
      </c>
      <c r="B5" s="20"/>
      <c r="C5" s="21" t="s">
        <v>139</v>
      </c>
      <c r="D5" s="21"/>
      <c r="E5" s="16"/>
      <c r="F5" s="17"/>
      <c r="G5" s="18"/>
      <c r="H5" s="16"/>
    </row>
    <row r="6" spans="1:12" s="9" customFormat="1" ht="30" hidden="1" customHeight="1" x14ac:dyDescent="0.25">
      <c r="A6" s="9" t="s">
        <v>5</v>
      </c>
      <c r="B6" s="20"/>
      <c r="C6" s="1"/>
      <c r="D6" s="1"/>
      <c r="E6" s="16"/>
      <c r="F6" s="9" t="s">
        <v>6</v>
      </c>
      <c r="G6" s="22"/>
      <c r="H6" s="1"/>
      <c r="I6" s="1"/>
      <c r="J6" s="1"/>
    </row>
    <row r="7" spans="1:12" s="9" customFormat="1" ht="30" hidden="1" customHeight="1" x14ac:dyDescent="0.25">
      <c r="A7" s="9" t="s">
        <v>7</v>
      </c>
      <c r="B7" s="12"/>
      <c r="C7" s="23"/>
      <c r="D7" s="23"/>
      <c r="E7" s="24">
        <f>SUM(E6:E6)</f>
        <v>0</v>
      </c>
      <c r="F7" s="21" t="s">
        <v>6</v>
      </c>
      <c r="G7" s="25"/>
    </row>
    <row r="8" spans="1:12" s="9" customFormat="1" ht="30.75" customHeight="1" thickBot="1" x14ac:dyDescent="0.3">
      <c r="A8" s="26" t="s">
        <v>59</v>
      </c>
      <c r="B8" s="12"/>
      <c r="C8" s="23"/>
      <c r="D8" s="23"/>
      <c r="E8" s="24"/>
      <c r="F8" s="21"/>
      <c r="G8" s="25"/>
    </row>
    <row r="9" spans="1:12" s="27" customFormat="1" ht="36.75" customHeight="1" thickBot="1" x14ac:dyDescent="0.3">
      <c r="A9" s="99" t="s">
        <v>8</v>
      </c>
      <c r="B9" s="101" t="s">
        <v>9</v>
      </c>
      <c r="C9" s="102"/>
      <c r="D9" s="103"/>
      <c r="E9" s="99" t="s">
        <v>10</v>
      </c>
      <c r="F9" s="99" t="s">
        <v>11</v>
      </c>
      <c r="G9" s="99" t="s">
        <v>12</v>
      </c>
      <c r="H9" s="104" t="s">
        <v>13</v>
      </c>
      <c r="I9" s="104"/>
      <c r="J9" s="104"/>
      <c r="K9" s="88" t="s">
        <v>14</v>
      </c>
      <c r="L9" s="90" t="s">
        <v>15</v>
      </c>
    </row>
    <row r="10" spans="1:12" s="27" customFormat="1" ht="36.75" customHeight="1" thickBot="1" x14ac:dyDescent="0.3">
      <c r="A10" s="100"/>
      <c r="B10" s="28" t="s">
        <v>16</v>
      </c>
      <c r="C10" s="28" t="s">
        <v>17</v>
      </c>
      <c r="D10" s="28" t="s">
        <v>18</v>
      </c>
      <c r="E10" s="100"/>
      <c r="F10" s="100"/>
      <c r="G10" s="100"/>
      <c r="H10" s="29" t="s">
        <v>19</v>
      </c>
      <c r="I10" s="29" t="s">
        <v>19</v>
      </c>
      <c r="J10" s="29" t="s">
        <v>19</v>
      </c>
      <c r="K10" s="89"/>
      <c r="L10" s="89"/>
    </row>
    <row r="11" spans="1:12" s="3" customFormat="1" ht="36.75" customHeight="1" x14ac:dyDescent="0.25">
      <c r="A11" s="30">
        <v>1</v>
      </c>
      <c r="B11" s="56" t="s">
        <v>85</v>
      </c>
      <c r="C11" s="56"/>
      <c r="D11" s="57" t="s">
        <v>61</v>
      </c>
      <c r="E11" s="31" t="s">
        <v>62</v>
      </c>
      <c r="F11" s="55"/>
      <c r="G11" s="64">
        <v>7.5971571123675989</v>
      </c>
      <c r="H11" s="30"/>
      <c r="I11" s="30"/>
      <c r="J11" s="30"/>
      <c r="K11" s="30"/>
      <c r="L11" s="30"/>
    </row>
    <row r="12" spans="1:12" s="3" customFormat="1" ht="36.75" customHeight="1" x14ac:dyDescent="0.25">
      <c r="A12" s="32">
        <v>2</v>
      </c>
      <c r="B12" s="33" t="s">
        <v>60</v>
      </c>
      <c r="C12" s="33"/>
      <c r="D12" s="34" t="s">
        <v>61</v>
      </c>
      <c r="E12" s="35" t="s">
        <v>62</v>
      </c>
      <c r="F12" s="36"/>
      <c r="G12" s="60">
        <v>31.920437546666669</v>
      </c>
      <c r="H12" s="32"/>
      <c r="I12" s="32"/>
      <c r="J12" s="32"/>
      <c r="K12" s="32"/>
      <c r="L12" s="32"/>
    </row>
    <row r="13" spans="1:12" s="3" customFormat="1" ht="36.75" customHeight="1" x14ac:dyDescent="0.25">
      <c r="A13" s="32">
        <v>3</v>
      </c>
      <c r="B13" s="33" t="s">
        <v>63</v>
      </c>
      <c r="C13" s="33"/>
      <c r="D13" s="34" t="s">
        <v>61</v>
      </c>
      <c r="E13" s="35" t="s">
        <v>62</v>
      </c>
      <c r="F13" s="36"/>
      <c r="G13" s="60">
        <v>15.960218773333334</v>
      </c>
      <c r="H13" s="32"/>
      <c r="I13" s="32"/>
      <c r="J13" s="32"/>
      <c r="K13" s="32"/>
      <c r="L13" s="32"/>
    </row>
    <row r="14" spans="1:12" s="3" customFormat="1" ht="36.75" customHeight="1" x14ac:dyDescent="0.25">
      <c r="A14" s="32">
        <v>4</v>
      </c>
      <c r="B14" s="33" t="s">
        <v>64</v>
      </c>
      <c r="C14" s="33"/>
      <c r="D14" s="34" t="s">
        <v>61</v>
      </c>
      <c r="E14" s="35" t="s">
        <v>62</v>
      </c>
      <c r="F14" s="36"/>
      <c r="G14" s="60">
        <v>38.922704761904761</v>
      </c>
      <c r="H14" s="32"/>
      <c r="I14" s="32"/>
      <c r="J14" s="32"/>
      <c r="K14" s="32"/>
      <c r="L14" s="32"/>
    </row>
    <row r="15" spans="1:12" s="3" customFormat="1" ht="36.75" customHeight="1" x14ac:dyDescent="0.25">
      <c r="A15" s="32">
        <v>5</v>
      </c>
      <c r="B15" s="33" t="s">
        <v>65</v>
      </c>
      <c r="C15" s="33"/>
      <c r="D15" s="34" t="s">
        <v>61</v>
      </c>
      <c r="E15" s="35" t="s">
        <v>62</v>
      </c>
      <c r="F15" s="36"/>
      <c r="G15" s="60">
        <v>9.7306761904761903</v>
      </c>
      <c r="H15" s="32"/>
      <c r="I15" s="32"/>
      <c r="J15" s="32"/>
      <c r="K15" s="32"/>
      <c r="L15" s="32"/>
    </row>
    <row r="16" spans="1:12" s="3" customFormat="1" ht="36.75" customHeight="1" x14ac:dyDescent="0.25">
      <c r="A16" s="32">
        <v>6</v>
      </c>
      <c r="B16" s="33" t="s">
        <v>70</v>
      </c>
      <c r="C16" s="33"/>
      <c r="D16" s="34" t="s">
        <v>61</v>
      </c>
      <c r="E16" s="35" t="s">
        <v>62</v>
      </c>
      <c r="F16" s="36"/>
      <c r="G16" s="60">
        <v>4.8164705882352941</v>
      </c>
      <c r="H16" s="32"/>
      <c r="I16" s="32"/>
      <c r="J16" s="32"/>
      <c r="K16" s="32"/>
      <c r="L16" s="32"/>
    </row>
    <row r="17" spans="1:12" s="3" customFormat="1" ht="36.75" customHeight="1" x14ac:dyDescent="0.25">
      <c r="A17" s="32">
        <v>7</v>
      </c>
      <c r="B17" s="33" t="s">
        <v>71</v>
      </c>
      <c r="C17" s="33"/>
      <c r="D17" s="34" t="s">
        <v>61</v>
      </c>
      <c r="E17" s="35" t="s">
        <v>62</v>
      </c>
      <c r="F17" s="36"/>
      <c r="G17" s="60">
        <v>0.30102941176470588</v>
      </c>
      <c r="H17" s="32"/>
      <c r="I17" s="32"/>
      <c r="J17" s="32"/>
      <c r="K17" s="32"/>
      <c r="L17" s="32"/>
    </row>
    <row r="18" spans="1:12" s="3" customFormat="1" ht="36.75" customHeight="1" x14ac:dyDescent="0.25">
      <c r="A18" s="32">
        <v>8</v>
      </c>
      <c r="B18" s="33" t="s">
        <v>72</v>
      </c>
      <c r="C18" s="33"/>
      <c r="D18" s="34" t="s">
        <v>61</v>
      </c>
      <c r="E18" s="35" t="s">
        <v>62</v>
      </c>
      <c r="F18" s="36"/>
      <c r="G18" s="60">
        <v>5.3187499999999996</v>
      </c>
      <c r="H18" s="32"/>
      <c r="I18" s="32"/>
      <c r="J18" s="32"/>
      <c r="K18" s="32"/>
      <c r="L18" s="32"/>
    </row>
    <row r="19" spans="1:12" s="3" customFormat="1" ht="36.75" customHeight="1" x14ac:dyDescent="0.25">
      <c r="A19" s="32">
        <v>9</v>
      </c>
      <c r="B19" s="33" t="s">
        <v>74</v>
      </c>
      <c r="C19" s="33"/>
      <c r="D19" s="34" t="s">
        <v>61</v>
      </c>
      <c r="E19" s="35" t="s">
        <v>62</v>
      </c>
      <c r="F19" s="36"/>
      <c r="G19" s="60">
        <v>0.99043902439024378</v>
      </c>
      <c r="H19" s="32"/>
      <c r="I19" s="32"/>
      <c r="J19" s="32"/>
      <c r="K19" s="32"/>
      <c r="L19" s="32"/>
    </row>
    <row r="20" spans="1:12" s="3" customFormat="1" ht="36.75" customHeight="1" x14ac:dyDescent="0.25">
      <c r="A20" s="32">
        <v>10</v>
      </c>
      <c r="B20" s="33" t="s">
        <v>73</v>
      </c>
      <c r="C20" s="33"/>
      <c r="D20" s="34" t="s">
        <v>61</v>
      </c>
      <c r="E20" s="35" t="s">
        <v>62</v>
      </c>
      <c r="F20" s="36"/>
      <c r="G20" s="60">
        <v>0.72543689320388349</v>
      </c>
      <c r="H20" s="32"/>
      <c r="I20" s="32"/>
      <c r="J20" s="32"/>
      <c r="K20" s="32"/>
      <c r="L20" s="32"/>
    </row>
    <row r="21" spans="1:12" s="3" customFormat="1" ht="36.75" customHeight="1" x14ac:dyDescent="0.25">
      <c r="A21" s="32">
        <v>11</v>
      </c>
      <c r="B21" s="33" t="s">
        <v>75</v>
      </c>
      <c r="C21" s="33"/>
      <c r="D21" s="34" t="s">
        <v>61</v>
      </c>
      <c r="E21" s="35" t="s">
        <v>62</v>
      </c>
      <c r="F21" s="36"/>
      <c r="G21" s="60">
        <v>4.6524082405872601E-2</v>
      </c>
      <c r="H21" s="32"/>
      <c r="I21" s="32"/>
      <c r="J21" s="32"/>
      <c r="K21" s="32"/>
      <c r="L21" s="32"/>
    </row>
    <row r="22" spans="1:12" s="3" customFormat="1" ht="36.75" customHeight="1" x14ac:dyDescent="0.25">
      <c r="A22" s="32">
        <v>12</v>
      </c>
      <c r="B22" s="37" t="s">
        <v>84</v>
      </c>
      <c r="C22" s="37"/>
      <c r="D22" s="34" t="s">
        <v>61</v>
      </c>
      <c r="E22" s="35" t="s">
        <v>62</v>
      </c>
      <c r="F22" s="65"/>
      <c r="G22" s="66">
        <v>10.100295255457997</v>
      </c>
      <c r="H22" s="39"/>
      <c r="I22" s="39"/>
      <c r="J22" s="39"/>
      <c r="K22" s="39"/>
      <c r="L22" s="39"/>
    </row>
    <row r="23" spans="1:12" s="3" customFormat="1" ht="36.75" customHeight="1" x14ac:dyDescent="0.25">
      <c r="A23" s="32">
        <v>13</v>
      </c>
      <c r="B23" s="37" t="s">
        <v>82</v>
      </c>
      <c r="C23" s="37" t="s">
        <v>25</v>
      </c>
      <c r="D23" s="38" t="s">
        <v>61</v>
      </c>
      <c r="E23" s="35" t="s">
        <v>62</v>
      </c>
      <c r="F23" s="65"/>
      <c r="G23" s="66">
        <v>135.20208657095239</v>
      </c>
      <c r="H23" s="39"/>
      <c r="I23" s="39"/>
      <c r="J23" s="39"/>
      <c r="K23" s="39"/>
      <c r="L23" s="39"/>
    </row>
    <row r="24" spans="1:12" s="3" customFormat="1" ht="36.75" customHeight="1" x14ac:dyDescent="0.25">
      <c r="A24" s="32">
        <v>14</v>
      </c>
      <c r="B24" s="37" t="s">
        <v>83</v>
      </c>
      <c r="C24" s="37"/>
      <c r="D24" s="38" t="s">
        <v>61</v>
      </c>
      <c r="E24" s="35" t="s">
        <v>62</v>
      </c>
      <c r="F24" s="65"/>
      <c r="G24" s="66">
        <v>6.3251855888744801</v>
      </c>
      <c r="H24" s="39"/>
      <c r="I24" s="39"/>
      <c r="J24" s="39"/>
      <c r="K24" s="39"/>
      <c r="L24" s="39"/>
    </row>
    <row r="25" spans="1:12" s="3" customFormat="1" ht="36.75" customHeight="1" x14ac:dyDescent="0.25">
      <c r="A25" s="32">
        <v>15</v>
      </c>
      <c r="B25" s="37" t="s">
        <v>142</v>
      </c>
      <c r="C25" s="37"/>
      <c r="D25" s="38" t="s">
        <v>61</v>
      </c>
      <c r="E25" s="35" t="s">
        <v>62</v>
      </c>
      <c r="F25" s="65"/>
      <c r="G25" s="66">
        <v>16.741600000000002</v>
      </c>
      <c r="H25" s="39"/>
      <c r="I25" s="39"/>
      <c r="J25" s="39"/>
      <c r="K25" s="39"/>
      <c r="L25" s="39"/>
    </row>
    <row r="26" spans="1:12" s="3" customFormat="1" ht="36.75" customHeight="1" x14ac:dyDescent="0.25">
      <c r="A26" s="32">
        <v>16</v>
      </c>
      <c r="B26" s="37" t="s">
        <v>143</v>
      </c>
      <c r="C26" s="37"/>
      <c r="D26" s="38" t="s">
        <v>61</v>
      </c>
      <c r="E26" s="35" t="s">
        <v>62</v>
      </c>
      <c r="F26" s="65"/>
      <c r="G26" s="66">
        <v>1.2632099999999999</v>
      </c>
      <c r="H26" s="39"/>
      <c r="I26" s="39"/>
      <c r="J26" s="39"/>
      <c r="K26" s="39"/>
      <c r="L26" s="39"/>
    </row>
    <row r="27" spans="1:12" s="3" customFormat="1" ht="36.75" customHeight="1" x14ac:dyDescent="0.25">
      <c r="A27" s="32">
        <v>17</v>
      </c>
      <c r="B27" s="37" t="s">
        <v>69</v>
      </c>
      <c r="C27" s="37"/>
      <c r="D27" s="38" t="s">
        <v>61</v>
      </c>
      <c r="E27" s="35" t="s">
        <v>62</v>
      </c>
      <c r="F27" s="65"/>
      <c r="G27" s="66">
        <v>4.5012025000000007</v>
      </c>
      <c r="H27" s="39"/>
      <c r="I27" s="39"/>
      <c r="J27" s="39"/>
      <c r="K27" s="39"/>
      <c r="L27" s="39"/>
    </row>
    <row r="28" spans="1:12" s="3" customFormat="1" ht="36.75" customHeight="1" x14ac:dyDescent="0.25">
      <c r="A28" s="32">
        <v>18</v>
      </c>
      <c r="B28" s="37" t="s">
        <v>77</v>
      </c>
      <c r="C28" s="37"/>
      <c r="D28" s="38" t="s">
        <v>61</v>
      </c>
      <c r="E28" s="35" t="s">
        <v>62</v>
      </c>
      <c r="F28" s="65"/>
      <c r="G28" s="66">
        <v>4.6660211602326855</v>
      </c>
      <c r="H28" s="39"/>
      <c r="I28" s="39"/>
      <c r="J28" s="39"/>
      <c r="K28" s="39"/>
      <c r="L28" s="39"/>
    </row>
    <row r="29" spans="1:12" s="3" customFormat="1" ht="36.75" customHeight="1" x14ac:dyDescent="0.25">
      <c r="A29" s="32">
        <v>19</v>
      </c>
      <c r="B29" s="37" t="s">
        <v>80</v>
      </c>
      <c r="C29" s="37"/>
      <c r="D29" s="38" t="s">
        <v>61</v>
      </c>
      <c r="E29" s="35" t="s">
        <v>62</v>
      </c>
      <c r="F29" s="65"/>
      <c r="G29" s="66">
        <v>0.45109293233673681</v>
      </c>
      <c r="H29" s="39"/>
      <c r="I29" s="39"/>
      <c r="J29" s="39"/>
      <c r="K29" s="39"/>
      <c r="L29" s="39"/>
    </row>
    <row r="30" spans="1:12" s="3" customFormat="1" ht="36.75" customHeight="1" x14ac:dyDescent="0.25">
      <c r="A30" s="32">
        <v>20</v>
      </c>
      <c r="B30" s="37" t="s">
        <v>81</v>
      </c>
      <c r="C30" s="37"/>
      <c r="D30" s="38" t="s">
        <v>61</v>
      </c>
      <c r="E30" s="35" t="s">
        <v>62</v>
      </c>
      <c r="F30" s="65"/>
      <c r="G30" s="66">
        <v>0.43159698582024519</v>
      </c>
      <c r="H30" s="39"/>
      <c r="I30" s="39"/>
      <c r="J30" s="39"/>
      <c r="K30" s="39"/>
      <c r="L30" s="39"/>
    </row>
    <row r="31" spans="1:12" s="3" customFormat="1" ht="36.75" customHeight="1" x14ac:dyDescent="0.25">
      <c r="A31" s="32">
        <v>21</v>
      </c>
      <c r="B31" s="37" t="s">
        <v>78</v>
      </c>
      <c r="C31" s="37"/>
      <c r="D31" s="38" t="s">
        <v>61</v>
      </c>
      <c r="E31" s="35" t="s">
        <v>62</v>
      </c>
      <c r="F31" s="65"/>
      <c r="G31" s="66">
        <v>0.10844005840255547</v>
      </c>
      <c r="H31" s="39"/>
      <c r="I31" s="39"/>
      <c r="J31" s="39"/>
      <c r="K31" s="39"/>
      <c r="L31" s="39"/>
    </row>
    <row r="32" spans="1:12" s="3" customFormat="1" ht="36.75" customHeight="1" x14ac:dyDescent="0.25">
      <c r="A32" s="32">
        <v>22</v>
      </c>
      <c r="B32" s="37" t="s">
        <v>79</v>
      </c>
      <c r="C32" s="37"/>
      <c r="D32" s="38" t="s">
        <v>61</v>
      </c>
      <c r="E32" s="35" t="s">
        <v>62</v>
      </c>
      <c r="F32" s="65"/>
      <c r="G32" s="66">
        <v>2.3718429836283653E-2</v>
      </c>
      <c r="H32" s="39"/>
      <c r="I32" s="39"/>
      <c r="J32" s="39"/>
      <c r="K32" s="39"/>
      <c r="L32" s="39"/>
    </row>
    <row r="33" spans="1:12" s="3" customFormat="1" ht="36.75" customHeight="1" x14ac:dyDescent="0.25">
      <c r="A33" s="32">
        <v>23</v>
      </c>
      <c r="B33" s="37" t="s">
        <v>76</v>
      </c>
      <c r="C33" s="37"/>
      <c r="D33" s="38" t="s">
        <v>61</v>
      </c>
      <c r="E33" s="35" t="s">
        <v>62</v>
      </c>
      <c r="F33" s="65"/>
      <c r="G33" s="66">
        <v>24.833134502020261</v>
      </c>
      <c r="H33" s="39"/>
      <c r="I33" s="39"/>
      <c r="J33" s="39"/>
      <c r="K33" s="39"/>
      <c r="L33" s="39"/>
    </row>
    <row r="34" spans="1:12" s="3" customFormat="1" ht="36.75" customHeight="1" x14ac:dyDescent="0.25">
      <c r="A34" s="32">
        <v>24</v>
      </c>
      <c r="B34" s="37" t="s">
        <v>66</v>
      </c>
      <c r="C34" s="37"/>
      <c r="D34" s="38" t="s">
        <v>61</v>
      </c>
      <c r="E34" s="35" t="s">
        <v>62</v>
      </c>
      <c r="F34" s="65"/>
      <c r="G34" s="66">
        <v>25.106113596</v>
      </c>
      <c r="H34" s="39"/>
      <c r="I34" s="39"/>
      <c r="J34" s="39"/>
      <c r="K34" s="39"/>
      <c r="L34" s="39"/>
    </row>
    <row r="35" spans="1:12" s="3" customFormat="1" ht="36.75" customHeight="1" x14ac:dyDescent="0.25">
      <c r="A35" s="32">
        <v>25</v>
      </c>
      <c r="B35" s="37" t="s">
        <v>67</v>
      </c>
      <c r="C35" s="37"/>
      <c r="D35" s="38" t="s">
        <v>61</v>
      </c>
      <c r="E35" s="35" t="s">
        <v>62</v>
      </c>
      <c r="F35" s="65"/>
      <c r="G35" s="66">
        <v>24.617794404000001</v>
      </c>
      <c r="H35" s="39"/>
      <c r="I35" s="39"/>
      <c r="J35" s="39"/>
      <c r="K35" s="39"/>
      <c r="L35" s="39"/>
    </row>
    <row r="36" spans="1:12" s="3" customFormat="1" ht="36.75" customHeight="1" x14ac:dyDescent="0.25">
      <c r="A36" s="32">
        <v>26</v>
      </c>
      <c r="B36" s="37" t="s">
        <v>68</v>
      </c>
      <c r="C36" s="37"/>
      <c r="D36" s="38" t="s">
        <v>61</v>
      </c>
      <c r="E36" s="35" t="s">
        <v>62</v>
      </c>
      <c r="F36" s="65"/>
      <c r="G36" s="66">
        <v>12.430977</v>
      </c>
      <c r="H36" s="39"/>
      <c r="I36" s="39"/>
      <c r="J36" s="39"/>
      <c r="K36" s="39"/>
      <c r="L36" s="39"/>
    </row>
    <row r="37" spans="1:12" s="3" customFormat="1" ht="36.75" customHeight="1" x14ac:dyDescent="0.25">
      <c r="A37" s="32">
        <v>27</v>
      </c>
      <c r="B37" s="37" t="s">
        <v>86</v>
      </c>
      <c r="C37" s="37"/>
      <c r="D37" s="38" t="s">
        <v>61</v>
      </c>
      <c r="E37" s="35" t="s">
        <v>62</v>
      </c>
      <c r="F37" s="65"/>
      <c r="G37" s="66">
        <v>4.2805271317829456E-2</v>
      </c>
      <c r="H37" s="39"/>
      <c r="I37" s="39"/>
      <c r="J37" s="39"/>
      <c r="K37" s="39"/>
      <c r="L37" s="39"/>
    </row>
    <row r="38" spans="1:12" s="3" customFormat="1" ht="33.75" customHeight="1" x14ac:dyDescent="0.25">
      <c r="A38" s="91" t="s">
        <v>20</v>
      </c>
      <c r="B38" s="92"/>
      <c r="C38" s="92"/>
      <c r="D38" s="92"/>
      <c r="E38" s="92"/>
      <c r="F38" s="92"/>
      <c r="G38" s="93"/>
      <c r="H38" s="43"/>
      <c r="I38" s="43"/>
      <c r="J38" s="43"/>
      <c r="K38" s="43"/>
      <c r="L38" s="43"/>
    </row>
    <row r="39" spans="1:12" s="3" customFormat="1" ht="33.75" customHeight="1" x14ac:dyDescent="0.25">
      <c r="A39" s="94"/>
      <c r="B39" s="95"/>
      <c r="C39" s="95"/>
      <c r="D39" s="95"/>
      <c r="E39" s="95"/>
      <c r="F39" s="95"/>
      <c r="G39" s="96"/>
      <c r="H39" s="43"/>
      <c r="I39" s="43"/>
      <c r="J39" s="43"/>
      <c r="K39" s="43"/>
      <c r="L39" s="43"/>
    </row>
    <row r="40" spans="1:12" s="3" customFormat="1" ht="66" customHeight="1" x14ac:dyDescent="0.25">
      <c r="A40" s="97" t="s">
        <v>21</v>
      </c>
      <c r="B40" s="98"/>
      <c r="C40" s="98"/>
      <c r="D40" s="98"/>
      <c r="E40" s="98"/>
      <c r="F40" s="98"/>
      <c r="G40" s="98"/>
      <c r="H40" s="43"/>
      <c r="I40" s="43"/>
      <c r="J40" s="43"/>
      <c r="K40" s="43"/>
      <c r="L40" s="43"/>
    </row>
    <row r="41" spans="1:12" s="3" customFormat="1" ht="10.5" customHeight="1" x14ac:dyDescent="0.25">
      <c r="A41" s="44"/>
      <c r="B41" s="44"/>
      <c r="C41" s="45"/>
      <c r="D41" s="45"/>
      <c r="E41" s="44"/>
      <c r="F41" s="46"/>
      <c r="G41" s="47"/>
      <c r="H41" s="48"/>
    </row>
    <row r="42" spans="1:12" s="3" customFormat="1" ht="27.75" customHeight="1" x14ac:dyDescent="0.25">
      <c r="A42" s="44"/>
      <c r="B42" s="44"/>
      <c r="C42" s="45"/>
      <c r="D42" s="45"/>
      <c r="E42" s="44"/>
      <c r="F42" s="47"/>
      <c r="G42" s="48"/>
      <c r="K42" s="9" t="str">
        <f>'III. ĐÓNG GÓI (2)'!M68</f>
        <v>Ngày 06/09/2023</v>
      </c>
    </row>
    <row r="43" spans="1:12" s="3" customFormat="1" ht="31.5" customHeight="1" x14ac:dyDescent="0.25">
      <c r="A43" s="9" t="s">
        <v>22</v>
      </c>
      <c r="B43" s="9"/>
      <c r="C43" s="17"/>
      <c r="D43" s="17"/>
      <c r="E43" s="9" t="s">
        <v>23</v>
      </c>
      <c r="F43" s="25"/>
      <c r="G43" s="48"/>
      <c r="K43" s="9" t="s">
        <v>24</v>
      </c>
    </row>
    <row r="44" spans="1:12" s="3" customFormat="1" ht="23.25" customHeight="1" x14ac:dyDescent="0.25">
      <c r="A44" s="44"/>
      <c r="B44" s="44"/>
      <c r="C44" s="45"/>
      <c r="D44" s="45"/>
      <c r="E44" s="44"/>
      <c r="F44" s="46"/>
      <c r="G44" s="47"/>
      <c r="H44" s="48"/>
    </row>
    <row r="45" spans="1:12" s="3" customFormat="1" ht="23.25" customHeight="1" x14ac:dyDescent="0.25">
      <c r="A45" s="44"/>
      <c r="B45" s="44"/>
      <c r="C45" s="45"/>
      <c r="D45" s="45"/>
      <c r="E45" s="44"/>
      <c r="F45" s="46"/>
      <c r="G45" s="47"/>
      <c r="H45" s="48"/>
    </row>
    <row r="46" spans="1:12" s="9" customFormat="1" ht="25.5" x14ac:dyDescent="0.25">
      <c r="G46" s="25"/>
    </row>
    <row r="47" spans="1:12" s="3" customFormat="1" ht="25.5" x14ac:dyDescent="0.25">
      <c r="A47" s="9"/>
      <c r="B47" s="9"/>
      <c r="G47" s="49"/>
      <c r="H47" s="4"/>
    </row>
    <row r="48" spans="1:12" s="3" customFormat="1" x14ac:dyDescent="0.25">
      <c r="G48" s="49"/>
      <c r="H48" s="4"/>
    </row>
    <row r="49" spans="1:10" x14ac:dyDescent="0.25">
      <c r="A49" s="7"/>
      <c r="B49" s="7"/>
      <c r="F49" s="7"/>
      <c r="G49" s="50"/>
    </row>
    <row r="50" spans="1:10" s="2" customFormat="1" x14ac:dyDescent="0.25">
      <c r="C50" s="3"/>
      <c r="D50" s="3"/>
      <c r="E50" s="4"/>
      <c r="F50" s="5"/>
      <c r="G50" s="49"/>
      <c r="H50" s="4"/>
      <c r="I50" s="7"/>
      <c r="J50" s="7"/>
    </row>
  </sheetData>
  <mergeCells count="10">
    <mergeCell ref="K9:K10"/>
    <mergeCell ref="L9:L10"/>
    <mergeCell ref="A38:G39"/>
    <mergeCell ref="A40:G40"/>
    <mergeCell ref="A9:A10"/>
    <mergeCell ref="B9:D9"/>
    <mergeCell ref="E9:E10"/>
    <mergeCell ref="F9:F10"/>
    <mergeCell ref="G9:G10"/>
    <mergeCell ref="H9:J9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view="pageBreakPreview"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1.140625" style="3" customWidth="1"/>
    <col min="4" max="4" width="32.5703125" style="3" customWidth="1"/>
    <col min="5" max="5" width="16.7109375" style="3" customWidth="1"/>
    <col min="6" max="6" width="10.42578125" style="4" customWidth="1"/>
    <col min="7" max="7" width="11" style="5" customWidth="1"/>
    <col min="8" max="8" width="23.5703125" style="6" customWidth="1"/>
    <col min="9" max="9" width="19.28515625" style="2" customWidth="1"/>
    <col min="10" max="12" width="19.28515625" style="7" customWidth="1"/>
    <col min="13" max="13" width="31.28515625" style="7" customWidth="1"/>
    <col min="14" max="16384" width="9.140625" style="7"/>
  </cols>
  <sheetData>
    <row r="1" spans="1:13" ht="33" customHeight="1" x14ac:dyDescent="0.25">
      <c r="A1" s="3"/>
      <c r="D1" s="7"/>
      <c r="E1" s="7"/>
      <c r="H1" s="8" t="s">
        <v>0</v>
      </c>
    </row>
    <row r="2" spans="1:13" ht="30" customHeight="1" x14ac:dyDescent="0.25">
      <c r="A2" s="9" t="s">
        <v>1</v>
      </c>
      <c r="C2" s="1" t="s">
        <v>41</v>
      </c>
      <c r="D2" s="7"/>
      <c r="E2" s="7"/>
      <c r="H2" s="8"/>
    </row>
    <row r="3" spans="1:13" s="9" customFormat="1" ht="30" customHeight="1" x14ac:dyDescent="0.25">
      <c r="A3" s="9" t="s">
        <v>2</v>
      </c>
      <c r="B3" s="10"/>
      <c r="C3" s="71" t="s">
        <v>137</v>
      </c>
      <c r="D3" s="11"/>
      <c r="E3" s="15"/>
      <c r="G3" s="12"/>
      <c r="H3" s="13"/>
      <c r="I3" s="1"/>
    </row>
    <row r="4" spans="1:13" s="9" customFormat="1" ht="30" customHeight="1" x14ac:dyDescent="0.25">
      <c r="A4" s="9" t="s">
        <v>3</v>
      </c>
      <c r="B4" s="14"/>
      <c r="C4" s="15" t="s">
        <v>138</v>
      </c>
      <c r="D4" s="15"/>
      <c r="E4" s="15"/>
      <c r="F4" s="16"/>
      <c r="G4" s="17"/>
      <c r="H4" s="18"/>
      <c r="I4" s="19"/>
    </row>
    <row r="5" spans="1:13" s="9" customFormat="1" ht="30" customHeight="1" x14ac:dyDescent="0.25">
      <c r="A5" s="9" t="s">
        <v>4</v>
      </c>
      <c r="B5" s="20"/>
      <c r="C5" s="21" t="s">
        <v>139</v>
      </c>
      <c r="D5" s="21"/>
      <c r="E5" s="21"/>
      <c r="F5" s="16"/>
      <c r="G5" s="17"/>
      <c r="H5" s="18"/>
      <c r="I5" s="16"/>
    </row>
    <row r="6" spans="1:13" s="9" customFormat="1" ht="30.75" customHeight="1" thickBot="1" x14ac:dyDescent="0.3">
      <c r="A6" s="26" t="s">
        <v>28</v>
      </c>
      <c r="B6" s="12"/>
      <c r="C6" s="23"/>
      <c r="D6" s="23"/>
      <c r="E6" s="23"/>
      <c r="F6" s="24"/>
      <c r="G6" s="21"/>
      <c r="H6" s="25"/>
    </row>
    <row r="7" spans="1:13" s="27" customFormat="1" ht="42" customHeight="1" thickBot="1" x14ac:dyDescent="0.3">
      <c r="A7" s="99" t="s">
        <v>8</v>
      </c>
      <c r="B7" s="101" t="s">
        <v>9</v>
      </c>
      <c r="C7" s="102"/>
      <c r="D7" s="102"/>
      <c r="E7" s="103"/>
      <c r="F7" s="99" t="s">
        <v>10</v>
      </c>
      <c r="G7" s="99" t="s">
        <v>11</v>
      </c>
      <c r="H7" s="99" t="s">
        <v>12</v>
      </c>
      <c r="I7" s="104" t="s">
        <v>13</v>
      </c>
      <c r="J7" s="104"/>
      <c r="K7" s="104"/>
      <c r="L7" s="88" t="s">
        <v>14</v>
      </c>
      <c r="M7" s="90" t="s">
        <v>15</v>
      </c>
    </row>
    <row r="8" spans="1:13" s="27" customFormat="1" ht="42" customHeight="1" thickBot="1" x14ac:dyDescent="0.3">
      <c r="A8" s="100"/>
      <c r="B8" s="28" t="s">
        <v>17</v>
      </c>
      <c r="C8" s="28" t="s">
        <v>16</v>
      </c>
      <c r="D8" s="28" t="s">
        <v>29</v>
      </c>
      <c r="E8" s="28" t="s">
        <v>18</v>
      </c>
      <c r="F8" s="100"/>
      <c r="G8" s="100"/>
      <c r="H8" s="100"/>
      <c r="I8" s="29" t="s">
        <v>19</v>
      </c>
      <c r="J8" s="29" t="s">
        <v>19</v>
      </c>
      <c r="K8" s="29" t="s">
        <v>19</v>
      </c>
      <c r="L8" s="89"/>
      <c r="M8" s="89"/>
    </row>
    <row r="9" spans="1:13" s="3" customFormat="1" ht="57" customHeight="1" x14ac:dyDescent="0.25">
      <c r="A9" s="53">
        <v>1</v>
      </c>
      <c r="B9" s="56"/>
      <c r="C9" s="67" t="s">
        <v>113</v>
      </c>
      <c r="D9" s="56"/>
      <c r="E9" s="57" t="s">
        <v>26</v>
      </c>
      <c r="F9" s="58" t="s">
        <v>56</v>
      </c>
      <c r="G9" s="59"/>
      <c r="H9" s="60">
        <v>3.654904274894835</v>
      </c>
      <c r="I9" s="53"/>
      <c r="J9" s="53"/>
      <c r="K9" s="53"/>
      <c r="L9" s="53"/>
      <c r="M9" s="53"/>
    </row>
    <row r="10" spans="1:13" s="3" customFormat="1" ht="57" customHeight="1" x14ac:dyDescent="0.25">
      <c r="A10" s="53">
        <v>2</v>
      </c>
      <c r="B10" s="56"/>
      <c r="C10" s="67" t="s">
        <v>112</v>
      </c>
      <c r="D10" s="56"/>
      <c r="E10" s="57" t="s">
        <v>26</v>
      </c>
      <c r="F10" s="58" t="s">
        <v>56</v>
      </c>
      <c r="G10" s="59"/>
      <c r="H10" s="60">
        <v>71.124525772961661</v>
      </c>
      <c r="I10" s="53"/>
      <c r="J10" s="87"/>
      <c r="K10" s="53"/>
      <c r="L10" s="53"/>
      <c r="M10" s="53"/>
    </row>
    <row r="11" spans="1:13" s="3" customFormat="1" ht="57" customHeight="1" x14ac:dyDescent="0.25">
      <c r="A11" s="53">
        <v>3</v>
      </c>
      <c r="B11" s="56"/>
      <c r="C11" s="67" t="s">
        <v>111</v>
      </c>
      <c r="D11" s="56"/>
      <c r="E11" s="57" t="s">
        <v>26</v>
      </c>
      <c r="F11" s="58" t="s">
        <v>54</v>
      </c>
      <c r="G11" s="59"/>
      <c r="H11" s="60">
        <v>1808.2376417001751</v>
      </c>
      <c r="I11" s="53"/>
      <c r="J11" s="87"/>
      <c r="K11" s="53"/>
      <c r="L11" s="53"/>
      <c r="M11" s="53"/>
    </row>
    <row r="12" spans="1:13" s="3" customFormat="1" ht="57" customHeight="1" x14ac:dyDescent="0.25">
      <c r="A12" s="32">
        <v>4</v>
      </c>
      <c r="B12" s="33"/>
      <c r="C12" s="68" t="s">
        <v>55</v>
      </c>
      <c r="D12" s="33"/>
      <c r="E12" s="34" t="s">
        <v>26</v>
      </c>
      <c r="F12" s="35" t="s">
        <v>56</v>
      </c>
      <c r="G12" s="36"/>
      <c r="H12" s="60">
        <v>19.565039572072898</v>
      </c>
      <c r="I12" s="32"/>
      <c r="J12" s="87"/>
      <c r="K12" s="32"/>
      <c r="L12" s="32"/>
      <c r="M12" s="32"/>
    </row>
    <row r="13" spans="1:13" s="3" customFormat="1" ht="57" customHeight="1" x14ac:dyDescent="0.25">
      <c r="A13" s="32">
        <v>5</v>
      </c>
      <c r="B13" s="33"/>
      <c r="C13" s="68" t="s">
        <v>114</v>
      </c>
      <c r="D13" s="33"/>
      <c r="E13" s="34" t="s">
        <v>26</v>
      </c>
      <c r="F13" s="35" t="s">
        <v>54</v>
      </c>
      <c r="G13" s="36"/>
      <c r="H13" s="60">
        <v>196.16397800949588</v>
      </c>
      <c r="I13" s="32"/>
      <c r="J13" s="87"/>
      <c r="K13" s="32"/>
      <c r="L13" s="32"/>
      <c r="M13" s="32"/>
    </row>
    <row r="14" spans="1:13" s="3" customFormat="1" ht="33.75" customHeight="1" x14ac:dyDescent="0.25">
      <c r="A14" s="91" t="s">
        <v>20</v>
      </c>
      <c r="B14" s="105"/>
      <c r="C14" s="105"/>
      <c r="D14" s="105"/>
      <c r="E14" s="105"/>
      <c r="F14" s="105"/>
      <c r="G14" s="105"/>
      <c r="H14" s="106"/>
      <c r="I14" s="43"/>
      <c r="J14" s="43"/>
      <c r="K14" s="43"/>
      <c r="L14" s="43"/>
      <c r="M14" s="43"/>
    </row>
    <row r="15" spans="1:13" s="3" customFormat="1" ht="33.75" customHeight="1" x14ac:dyDescent="0.25">
      <c r="A15" s="107"/>
      <c r="B15" s="108"/>
      <c r="C15" s="108"/>
      <c r="D15" s="108"/>
      <c r="E15" s="108"/>
      <c r="F15" s="108"/>
      <c r="G15" s="108"/>
      <c r="H15" s="109"/>
      <c r="I15" s="43"/>
      <c r="J15" s="43"/>
      <c r="K15" s="43"/>
      <c r="L15" s="43"/>
      <c r="M15" s="43"/>
    </row>
    <row r="16" spans="1:13" s="3" customFormat="1" ht="66" customHeight="1" x14ac:dyDescent="0.25">
      <c r="A16" s="97" t="s">
        <v>21</v>
      </c>
      <c r="B16" s="98"/>
      <c r="C16" s="98"/>
      <c r="D16" s="98"/>
      <c r="E16" s="98"/>
      <c r="F16" s="98"/>
      <c r="G16" s="98"/>
      <c r="H16" s="110"/>
      <c r="I16" s="40"/>
      <c r="J16" s="40"/>
      <c r="K16" s="40"/>
      <c r="L16" s="40"/>
      <c r="M16" s="40"/>
    </row>
    <row r="17" spans="1:13" s="3" customFormat="1" ht="15" customHeight="1" x14ac:dyDescent="0.25">
      <c r="A17" s="44"/>
      <c r="B17" s="44"/>
      <c r="C17" s="45"/>
      <c r="D17" s="45"/>
      <c r="E17" s="45"/>
      <c r="F17" s="44"/>
      <c r="G17" s="46"/>
      <c r="H17" s="47"/>
      <c r="I17" s="48"/>
    </row>
    <row r="18" spans="1:13" s="3" customFormat="1" ht="27.75" customHeight="1" x14ac:dyDescent="0.25">
      <c r="A18" s="44"/>
      <c r="B18" s="44"/>
      <c r="C18" s="45"/>
      <c r="D18" s="45"/>
      <c r="E18" s="45"/>
      <c r="F18" s="44"/>
      <c r="G18" s="46"/>
      <c r="H18" s="47"/>
      <c r="I18" s="48"/>
      <c r="L18" s="52"/>
      <c r="M18" s="9" t="str">
        <f>'III. ĐÓNG GÓI (2)'!M68</f>
        <v>Ngày 06/09/2023</v>
      </c>
    </row>
    <row r="19" spans="1:13" s="3" customFormat="1" ht="31.5" customHeight="1" x14ac:dyDescent="0.25">
      <c r="A19" s="9" t="s">
        <v>22</v>
      </c>
      <c r="B19" s="9"/>
      <c r="C19" s="17"/>
      <c r="D19" s="17"/>
      <c r="E19" s="17"/>
      <c r="F19" s="9" t="s">
        <v>23</v>
      </c>
      <c r="G19" s="9"/>
      <c r="H19" s="25"/>
      <c r="I19" s="48"/>
      <c r="M19" s="9" t="s">
        <v>24</v>
      </c>
    </row>
    <row r="20" spans="1:13" s="3" customFormat="1" ht="23.25" customHeight="1" x14ac:dyDescent="0.25">
      <c r="A20" s="44"/>
      <c r="B20" s="44"/>
      <c r="C20" s="45"/>
      <c r="D20" s="45"/>
      <c r="E20" s="45"/>
      <c r="F20" s="44"/>
      <c r="G20" s="46"/>
      <c r="H20" s="47"/>
      <c r="I20" s="48"/>
    </row>
    <row r="21" spans="1:13" s="3" customFormat="1" ht="23.25" customHeight="1" x14ac:dyDescent="0.25">
      <c r="A21" s="44"/>
      <c r="B21" s="44"/>
      <c r="C21" s="45"/>
      <c r="D21" s="45"/>
      <c r="E21" s="45"/>
      <c r="F21" s="44"/>
      <c r="G21" s="46"/>
      <c r="H21" s="47"/>
      <c r="I21" s="48"/>
    </row>
    <row r="22" spans="1:13" s="9" customFormat="1" ht="25.5" x14ac:dyDescent="0.25">
      <c r="H22" s="25"/>
    </row>
    <row r="23" spans="1:13" s="3" customFormat="1" ht="25.5" x14ac:dyDescent="0.25">
      <c r="A23" s="9"/>
      <c r="B23" s="9"/>
      <c r="H23" s="49"/>
      <c r="I23" s="4"/>
    </row>
    <row r="24" spans="1:13" s="3" customFormat="1" x14ac:dyDescent="0.25">
      <c r="H24" s="49"/>
      <c r="I24" s="4"/>
    </row>
    <row r="25" spans="1:13" x14ac:dyDescent="0.25">
      <c r="A25" s="7"/>
      <c r="B25" s="7"/>
      <c r="G25" s="7"/>
      <c r="H25" s="50"/>
    </row>
    <row r="26" spans="1:13" s="2" customFormat="1" x14ac:dyDescent="0.25">
      <c r="C26" s="3"/>
      <c r="D26" s="3"/>
      <c r="E26" s="3"/>
      <c r="F26" s="4"/>
      <c r="G26" s="5"/>
      <c r="H26" s="49"/>
      <c r="I26" s="4"/>
      <c r="J26" s="7"/>
    </row>
  </sheetData>
  <mergeCells count="10">
    <mergeCell ref="L7:L8"/>
    <mergeCell ref="M7:M8"/>
    <mergeCell ref="A14:H15"/>
    <mergeCell ref="A16:H16"/>
    <mergeCell ref="A7:A8"/>
    <mergeCell ref="B7:E7"/>
    <mergeCell ref="F7:F8"/>
    <mergeCell ref="G7:G8"/>
    <mergeCell ref="H7:H8"/>
    <mergeCell ref="I7:K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zoomScale="70" zoomScaleNormal="70" zoomScaleSheetLayoutView="70" workbookViewId="0">
      <selection sqref="A1:XFD1"/>
    </sheetView>
  </sheetViews>
  <sheetFormatPr defaultRowHeight="20.25" x14ac:dyDescent="0.25"/>
  <cols>
    <col min="1" max="1" width="8.7109375" style="2" customWidth="1"/>
    <col min="2" max="2" width="22.7109375" style="2" customWidth="1"/>
    <col min="3" max="3" width="31.140625" style="3" customWidth="1"/>
    <col min="4" max="4" width="33" style="3" customWidth="1"/>
    <col min="5" max="5" width="16.7109375" style="3" customWidth="1"/>
    <col min="6" max="6" width="10.42578125" style="4" customWidth="1"/>
    <col min="7" max="7" width="11" style="5" customWidth="1"/>
    <col min="8" max="8" width="23.5703125" style="6" customWidth="1"/>
    <col min="9" max="9" width="19.28515625" style="2" customWidth="1"/>
    <col min="10" max="12" width="19.28515625" style="7" customWidth="1"/>
    <col min="13" max="13" width="31.28515625" style="7" customWidth="1"/>
    <col min="14" max="16384" width="9.140625" style="7"/>
  </cols>
  <sheetData>
    <row r="1" spans="1:13" ht="33" customHeight="1" x14ac:dyDescent="0.25">
      <c r="A1" s="3"/>
      <c r="D1" s="7"/>
      <c r="E1" s="7"/>
      <c r="H1" s="8" t="s">
        <v>0</v>
      </c>
    </row>
    <row r="2" spans="1:13" ht="30" customHeight="1" x14ac:dyDescent="0.25">
      <c r="A2" s="9" t="s">
        <v>1</v>
      </c>
      <c r="C2" s="1" t="s">
        <v>41</v>
      </c>
      <c r="D2" s="7"/>
      <c r="E2" s="7"/>
      <c r="H2" s="8"/>
    </row>
    <row r="3" spans="1:13" s="9" customFormat="1" ht="30" customHeight="1" x14ac:dyDescent="0.25">
      <c r="A3" s="9" t="s">
        <v>2</v>
      </c>
      <c r="B3" s="10"/>
      <c r="C3" s="71" t="s">
        <v>137</v>
      </c>
      <c r="D3" s="11"/>
      <c r="E3" s="15"/>
      <c r="G3" s="12"/>
      <c r="H3" s="13"/>
      <c r="I3" s="1"/>
    </row>
    <row r="4" spans="1:13" s="9" customFormat="1" ht="30" customHeight="1" x14ac:dyDescent="0.25">
      <c r="A4" s="9" t="s">
        <v>3</v>
      </c>
      <c r="B4" s="14"/>
      <c r="C4" s="15" t="s">
        <v>138</v>
      </c>
      <c r="D4" s="15"/>
      <c r="E4" s="15"/>
      <c r="F4" s="16"/>
      <c r="G4" s="17"/>
      <c r="H4" s="18"/>
      <c r="I4" s="19"/>
    </row>
    <row r="5" spans="1:13" s="9" customFormat="1" ht="30" customHeight="1" x14ac:dyDescent="0.25">
      <c r="A5" s="9" t="s">
        <v>4</v>
      </c>
      <c r="B5" s="20"/>
      <c r="C5" s="21" t="s">
        <v>139</v>
      </c>
      <c r="D5" s="21"/>
      <c r="E5" s="21"/>
      <c r="F5" s="16"/>
      <c r="G5" s="17"/>
      <c r="H5" s="18"/>
      <c r="I5" s="16"/>
    </row>
    <row r="6" spans="1:13" s="9" customFormat="1" ht="30.75" customHeight="1" thickBot="1" x14ac:dyDescent="0.3">
      <c r="A6" s="26" t="s">
        <v>28</v>
      </c>
      <c r="B6" s="12"/>
      <c r="C6" s="23"/>
      <c r="D6" s="23"/>
      <c r="E6" s="23"/>
      <c r="F6" s="24"/>
      <c r="G6" s="21"/>
      <c r="H6" s="25"/>
    </row>
    <row r="7" spans="1:13" s="27" customFormat="1" ht="42" customHeight="1" thickBot="1" x14ac:dyDescent="0.3">
      <c r="A7" s="99" t="s">
        <v>8</v>
      </c>
      <c r="B7" s="101" t="s">
        <v>9</v>
      </c>
      <c r="C7" s="102"/>
      <c r="D7" s="102"/>
      <c r="E7" s="103"/>
      <c r="F7" s="99" t="s">
        <v>10</v>
      </c>
      <c r="G7" s="99" t="s">
        <v>11</v>
      </c>
      <c r="H7" s="99" t="s">
        <v>12</v>
      </c>
      <c r="I7" s="104" t="s">
        <v>13</v>
      </c>
      <c r="J7" s="104"/>
      <c r="K7" s="104"/>
      <c r="L7" s="88" t="s">
        <v>14</v>
      </c>
      <c r="M7" s="90" t="s">
        <v>15</v>
      </c>
    </row>
    <row r="8" spans="1:13" s="27" customFormat="1" ht="42" customHeight="1" thickBot="1" x14ac:dyDescent="0.3">
      <c r="A8" s="100"/>
      <c r="B8" s="28" t="s">
        <v>17</v>
      </c>
      <c r="C8" s="28" t="s">
        <v>16</v>
      </c>
      <c r="D8" s="28" t="s">
        <v>29</v>
      </c>
      <c r="E8" s="28" t="s">
        <v>18</v>
      </c>
      <c r="F8" s="100"/>
      <c r="G8" s="100"/>
      <c r="H8" s="100"/>
      <c r="I8" s="29" t="s">
        <v>19</v>
      </c>
      <c r="J8" s="29" t="s">
        <v>19</v>
      </c>
      <c r="K8" s="29" t="s">
        <v>19</v>
      </c>
      <c r="L8" s="89"/>
      <c r="M8" s="89"/>
    </row>
    <row r="9" spans="1:13" s="63" customFormat="1" ht="37.5" customHeight="1" x14ac:dyDescent="0.25">
      <c r="A9" s="74" t="s">
        <v>140</v>
      </c>
      <c r="B9" s="75"/>
      <c r="C9" s="76"/>
      <c r="D9" s="76"/>
      <c r="E9" s="76"/>
      <c r="F9" s="72"/>
      <c r="G9" s="72"/>
      <c r="H9" s="77"/>
      <c r="I9" s="78"/>
      <c r="J9" s="78"/>
      <c r="K9" s="78"/>
      <c r="L9" s="78"/>
      <c r="M9" s="78"/>
    </row>
    <row r="10" spans="1:13" s="3" customFormat="1" ht="37.5" customHeight="1" x14ac:dyDescent="0.25">
      <c r="A10" s="53">
        <v>1</v>
      </c>
      <c r="B10" s="73" t="s">
        <v>141</v>
      </c>
      <c r="C10" s="56" t="s">
        <v>110</v>
      </c>
      <c r="D10" s="56" t="s">
        <v>128</v>
      </c>
      <c r="E10" s="57" t="s">
        <v>26</v>
      </c>
      <c r="F10" s="58" t="s">
        <v>27</v>
      </c>
      <c r="G10" s="59">
        <f>1/20</f>
        <v>0.05</v>
      </c>
      <c r="H10" s="80">
        <f>G10*200</f>
        <v>10</v>
      </c>
      <c r="I10" s="53"/>
      <c r="J10" s="53"/>
      <c r="K10" s="53"/>
      <c r="L10" s="53"/>
      <c r="M10" s="53" t="s">
        <v>105</v>
      </c>
    </row>
    <row r="11" spans="1:13" s="3" customFormat="1" ht="37.5" customHeight="1" x14ac:dyDescent="0.25">
      <c r="A11" s="53">
        <v>2</v>
      </c>
      <c r="B11" s="54" t="s">
        <v>141</v>
      </c>
      <c r="C11" s="33" t="s">
        <v>102</v>
      </c>
      <c r="D11" s="33"/>
      <c r="E11" s="34" t="s">
        <v>26</v>
      </c>
      <c r="F11" s="35" t="s">
        <v>56</v>
      </c>
      <c r="G11" s="36">
        <f>0.055/20</f>
        <v>2.7499999999999998E-3</v>
      </c>
      <c r="H11" s="79">
        <f>G11*200</f>
        <v>0.54999999999999993</v>
      </c>
      <c r="I11" s="32"/>
      <c r="J11" s="32"/>
      <c r="K11" s="32"/>
      <c r="L11" s="32"/>
      <c r="M11" s="32"/>
    </row>
    <row r="12" spans="1:13" s="3" customFormat="1" ht="37.5" customHeight="1" x14ac:dyDescent="0.25">
      <c r="A12" s="53">
        <v>3</v>
      </c>
      <c r="B12" s="54" t="s">
        <v>141</v>
      </c>
      <c r="C12" s="33" t="s">
        <v>116</v>
      </c>
      <c r="D12" s="33" t="s">
        <v>129</v>
      </c>
      <c r="E12" s="34" t="s">
        <v>26</v>
      </c>
      <c r="F12" s="35" t="s">
        <v>56</v>
      </c>
      <c r="G12" s="36">
        <f>0.0084/20</f>
        <v>4.1999999999999996E-4</v>
      </c>
      <c r="H12" s="79">
        <f>G12*200</f>
        <v>8.3999999999999991E-2</v>
      </c>
      <c r="I12" s="32"/>
      <c r="J12" s="32"/>
      <c r="K12" s="32"/>
      <c r="L12" s="32"/>
      <c r="M12" s="32"/>
    </row>
    <row r="13" spans="1:13" s="63" customFormat="1" ht="37.5" customHeight="1" x14ac:dyDescent="0.25">
      <c r="A13" s="81">
        <v>4</v>
      </c>
      <c r="B13" s="82" t="s">
        <v>141</v>
      </c>
      <c r="C13" s="41" t="s">
        <v>130</v>
      </c>
      <c r="D13" s="41"/>
      <c r="E13" s="42" t="s">
        <v>26</v>
      </c>
      <c r="F13" s="61" t="s">
        <v>56</v>
      </c>
      <c r="G13" s="62">
        <f>0.0055/20</f>
        <v>2.7499999999999996E-4</v>
      </c>
      <c r="H13" s="83">
        <f>G13*200</f>
        <v>5.4999999999999993E-2</v>
      </c>
      <c r="I13" s="40"/>
      <c r="J13" s="40"/>
      <c r="K13" s="40"/>
      <c r="L13" s="40"/>
      <c r="M13" s="40"/>
    </row>
    <row r="14" spans="1:13" s="63" customFormat="1" ht="37.5" customHeight="1" x14ac:dyDescent="0.25">
      <c r="A14" s="74" t="s">
        <v>147</v>
      </c>
      <c r="B14" s="75"/>
      <c r="C14" s="76"/>
      <c r="D14" s="76"/>
      <c r="E14" s="76"/>
      <c r="F14" s="72"/>
      <c r="G14" s="72"/>
      <c r="H14" s="77"/>
      <c r="I14" s="78"/>
      <c r="J14" s="78"/>
      <c r="K14" s="78"/>
      <c r="L14" s="78"/>
      <c r="M14" s="78"/>
    </row>
    <row r="15" spans="1:13" s="3" customFormat="1" ht="37.5" customHeight="1" x14ac:dyDescent="0.25">
      <c r="A15" s="53">
        <v>1</v>
      </c>
      <c r="B15" s="54" t="s">
        <v>49</v>
      </c>
      <c r="C15" s="33"/>
      <c r="D15" s="33" t="s">
        <v>48</v>
      </c>
      <c r="E15" s="34" t="s">
        <v>26</v>
      </c>
      <c r="F15" s="35" t="s">
        <v>27</v>
      </c>
      <c r="G15" s="36">
        <v>1</v>
      </c>
      <c r="H15" s="51">
        <v>130</v>
      </c>
      <c r="I15" s="32"/>
      <c r="J15" s="32"/>
      <c r="K15" s="32"/>
      <c r="L15" s="32"/>
      <c r="M15" s="32"/>
    </row>
    <row r="16" spans="1:13" s="3" customFormat="1" ht="37.5" customHeight="1" x14ac:dyDescent="0.25">
      <c r="A16" s="53">
        <v>2</v>
      </c>
      <c r="B16" s="70" t="s">
        <v>32</v>
      </c>
      <c r="C16" s="33" t="s">
        <v>36</v>
      </c>
      <c r="D16" s="33" t="s">
        <v>39</v>
      </c>
      <c r="E16" s="34" t="s">
        <v>26</v>
      </c>
      <c r="F16" s="35" t="s">
        <v>27</v>
      </c>
      <c r="G16" s="36">
        <f>1/500</f>
        <v>2E-3</v>
      </c>
      <c r="H16" s="51">
        <f>G16*2300</f>
        <v>4.6000000000000005</v>
      </c>
      <c r="I16" s="32"/>
      <c r="J16" s="32"/>
      <c r="K16" s="32"/>
      <c r="L16" s="32"/>
      <c r="M16" s="32"/>
    </row>
    <row r="17" spans="1:13" s="3" customFormat="1" ht="37.5" customHeight="1" x14ac:dyDescent="0.25">
      <c r="A17" s="53">
        <v>3</v>
      </c>
      <c r="B17" s="54" t="s">
        <v>33</v>
      </c>
      <c r="C17" s="33" t="s">
        <v>37</v>
      </c>
      <c r="D17" s="33" t="s">
        <v>46</v>
      </c>
      <c r="E17" s="34" t="s">
        <v>26</v>
      </c>
      <c r="F17" s="35" t="s">
        <v>27</v>
      </c>
      <c r="G17" s="36">
        <f>1/400</f>
        <v>2.5000000000000001E-3</v>
      </c>
      <c r="H17" s="51">
        <f>G17*800</f>
        <v>2</v>
      </c>
      <c r="I17" s="32"/>
      <c r="J17" s="32"/>
      <c r="K17" s="32"/>
      <c r="L17" s="32"/>
      <c r="M17" s="32"/>
    </row>
    <row r="18" spans="1:13" s="3" customFormat="1" ht="37.5" customHeight="1" x14ac:dyDescent="0.25">
      <c r="A18" s="53">
        <v>4</v>
      </c>
      <c r="B18" s="70" t="s">
        <v>144</v>
      </c>
      <c r="C18" s="33" t="s">
        <v>34</v>
      </c>
      <c r="D18" s="33" t="s">
        <v>44</v>
      </c>
      <c r="E18" s="34" t="s">
        <v>26</v>
      </c>
      <c r="F18" s="35" t="s">
        <v>27</v>
      </c>
      <c r="G18" s="36">
        <f>1/200</f>
        <v>5.0000000000000001E-3</v>
      </c>
      <c r="H18" s="51">
        <f>G18*450</f>
        <v>2.25</v>
      </c>
      <c r="I18" s="32"/>
      <c r="J18" s="32"/>
      <c r="K18" s="32"/>
      <c r="L18" s="32"/>
      <c r="M18" s="32"/>
    </row>
    <row r="19" spans="1:13" s="3" customFormat="1" ht="37.5" customHeight="1" x14ac:dyDescent="0.25">
      <c r="A19" s="53">
        <v>5</v>
      </c>
      <c r="B19" s="54" t="s">
        <v>97</v>
      </c>
      <c r="C19" s="33" t="s">
        <v>38</v>
      </c>
      <c r="D19" s="33" t="s">
        <v>40</v>
      </c>
      <c r="E19" s="34" t="s">
        <v>26</v>
      </c>
      <c r="F19" s="35" t="s">
        <v>27</v>
      </c>
      <c r="G19" s="36">
        <f>1/100</f>
        <v>0.01</v>
      </c>
      <c r="H19" s="51">
        <f>G19*100</f>
        <v>1</v>
      </c>
      <c r="I19" s="32"/>
      <c r="J19" s="32"/>
      <c r="K19" s="32"/>
      <c r="L19" s="32"/>
      <c r="M19" s="32"/>
    </row>
    <row r="20" spans="1:13" s="3" customFormat="1" ht="37.5" customHeight="1" x14ac:dyDescent="0.25">
      <c r="A20" s="53">
        <v>6</v>
      </c>
      <c r="B20" s="70" t="s">
        <v>98</v>
      </c>
      <c r="C20" s="33" t="s">
        <v>38</v>
      </c>
      <c r="D20" s="33" t="s">
        <v>40</v>
      </c>
      <c r="E20" s="34" t="s">
        <v>26</v>
      </c>
      <c r="F20" s="35" t="s">
        <v>27</v>
      </c>
      <c r="G20" s="36">
        <f>1/100</f>
        <v>0.01</v>
      </c>
      <c r="H20" s="51">
        <f>G20*100</f>
        <v>1</v>
      </c>
      <c r="I20" s="32"/>
      <c r="J20" s="32"/>
      <c r="K20" s="32"/>
      <c r="L20" s="32"/>
      <c r="M20" s="32"/>
    </row>
    <row r="21" spans="1:13" s="3" customFormat="1" ht="37.5" customHeight="1" x14ac:dyDescent="0.25">
      <c r="A21" s="53">
        <v>7</v>
      </c>
      <c r="B21" s="54" t="s">
        <v>31</v>
      </c>
      <c r="C21" s="33" t="s">
        <v>35</v>
      </c>
      <c r="D21" s="33" t="s">
        <v>45</v>
      </c>
      <c r="E21" s="34" t="s">
        <v>26</v>
      </c>
      <c r="F21" s="35" t="s">
        <v>27</v>
      </c>
      <c r="G21" s="36">
        <f>1/300</f>
        <v>3.3333333333333335E-3</v>
      </c>
      <c r="H21" s="51">
        <f>G21*700</f>
        <v>2.3333333333333335</v>
      </c>
      <c r="I21" s="32"/>
      <c r="J21" s="32"/>
      <c r="K21" s="32"/>
      <c r="L21" s="32"/>
      <c r="M21" s="32"/>
    </row>
    <row r="22" spans="1:13" s="3" customFormat="1" ht="37.5" customHeight="1" x14ac:dyDescent="0.25">
      <c r="A22" s="53">
        <v>8</v>
      </c>
      <c r="B22" s="70" t="s">
        <v>145</v>
      </c>
      <c r="C22" s="33" t="s">
        <v>34</v>
      </c>
      <c r="D22" s="33" t="s">
        <v>44</v>
      </c>
      <c r="E22" s="34" t="s">
        <v>26</v>
      </c>
      <c r="F22" s="35" t="s">
        <v>27</v>
      </c>
      <c r="G22" s="36">
        <f>1/200</f>
        <v>5.0000000000000001E-3</v>
      </c>
      <c r="H22" s="51">
        <f>G22*700</f>
        <v>3.5</v>
      </c>
      <c r="I22" s="32"/>
      <c r="J22" s="32"/>
      <c r="K22" s="32"/>
      <c r="L22" s="32"/>
      <c r="M22" s="32"/>
    </row>
    <row r="23" spans="1:13" s="3" customFormat="1" ht="37.5" customHeight="1" x14ac:dyDescent="0.25">
      <c r="A23" s="53">
        <v>9</v>
      </c>
      <c r="B23" s="54" t="s">
        <v>146</v>
      </c>
      <c r="C23" s="33" t="s">
        <v>34</v>
      </c>
      <c r="D23" s="33" t="s">
        <v>44</v>
      </c>
      <c r="E23" s="34" t="s">
        <v>26</v>
      </c>
      <c r="F23" s="35" t="s">
        <v>27</v>
      </c>
      <c r="G23" s="36">
        <f>1/200</f>
        <v>5.0000000000000001E-3</v>
      </c>
      <c r="H23" s="51">
        <f>G23*1300</f>
        <v>6.5</v>
      </c>
      <c r="I23" s="32"/>
      <c r="J23" s="32"/>
      <c r="K23" s="32"/>
      <c r="L23" s="32"/>
      <c r="M23" s="32"/>
    </row>
    <row r="24" spans="1:13" s="3" customFormat="1" ht="37.5" customHeight="1" x14ac:dyDescent="0.25">
      <c r="A24" s="53">
        <v>10</v>
      </c>
      <c r="B24" s="70" t="s">
        <v>42</v>
      </c>
      <c r="C24" s="33" t="s">
        <v>43</v>
      </c>
      <c r="D24" s="33" t="s">
        <v>47</v>
      </c>
      <c r="E24" s="34" t="s">
        <v>26</v>
      </c>
      <c r="F24" s="35" t="s">
        <v>27</v>
      </c>
      <c r="G24" s="36">
        <f>1/400</f>
        <v>2.5000000000000001E-3</v>
      </c>
      <c r="H24" s="51">
        <f>G24*300</f>
        <v>0.75</v>
      </c>
      <c r="I24" s="32"/>
      <c r="J24" s="32"/>
      <c r="K24" s="32"/>
      <c r="L24" s="32"/>
      <c r="M24" s="32"/>
    </row>
    <row r="25" spans="1:13" s="3" customFormat="1" ht="37.5" customHeight="1" x14ac:dyDescent="0.25">
      <c r="A25" s="53">
        <v>11</v>
      </c>
      <c r="B25" s="54" t="s">
        <v>118</v>
      </c>
      <c r="C25" s="33" t="s">
        <v>99</v>
      </c>
      <c r="D25" s="33" t="s">
        <v>119</v>
      </c>
      <c r="E25" s="34" t="s">
        <v>26</v>
      </c>
      <c r="F25" s="35" t="s">
        <v>27</v>
      </c>
      <c r="G25" s="36">
        <v>1</v>
      </c>
      <c r="H25" s="51">
        <f>G25*324</f>
        <v>324</v>
      </c>
      <c r="I25" s="32"/>
      <c r="J25" s="32"/>
      <c r="K25" s="32"/>
      <c r="L25" s="32"/>
      <c r="M25" s="32" t="s">
        <v>105</v>
      </c>
    </row>
    <row r="26" spans="1:13" s="3" customFormat="1" ht="37.5" customHeight="1" x14ac:dyDescent="0.25">
      <c r="A26" s="53">
        <v>12</v>
      </c>
      <c r="B26" s="54" t="s">
        <v>118</v>
      </c>
      <c r="C26" s="33" t="s">
        <v>102</v>
      </c>
      <c r="D26" s="33"/>
      <c r="E26" s="34" t="s">
        <v>26</v>
      </c>
      <c r="F26" s="35" t="s">
        <v>56</v>
      </c>
      <c r="G26" s="36">
        <v>2.7E-2</v>
      </c>
      <c r="H26" s="84">
        <f>G26*324</f>
        <v>8.7479999999999993</v>
      </c>
      <c r="I26" s="32"/>
      <c r="J26" s="32"/>
      <c r="K26" s="32"/>
      <c r="L26" s="32"/>
      <c r="M26" s="32"/>
    </row>
    <row r="27" spans="1:13" s="3" customFormat="1" ht="37.5" customHeight="1" x14ac:dyDescent="0.25">
      <c r="A27" s="53">
        <v>13</v>
      </c>
      <c r="B27" s="54" t="s">
        <v>118</v>
      </c>
      <c r="C27" s="33" t="s">
        <v>116</v>
      </c>
      <c r="D27" s="33" t="s">
        <v>117</v>
      </c>
      <c r="E27" s="34" t="s">
        <v>26</v>
      </c>
      <c r="F27" s="35" t="s">
        <v>56</v>
      </c>
      <c r="G27" s="36">
        <v>1E-3</v>
      </c>
      <c r="H27" s="84">
        <f>G27*324</f>
        <v>0.32400000000000001</v>
      </c>
      <c r="I27" s="32"/>
      <c r="J27" s="32"/>
      <c r="K27" s="32"/>
      <c r="L27" s="32"/>
      <c r="M27" s="32"/>
    </row>
    <row r="28" spans="1:13" s="3" customFormat="1" ht="37.5" customHeight="1" x14ac:dyDescent="0.25">
      <c r="A28" s="53">
        <v>14</v>
      </c>
      <c r="B28" s="70" t="s">
        <v>87</v>
      </c>
      <c r="C28" s="33" t="s">
        <v>90</v>
      </c>
      <c r="D28" s="33" t="s">
        <v>91</v>
      </c>
      <c r="E28" s="34" t="s">
        <v>26</v>
      </c>
      <c r="F28" s="35" t="s">
        <v>27</v>
      </c>
      <c r="G28" s="36">
        <v>2</v>
      </c>
      <c r="H28" s="51">
        <f>G28*400</f>
        <v>800</v>
      </c>
      <c r="I28" s="32"/>
      <c r="J28" s="32"/>
      <c r="K28" s="32"/>
      <c r="L28" s="32"/>
      <c r="M28" s="32"/>
    </row>
    <row r="29" spans="1:13" s="3" customFormat="1" ht="37.5" customHeight="1" x14ac:dyDescent="0.25">
      <c r="A29" s="53">
        <v>15</v>
      </c>
      <c r="B29" s="70" t="s">
        <v>87</v>
      </c>
      <c r="C29" s="33" t="s">
        <v>100</v>
      </c>
      <c r="D29" s="33"/>
      <c r="E29" s="34" t="s">
        <v>26</v>
      </c>
      <c r="F29" s="35" t="s">
        <v>56</v>
      </c>
      <c r="G29" s="36">
        <v>6.3E-3</v>
      </c>
      <c r="H29" s="84">
        <f>G29*400</f>
        <v>2.52</v>
      </c>
      <c r="I29" s="32"/>
      <c r="J29" s="32"/>
      <c r="K29" s="32"/>
      <c r="L29" s="32"/>
      <c r="M29" s="69" t="s">
        <v>101</v>
      </c>
    </row>
    <row r="30" spans="1:13" s="3" customFormat="1" ht="37.5" customHeight="1" x14ac:dyDescent="0.25">
      <c r="A30" s="53">
        <v>16</v>
      </c>
      <c r="B30" s="54" t="s">
        <v>88</v>
      </c>
      <c r="C30" s="33" t="s">
        <v>95</v>
      </c>
      <c r="D30" s="33" t="s">
        <v>92</v>
      </c>
      <c r="E30" s="34" t="s">
        <v>26</v>
      </c>
      <c r="F30" s="35" t="s">
        <v>27</v>
      </c>
      <c r="G30" s="36">
        <v>1</v>
      </c>
      <c r="H30" s="51">
        <f>G30*100</f>
        <v>100</v>
      </c>
      <c r="I30" s="32"/>
      <c r="J30" s="32"/>
      <c r="K30" s="32"/>
      <c r="L30" s="32"/>
      <c r="M30" s="32"/>
    </row>
    <row r="31" spans="1:13" s="3" customFormat="1" ht="37.5" customHeight="1" x14ac:dyDescent="0.25">
      <c r="A31" s="53">
        <v>17</v>
      </c>
      <c r="B31" s="54" t="s">
        <v>88</v>
      </c>
      <c r="C31" s="33" t="s">
        <v>93</v>
      </c>
      <c r="D31" s="33" t="s">
        <v>94</v>
      </c>
      <c r="E31" s="34" t="s">
        <v>26</v>
      </c>
      <c r="F31" s="35" t="s">
        <v>27</v>
      </c>
      <c r="G31" s="36">
        <v>1</v>
      </c>
      <c r="H31" s="51">
        <f>G31*100</f>
        <v>100</v>
      </c>
      <c r="I31" s="32"/>
      <c r="J31" s="32"/>
      <c r="K31" s="32"/>
      <c r="L31" s="32"/>
      <c r="M31" s="32"/>
    </row>
    <row r="32" spans="1:13" s="3" customFormat="1" ht="37.5" customHeight="1" x14ac:dyDescent="0.25">
      <c r="A32" s="53">
        <v>18</v>
      </c>
      <c r="B32" s="54" t="s">
        <v>88</v>
      </c>
      <c r="C32" s="33" t="s">
        <v>100</v>
      </c>
      <c r="D32" s="33"/>
      <c r="E32" s="34" t="s">
        <v>26</v>
      </c>
      <c r="F32" s="35" t="s">
        <v>56</v>
      </c>
      <c r="G32" s="36">
        <v>6.3E-3</v>
      </c>
      <c r="H32" s="84">
        <f>G32*100</f>
        <v>0.63</v>
      </c>
      <c r="I32" s="32"/>
      <c r="J32" s="32"/>
      <c r="K32" s="32"/>
      <c r="L32" s="32"/>
      <c r="M32" s="69" t="s">
        <v>101</v>
      </c>
    </row>
    <row r="33" spans="1:13" s="3" customFormat="1" ht="37.5" customHeight="1" x14ac:dyDescent="0.25">
      <c r="A33" s="53">
        <v>19</v>
      </c>
      <c r="B33" s="70" t="s">
        <v>89</v>
      </c>
      <c r="C33" s="33" t="s">
        <v>96</v>
      </c>
      <c r="D33" s="33" t="s">
        <v>91</v>
      </c>
      <c r="E33" s="34" t="s">
        <v>26</v>
      </c>
      <c r="F33" s="35" t="s">
        <v>27</v>
      </c>
      <c r="G33" s="36">
        <v>1</v>
      </c>
      <c r="H33" s="51">
        <f>G33*200</f>
        <v>200</v>
      </c>
      <c r="I33" s="32"/>
      <c r="J33" s="32"/>
      <c r="K33" s="32"/>
      <c r="L33" s="32"/>
      <c r="M33" s="32"/>
    </row>
    <row r="34" spans="1:13" s="3" customFormat="1" ht="37.5" customHeight="1" x14ac:dyDescent="0.25">
      <c r="A34" s="53">
        <v>20</v>
      </c>
      <c r="B34" s="70" t="s">
        <v>89</v>
      </c>
      <c r="C34" s="33" t="s">
        <v>93</v>
      </c>
      <c r="D34" s="33" t="s">
        <v>94</v>
      </c>
      <c r="E34" s="34" t="s">
        <v>26</v>
      </c>
      <c r="F34" s="35" t="s">
        <v>27</v>
      </c>
      <c r="G34" s="36">
        <v>1</v>
      </c>
      <c r="H34" s="51">
        <f>G34*200</f>
        <v>200</v>
      </c>
      <c r="I34" s="32"/>
      <c r="J34" s="32"/>
      <c r="K34" s="32"/>
      <c r="L34" s="32"/>
      <c r="M34" s="32"/>
    </row>
    <row r="35" spans="1:13" s="3" customFormat="1" ht="37.5" customHeight="1" x14ac:dyDescent="0.25">
      <c r="A35" s="53">
        <v>21</v>
      </c>
      <c r="B35" s="70" t="s">
        <v>89</v>
      </c>
      <c r="C35" s="33" t="s">
        <v>100</v>
      </c>
      <c r="D35" s="33"/>
      <c r="E35" s="34" t="s">
        <v>26</v>
      </c>
      <c r="F35" s="35" t="s">
        <v>56</v>
      </c>
      <c r="G35" s="36">
        <v>4.1999999999999997E-3</v>
      </c>
      <c r="H35" s="84">
        <f>G35*200</f>
        <v>0.84</v>
      </c>
      <c r="I35" s="32"/>
      <c r="J35" s="32"/>
      <c r="K35" s="32"/>
      <c r="L35" s="32"/>
      <c r="M35" s="69" t="s">
        <v>101</v>
      </c>
    </row>
    <row r="36" spans="1:13" s="3" customFormat="1" ht="37.5" customHeight="1" x14ac:dyDescent="0.25">
      <c r="A36" s="53">
        <v>22</v>
      </c>
      <c r="B36" s="54" t="s">
        <v>121</v>
      </c>
      <c r="C36" s="33" t="s">
        <v>99</v>
      </c>
      <c r="D36" s="33" t="s">
        <v>120</v>
      </c>
      <c r="E36" s="34" t="s">
        <v>26</v>
      </c>
      <c r="F36" s="35" t="s">
        <v>27</v>
      </c>
      <c r="G36" s="36">
        <v>1</v>
      </c>
      <c r="H36" s="51">
        <f>G36*300</f>
        <v>300</v>
      </c>
      <c r="I36" s="32"/>
      <c r="J36" s="32"/>
      <c r="K36" s="32"/>
      <c r="L36" s="32"/>
      <c r="M36" s="32" t="s">
        <v>105</v>
      </c>
    </row>
    <row r="37" spans="1:13" s="3" customFormat="1" ht="37.5" customHeight="1" x14ac:dyDescent="0.25">
      <c r="A37" s="53">
        <v>23</v>
      </c>
      <c r="B37" s="54" t="s">
        <v>121</v>
      </c>
      <c r="C37" s="33" t="s">
        <v>102</v>
      </c>
      <c r="D37" s="33"/>
      <c r="E37" s="34" t="s">
        <v>26</v>
      </c>
      <c r="F37" s="35" t="s">
        <v>56</v>
      </c>
      <c r="G37" s="36">
        <v>2.3E-2</v>
      </c>
      <c r="H37" s="84">
        <f>G37*300</f>
        <v>6.8999999999999995</v>
      </c>
      <c r="I37" s="32"/>
      <c r="J37" s="32"/>
      <c r="K37" s="32"/>
      <c r="L37" s="32"/>
      <c r="M37" s="32"/>
    </row>
    <row r="38" spans="1:13" s="3" customFormat="1" ht="37.5" customHeight="1" x14ac:dyDescent="0.25">
      <c r="A38" s="53">
        <v>24</v>
      </c>
      <c r="B38" s="70" t="s">
        <v>123</v>
      </c>
      <c r="C38" s="33" t="s">
        <v>106</v>
      </c>
      <c r="D38" s="33" t="s">
        <v>108</v>
      </c>
      <c r="E38" s="34" t="s">
        <v>26</v>
      </c>
      <c r="F38" s="35" t="s">
        <v>27</v>
      </c>
      <c r="G38" s="36">
        <f>1/4</f>
        <v>0.25</v>
      </c>
      <c r="H38" s="51">
        <f>G38*480</f>
        <v>120</v>
      </c>
      <c r="I38" s="32"/>
      <c r="J38" s="32"/>
      <c r="K38" s="32"/>
      <c r="L38" s="32"/>
      <c r="M38" s="32" t="s">
        <v>105</v>
      </c>
    </row>
    <row r="39" spans="1:13" s="63" customFormat="1" ht="37.5" customHeight="1" x14ac:dyDescent="0.25">
      <c r="A39" s="81">
        <v>25</v>
      </c>
      <c r="B39" s="85" t="s">
        <v>123</v>
      </c>
      <c r="C39" s="41" t="s">
        <v>102</v>
      </c>
      <c r="D39" s="41"/>
      <c r="E39" s="42" t="s">
        <v>26</v>
      </c>
      <c r="F39" s="61" t="s">
        <v>56</v>
      </c>
      <c r="G39" s="62">
        <v>1.9E-2</v>
      </c>
      <c r="H39" s="86">
        <f>G39*480</f>
        <v>9.1199999999999992</v>
      </c>
      <c r="I39" s="40"/>
      <c r="J39" s="40"/>
      <c r="K39" s="40"/>
      <c r="L39" s="40"/>
      <c r="M39" s="40"/>
    </row>
    <row r="40" spans="1:13" s="63" customFormat="1" ht="37.5" customHeight="1" x14ac:dyDescent="0.25">
      <c r="A40" s="74" t="s">
        <v>148</v>
      </c>
      <c r="B40" s="75"/>
      <c r="C40" s="76"/>
      <c r="D40" s="76"/>
      <c r="E40" s="76"/>
      <c r="F40" s="72"/>
      <c r="G40" s="72"/>
      <c r="H40" s="77"/>
      <c r="I40" s="78"/>
      <c r="J40" s="78"/>
      <c r="K40" s="78"/>
      <c r="L40" s="78"/>
      <c r="M40" s="78"/>
    </row>
    <row r="41" spans="1:13" s="3" customFormat="1" ht="37.5" customHeight="1" x14ac:dyDescent="0.25">
      <c r="A41" s="53">
        <v>1</v>
      </c>
      <c r="B41" s="54" t="s">
        <v>122</v>
      </c>
      <c r="C41" s="33" t="s">
        <v>99</v>
      </c>
      <c r="D41" s="33" t="s">
        <v>107</v>
      </c>
      <c r="E41" s="34" t="s">
        <v>26</v>
      </c>
      <c r="F41" s="35" t="s">
        <v>27</v>
      </c>
      <c r="G41" s="36">
        <f>1/2</f>
        <v>0.5</v>
      </c>
      <c r="H41" s="51">
        <f>G41*320</f>
        <v>160</v>
      </c>
      <c r="I41" s="32"/>
      <c r="J41" s="32"/>
      <c r="K41" s="32"/>
      <c r="L41" s="32"/>
      <c r="M41" s="32" t="s">
        <v>105</v>
      </c>
    </row>
    <row r="42" spans="1:13" s="3" customFormat="1" ht="37.5" customHeight="1" x14ac:dyDescent="0.25">
      <c r="A42" s="53">
        <v>2</v>
      </c>
      <c r="B42" s="54" t="s">
        <v>122</v>
      </c>
      <c r="C42" s="33" t="s">
        <v>102</v>
      </c>
      <c r="D42" s="33"/>
      <c r="E42" s="34" t="s">
        <v>26</v>
      </c>
      <c r="F42" s="35" t="s">
        <v>56</v>
      </c>
      <c r="G42" s="36">
        <f>0.098/2</f>
        <v>4.9000000000000002E-2</v>
      </c>
      <c r="H42" s="84">
        <f>G42*320</f>
        <v>15.68</v>
      </c>
      <c r="I42" s="32"/>
      <c r="J42" s="32"/>
      <c r="K42" s="32"/>
      <c r="L42" s="32"/>
      <c r="M42" s="32"/>
    </row>
    <row r="43" spans="1:13" s="3" customFormat="1" ht="37.5" customHeight="1" x14ac:dyDescent="0.25">
      <c r="A43" s="53">
        <v>3</v>
      </c>
      <c r="B43" s="70" t="s">
        <v>123</v>
      </c>
      <c r="C43" s="33" t="s">
        <v>106</v>
      </c>
      <c r="D43" s="33" t="s">
        <v>108</v>
      </c>
      <c r="E43" s="34" t="s">
        <v>26</v>
      </c>
      <c r="F43" s="35" t="s">
        <v>27</v>
      </c>
      <c r="G43" s="36">
        <f>1/4</f>
        <v>0.25</v>
      </c>
      <c r="H43" s="51">
        <f>G43*2688</f>
        <v>672</v>
      </c>
      <c r="I43" s="32"/>
      <c r="J43" s="32"/>
      <c r="K43" s="32"/>
      <c r="L43" s="32"/>
      <c r="M43" s="32" t="s">
        <v>105</v>
      </c>
    </row>
    <row r="44" spans="1:13" s="3" customFormat="1" ht="37.5" customHeight="1" x14ac:dyDescent="0.25">
      <c r="A44" s="53">
        <v>4</v>
      </c>
      <c r="B44" s="70" t="s">
        <v>123</v>
      </c>
      <c r="C44" s="33" t="s">
        <v>102</v>
      </c>
      <c r="D44" s="33"/>
      <c r="E44" s="34" t="s">
        <v>26</v>
      </c>
      <c r="F44" s="35" t="s">
        <v>56</v>
      </c>
      <c r="G44" s="36">
        <v>1.9E-2</v>
      </c>
      <c r="H44" s="84">
        <f>G44*2688</f>
        <v>51.071999999999996</v>
      </c>
      <c r="I44" s="32"/>
      <c r="J44" s="32"/>
      <c r="K44" s="32"/>
      <c r="L44" s="32"/>
      <c r="M44" s="32"/>
    </row>
    <row r="45" spans="1:13" s="3" customFormat="1" ht="37.5" customHeight="1" x14ac:dyDescent="0.25">
      <c r="A45" s="53">
        <v>5</v>
      </c>
      <c r="B45" s="54" t="s">
        <v>124</v>
      </c>
      <c r="C45" s="33" t="s">
        <v>99</v>
      </c>
      <c r="D45" s="33" t="s">
        <v>109</v>
      </c>
      <c r="E45" s="34" t="s">
        <v>26</v>
      </c>
      <c r="F45" s="35" t="s">
        <v>103</v>
      </c>
      <c r="G45" s="36">
        <v>1</v>
      </c>
      <c r="H45" s="51">
        <f>G45*80</f>
        <v>80</v>
      </c>
      <c r="I45" s="32"/>
      <c r="J45" s="32"/>
      <c r="K45" s="32"/>
      <c r="L45" s="32"/>
      <c r="M45" s="32" t="s">
        <v>105</v>
      </c>
    </row>
    <row r="46" spans="1:13" s="3" customFormat="1" ht="37.5" customHeight="1" x14ac:dyDescent="0.25">
      <c r="A46" s="53">
        <v>6</v>
      </c>
      <c r="B46" s="54" t="s">
        <v>124</v>
      </c>
      <c r="C46" s="33" t="s">
        <v>102</v>
      </c>
      <c r="D46" s="33"/>
      <c r="E46" s="34" t="s">
        <v>26</v>
      </c>
      <c r="F46" s="35" t="s">
        <v>104</v>
      </c>
      <c r="G46" s="36">
        <v>8.8999999999999996E-2</v>
      </c>
      <c r="H46" s="84">
        <f>G46*80</f>
        <v>7.1199999999999992</v>
      </c>
      <c r="I46" s="32"/>
      <c r="J46" s="32"/>
      <c r="K46" s="32"/>
      <c r="L46" s="32"/>
      <c r="M46" s="32"/>
    </row>
    <row r="47" spans="1:13" s="3" customFormat="1" ht="37.5" customHeight="1" x14ac:dyDescent="0.25">
      <c r="A47" s="53">
        <v>7</v>
      </c>
      <c r="B47" s="70" t="s">
        <v>125</v>
      </c>
      <c r="C47" s="33" t="s">
        <v>110</v>
      </c>
      <c r="D47" s="33" t="s">
        <v>131</v>
      </c>
      <c r="E47" s="34" t="s">
        <v>26</v>
      </c>
      <c r="F47" s="35" t="s">
        <v>103</v>
      </c>
      <c r="G47" s="36">
        <v>1</v>
      </c>
      <c r="H47" s="51">
        <f>G47*20</f>
        <v>20</v>
      </c>
      <c r="I47" s="32"/>
      <c r="J47" s="32"/>
      <c r="K47" s="32"/>
      <c r="L47" s="32"/>
      <c r="M47" s="32"/>
    </row>
    <row r="48" spans="1:13" s="3" customFormat="1" ht="37.5" customHeight="1" x14ac:dyDescent="0.25">
      <c r="A48" s="53">
        <v>8</v>
      </c>
      <c r="B48" s="70" t="s">
        <v>125</v>
      </c>
      <c r="C48" s="33" t="s">
        <v>102</v>
      </c>
      <c r="D48" s="33"/>
      <c r="E48" s="34" t="s">
        <v>26</v>
      </c>
      <c r="F48" s="35" t="s">
        <v>104</v>
      </c>
      <c r="G48" s="36">
        <v>6.6000000000000003E-2</v>
      </c>
      <c r="H48" s="84">
        <f>G48*20</f>
        <v>1.32</v>
      </c>
      <c r="I48" s="32"/>
      <c r="J48" s="32"/>
      <c r="K48" s="32"/>
      <c r="L48" s="32"/>
      <c r="M48" s="32"/>
    </row>
    <row r="49" spans="1:13" s="3" customFormat="1" ht="37.5" customHeight="1" x14ac:dyDescent="0.25">
      <c r="A49" s="53">
        <v>9</v>
      </c>
      <c r="B49" s="54" t="s">
        <v>126</v>
      </c>
      <c r="C49" s="33" t="s">
        <v>110</v>
      </c>
      <c r="D49" s="33" t="s">
        <v>131</v>
      </c>
      <c r="E49" s="34" t="s">
        <v>26</v>
      </c>
      <c r="F49" s="35" t="s">
        <v>103</v>
      </c>
      <c r="G49" s="36">
        <v>1</v>
      </c>
      <c r="H49" s="51">
        <f>G49*20</f>
        <v>20</v>
      </c>
      <c r="I49" s="32"/>
      <c r="J49" s="32"/>
      <c r="K49" s="32"/>
      <c r="L49" s="32"/>
      <c r="M49" s="32"/>
    </row>
    <row r="50" spans="1:13" s="3" customFormat="1" ht="37.5" customHeight="1" x14ac:dyDescent="0.25">
      <c r="A50" s="53">
        <v>10</v>
      </c>
      <c r="B50" s="54" t="s">
        <v>126</v>
      </c>
      <c r="C50" s="33" t="s">
        <v>102</v>
      </c>
      <c r="D50" s="33"/>
      <c r="E50" s="34" t="s">
        <v>26</v>
      </c>
      <c r="F50" s="35" t="s">
        <v>104</v>
      </c>
      <c r="G50" s="36">
        <v>6.6000000000000003E-2</v>
      </c>
      <c r="H50" s="84">
        <f>G50*20</f>
        <v>1.32</v>
      </c>
      <c r="I50" s="32"/>
      <c r="J50" s="32"/>
      <c r="K50" s="32"/>
      <c r="L50" s="32"/>
      <c r="M50" s="32"/>
    </row>
    <row r="51" spans="1:13" s="3" customFormat="1" ht="37.5" customHeight="1" x14ac:dyDescent="0.25">
      <c r="A51" s="53">
        <v>11</v>
      </c>
      <c r="B51" s="70" t="s">
        <v>127</v>
      </c>
      <c r="C51" s="33" t="s">
        <v>106</v>
      </c>
      <c r="D51" s="33" t="s">
        <v>115</v>
      </c>
      <c r="E51" s="34" t="s">
        <v>26</v>
      </c>
      <c r="F51" s="35" t="s">
        <v>27</v>
      </c>
      <c r="G51" s="36">
        <f>1/3</f>
        <v>0.33333333333333331</v>
      </c>
      <c r="H51" s="51">
        <f>G51*300</f>
        <v>100</v>
      </c>
      <c r="I51" s="32"/>
      <c r="J51" s="32"/>
      <c r="K51" s="32"/>
      <c r="L51" s="32"/>
      <c r="M51" s="32" t="s">
        <v>105</v>
      </c>
    </row>
    <row r="52" spans="1:13" s="63" customFormat="1" ht="37.5" customHeight="1" x14ac:dyDescent="0.25">
      <c r="A52" s="81">
        <v>12</v>
      </c>
      <c r="B52" s="85" t="s">
        <v>127</v>
      </c>
      <c r="C52" s="41" t="s">
        <v>102</v>
      </c>
      <c r="D52" s="41"/>
      <c r="E52" s="42" t="s">
        <v>26</v>
      </c>
      <c r="F52" s="61" t="s">
        <v>56</v>
      </c>
      <c r="G52" s="62">
        <v>1.9E-2</v>
      </c>
      <c r="H52" s="86">
        <f>G52*300</f>
        <v>5.7</v>
      </c>
      <c r="I52" s="40"/>
      <c r="J52" s="40"/>
      <c r="K52" s="40"/>
      <c r="L52" s="40"/>
      <c r="M52" s="40"/>
    </row>
    <row r="53" spans="1:13" s="63" customFormat="1" ht="37.5" customHeight="1" x14ac:dyDescent="0.25">
      <c r="A53" s="74" t="s">
        <v>149</v>
      </c>
      <c r="B53" s="75"/>
      <c r="C53" s="76"/>
      <c r="D53" s="76"/>
      <c r="E53" s="76"/>
      <c r="F53" s="72"/>
      <c r="G53" s="72"/>
      <c r="H53" s="77"/>
      <c r="I53" s="78"/>
      <c r="J53" s="78"/>
      <c r="K53" s="78"/>
      <c r="L53" s="78"/>
      <c r="M53" s="78"/>
    </row>
    <row r="54" spans="1:13" s="3" customFormat="1" ht="37.5" customHeight="1" x14ac:dyDescent="0.25">
      <c r="A54" s="53">
        <v>1</v>
      </c>
      <c r="B54" s="54" t="s">
        <v>50</v>
      </c>
      <c r="C54" s="33"/>
      <c r="D54" s="33" t="s">
        <v>52</v>
      </c>
      <c r="E54" s="34" t="s">
        <v>26</v>
      </c>
      <c r="F54" s="35" t="s">
        <v>27</v>
      </c>
      <c r="G54" s="36">
        <v>1</v>
      </c>
      <c r="H54" s="51">
        <f>G54*74</f>
        <v>74</v>
      </c>
      <c r="I54" s="32"/>
      <c r="J54" s="32"/>
      <c r="K54" s="32"/>
      <c r="L54" s="32"/>
      <c r="M54" s="32"/>
    </row>
    <row r="55" spans="1:13" s="3" customFormat="1" ht="37.5" customHeight="1" x14ac:dyDescent="0.25">
      <c r="A55" s="53">
        <v>2</v>
      </c>
      <c r="B55" s="54" t="s">
        <v>50</v>
      </c>
      <c r="C55" s="33" t="s">
        <v>57</v>
      </c>
      <c r="D55" s="33"/>
      <c r="E55" s="34" t="s">
        <v>26</v>
      </c>
      <c r="F55" s="35" t="s">
        <v>56</v>
      </c>
      <c r="G55" s="36">
        <v>2.8571428571428574E-2</v>
      </c>
      <c r="H55" s="84">
        <f>G55*74</f>
        <v>2.1142857142857143</v>
      </c>
      <c r="I55" s="32"/>
      <c r="J55" s="32"/>
      <c r="K55" s="32"/>
      <c r="L55" s="32"/>
      <c r="M55" s="32"/>
    </row>
    <row r="56" spans="1:13" s="3" customFormat="1" ht="37.5" customHeight="1" x14ac:dyDescent="0.25">
      <c r="A56" s="53">
        <v>3</v>
      </c>
      <c r="B56" s="70" t="s">
        <v>51</v>
      </c>
      <c r="C56" s="33"/>
      <c r="D56" s="33" t="s">
        <v>53</v>
      </c>
      <c r="E56" s="34" t="s">
        <v>26</v>
      </c>
      <c r="F56" s="35" t="s">
        <v>27</v>
      </c>
      <c r="G56" s="36">
        <v>1</v>
      </c>
      <c r="H56" s="51">
        <f>G56*240</f>
        <v>240</v>
      </c>
      <c r="I56" s="32"/>
      <c r="J56" s="32"/>
      <c r="K56" s="32"/>
      <c r="L56" s="32"/>
      <c r="M56" s="32"/>
    </row>
    <row r="57" spans="1:13" s="3" customFormat="1" ht="37.5" customHeight="1" x14ac:dyDescent="0.25">
      <c r="A57" s="53">
        <v>4</v>
      </c>
      <c r="B57" s="70" t="s">
        <v>51</v>
      </c>
      <c r="C57" s="33" t="s">
        <v>57</v>
      </c>
      <c r="D57" s="33"/>
      <c r="E57" s="34" t="s">
        <v>26</v>
      </c>
      <c r="F57" s="35" t="s">
        <v>56</v>
      </c>
      <c r="G57" s="36">
        <v>1.2087912087912088E-2</v>
      </c>
      <c r="H57" s="84">
        <f>G57*240</f>
        <v>2.901098901098901</v>
      </c>
      <c r="I57" s="32"/>
      <c r="J57" s="32"/>
      <c r="K57" s="32"/>
      <c r="L57" s="32"/>
      <c r="M57" s="32"/>
    </row>
    <row r="58" spans="1:13" s="3" customFormat="1" ht="37.5" customHeight="1" x14ac:dyDescent="0.25">
      <c r="A58" s="53">
        <v>5</v>
      </c>
      <c r="B58" s="54" t="s">
        <v>135</v>
      </c>
      <c r="C58" s="33" t="s">
        <v>132</v>
      </c>
      <c r="D58" s="33" t="s">
        <v>133</v>
      </c>
      <c r="E58" s="34" t="s">
        <v>26</v>
      </c>
      <c r="F58" s="35" t="s">
        <v>27</v>
      </c>
      <c r="G58" s="36">
        <f>1/2</f>
        <v>0.5</v>
      </c>
      <c r="H58" s="51">
        <f>G58*440</f>
        <v>220</v>
      </c>
      <c r="I58" s="32"/>
      <c r="J58" s="32"/>
      <c r="K58" s="32"/>
      <c r="L58" s="32"/>
      <c r="M58" s="32"/>
    </row>
    <row r="59" spans="1:13" s="3" customFormat="1" ht="37.5" customHeight="1" x14ac:dyDescent="0.25">
      <c r="A59" s="53">
        <v>6</v>
      </c>
      <c r="B59" s="54" t="s">
        <v>135</v>
      </c>
      <c r="C59" s="33" t="s">
        <v>102</v>
      </c>
      <c r="D59" s="33"/>
      <c r="E59" s="34" t="s">
        <v>26</v>
      </c>
      <c r="F59" s="35" t="s">
        <v>56</v>
      </c>
      <c r="G59" s="36">
        <v>2.7400000000000001E-2</v>
      </c>
      <c r="H59" s="84">
        <f t="shared" ref="H59:H63" si="0">G59*440</f>
        <v>12.056000000000001</v>
      </c>
      <c r="I59" s="32"/>
      <c r="J59" s="32"/>
      <c r="K59" s="32"/>
      <c r="L59" s="32"/>
      <c r="M59" s="32"/>
    </row>
    <row r="60" spans="1:13" s="3" customFormat="1" ht="37.5" customHeight="1" x14ac:dyDescent="0.25">
      <c r="A60" s="53">
        <v>7</v>
      </c>
      <c r="B60" s="54" t="s">
        <v>135</v>
      </c>
      <c r="C60" s="33" t="s">
        <v>30</v>
      </c>
      <c r="D60" s="33"/>
      <c r="E60" s="34" t="s">
        <v>26</v>
      </c>
      <c r="F60" s="35" t="s">
        <v>27</v>
      </c>
      <c r="G60" s="36">
        <v>1</v>
      </c>
      <c r="H60" s="51">
        <f t="shared" si="0"/>
        <v>440</v>
      </c>
      <c r="I60" s="32"/>
      <c r="J60" s="32"/>
      <c r="K60" s="32"/>
      <c r="L60" s="32"/>
      <c r="M60" s="32"/>
    </row>
    <row r="61" spans="1:13" s="3" customFormat="1" ht="37.5" customHeight="1" x14ac:dyDescent="0.25">
      <c r="A61" s="53">
        <v>8</v>
      </c>
      <c r="B61" s="70" t="s">
        <v>136</v>
      </c>
      <c r="C61" s="33" t="s">
        <v>132</v>
      </c>
      <c r="D61" s="33" t="s">
        <v>134</v>
      </c>
      <c r="E61" s="34" t="s">
        <v>26</v>
      </c>
      <c r="F61" s="35" t="s">
        <v>27</v>
      </c>
      <c r="G61" s="36">
        <v>1</v>
      </c>
      <c r="H61" s="51">
        <f t="shared" si="0"/>
        <v>440</v>
      </c>
      <c r="I61" s="32"/>
      <c r="J61" s="32"/>
      <c r="K61" s="32"/>
      <c r="L61" s="32"/>
      <c r="M61" s="32"/>
    </row>
    <row r="62" spans="1:13" s="3" customFormat="1" ht="37.5" customHeight="1" x14ac:dyDescent="0.25">
      <c r="A62" s="53">
        <v>9</v>
      </c>
      <c r="B62" s="70" t="s">
        <v>136</v>
      </c>
      <c r="C62" s="33" t="s">
        <v>102</v>
      </c>
      <c r="D62" s="33"/>
      <c r="E62" s="34" t="s">
        <v>26</v>
      </c>
      <c r="F62" s="35" t="s">
        <v>56</v>
      </c>
      <c r="G62" s="36">
        <v>4.3900000000000002E-2</v>
      </c>
      <c r="H62" s="84">
        <f t="shared" si="0"/>
        <v>19.315999999999999</v>
      </c>
      <c r="I62" s="32"/>
      <c r="J62" s="32"/>
      <c r="K62" s="32"/>
      <c r="L62" s="32"/>
      <c r="M62" s="32"/>
    </row>
    <row r="63" spans="1:13" s="3" customFormat="1" ht="37.5" customHeight="1" x14ac:dyDescent="0.25">
      <c r="A63" s="53">
        <v>10</v>
      </c>
      <c r="B63" s="70" t="s">
        <v>136</v>
      </c>
      <c r="C63" s="33" t="s">
        <v>30</v>
      </c>
      <c r="D63" s="33"/>
      <c r="E63" s="34" t="s">
        <v>26</v>
      </c>
      <c r="F63" s="35" t="s">
        <v>27</v>
      </c>
      <c r="G63" s="36">
        <v>1</v>
      </c>
      <c r="H63" s="51">
        <f t="shared" si="0"/>
        <v>440</v>
      </c>
      <c r="I63" s="32"/>
      <c r="J63" s="32"/>
      <c r="K63" s="32"/>
      <c r="L63" s="32"/>
      <c r="M63" s="32"/>
    </row>
    <row r="64" spans="1:13" s="3" customFormat="1" ht="33.75" customHeight="1" x14ac:dyDescent="0.25">
      <c r="A64" s="91" t="s">
        <v>20</v>
      </c>
      <c r="B64" s="105"/>
      <c r="C64" s="105"/>
      <c r="D64" s="105"/>
      <c r="E64" s="105"/>
      <c r="F64" s="105"/>
      <c r="G64" s="105"/>
      <c r="H64" s="106"/>
      <c r="I64" s="43"/>
      <c r="J64" s="43"/>
      <c r="K64" s="43"/>
      <c r="L64" s="43"/>
      <c r="M64" s="43"/>
    </row>
    <row r="65" spans="1:13" s="3" customFormat="1" ht="33.75" customHeight="1" x14ac:dyDescent="0.25">
      <c r="A65" s="107"/>
      <c r="B65" s="108"/>
      <c r="C65" s="108"/>
      <c r="D65" s="108"/>
      <c r="E65" s="108"/>
      <c r="F65" s="108"/>
      <c r="G65" s="108"/>
      <c r="H65" s="109"/>
      <c r="I65" s="43"/>
      <c r="J65" s="43"/>
      <c r="K65" s="43"/>
      <c r="L65" s="43"/>
      <c r="M65" s="43"/>
    </row>
    <row r="66" spans="1:13" s="3" customFormat="1" ht="66" customHeight="1" x14ac:dyDescent="0.25">
      <c r="A66" s="97" t="s">
        <v>21</v>
      </c>
      <c r="B66" s="98"/>
      <c r="C66" s="98"/>
      <c r="D66" s="98"/>
      <c r="E66" s="98"/>
      <c r="F66" s="98"/>
      <c r="G66" s="98"/>
      <c r="H66" s="110"/>
      <c r="I66" s="40"/>
      <c r="J66" s="40"/>
      <c r="K66" s="40"/>
      <c r="L66" s="40"/>
      <c r="M66" s="40"/>
    </row>
    <row r="67" spans="1:13" s="3" customFormat="1" ht="15" customHeight="1" x14ac:dyDescent="0.25">
      <c r="A67" s="44"/>
      <c r="B67" s="44"/>
      <c r="C67" s="45"/>
      <c r="D67" s="45"/>
      <c r="E67" s="45"/>
      <c r="F67" s="44"/>
      <c r="G67" s="46"/>
      <c r="H67" s="47"/>
      <c r="I67" s="48"/>
    </row>
    <row r="68" spans="1:13" s="3" customFormat="1" ht="27.75" customHeight="1" x14ac:dyDescent="0.25">
      <c r="A68" s="44"/>
      <c r="B68" s="44"/>
      <c r="C68" s="45"/>
      <c r="D68" s="45"/>
      <c r="E68" s="45"/>
      <c r="F68" s="44"/>
      <c r="G68" s="46"/>
      <c r="H68" s="47"/>
      <c r="I68" s="48"/>
      <c r="L68" s="52"/>
      <c r="M68" s="9" t="s">
        <v>150</v>
      </c>
    </row>
    <row r="69" spans="1:13" s="3" customFormat="1" ht="31.5" customHeight="1" x14ac:dyDescent="0.25">
      <c r="A69" s="9" t="s">
        <v>22</v>
      </c>
      <c r="B69" s="9"/>
      <c r="C69" s="17"/>
      <c r="D69" s="17"/>
      <c r="E69" s="17"/>
      <c r="F69" s="9" t="s">
        <v>23</v>
      </c>
      <c r="G69" s="9"/>
      <c r="H69" s="25"/>
      <c r="I69" s="48"/>
      <c r="M69" s="9" t="s">
        <v>24</v>
      </c>
    </row>
    <row r="70" spans="1:13" s="3" customFormat="1" ht="23.25" customHeight="1" x14ac:dyDescent="0.25">
      <c r="A70" s="44"/>
      <c r="B70" s="44"/>
      <c r="C70" s="45"/>
      <c r="D70" s="45"/>
      <c r="E70" s="45"/>
      <c r="F70" s="44"/>
      <c r="G70" s="46"/>
      <c r="H70" s="47"/>
      <c r="I70" s="48"/>
    </row>
    <row r="71" spans="1:13" s="3" customFormat="1" ht="23.25" customHeight="1" x14ac:dyDescent="0.25">
      <c r="A71" s="44"/>
      <c r="B71" s="44"/>
      <c r="C71" s="45"/>
      <c r="D71" s="45"/>
      <c r="E71" s="45"/>
      <c r="F71" s="44"/>
      <c r="G71" s="46"/>
      <c r="H71" s="47"/>
      <c r="I71" s="48"/>
    </row>
    <row r="72" spans="1:13" s="9" customFormat="1" ht="25.5" x14ac:dyDescent="0.25">
      <c r="H72" s="25"/>
    </row>
    <row r="73" spans="1:13" s="3" customFormat="1" ht="25.5" x14ac:dyDescent="0.25">
      <c r="A73" s="9"/>
      <c r="B73" s="9"/>
      <c r="H73" s="49"/>
      <c r="I73" s="4"/>
    </row>
    <row r="74" spans="1:13" s="3" customFormat="1" x14ac:dyDescent="0.25">
      <c r="H74" s="49"/>
      <c r="I74" s="4"/>
    </row>
    <row r="75" spans="1:13" x14ac:dyDescent="0.25">
      <c r="A75" s="7"/>
      <c r="B75" s="7"/>
      <c r="G75" s="7"/>
      <c r="H75" s="50"/>
    </row>
    <row r="76" spans="1:13" s="2" customFormat="1" x14ac:dyDescent="0.25">
      <c r="C76" s="3"/>
      <c r="D76" s="3"/>
      <c r="E76" s="3"/>
      <c r="F76" s="4"/>
      <c r="G76" s="5"/>
      <c r="H76" s="49"/>
      <c r="I76" s="4"/>
      <c r="J76" s="7"/>
    </row>
  </sheetData>
  <mergeCells count="10">
    <mergeCell ref="A66:H66"/>
    <mergeCell ref="A64:H65"/>
    <mergeCell ref="L7:L8"/>
    <mergeCell ref="M7:M8"/>
    <mergeCell ref="A7:A8"/>
    <mergeCell ref="B7:E7"/>
    <mergeCell ref="F7:F8"/>
    <mergeCell ref="G7:G8"/>
    <mergeCell ref="H7:H8"/>
    <mergeCell ref="I7:K7"/>
  </mergeCells>
  <pageMargins left="0" right="0" top="0" bottom="0" header="0" footer="0"/>
  <pageSetup paperSize="9" scale="54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I. SƠN  (2)</vt:lpstr>
      <vt:lpstr>III. ĐÓNG GÓI (4)</vt:lpstr>
      <vt:lpstr>III. ĐÓNG GÓI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 PV</cp:lastModifiedBy>
  <cp:lastPrinted>2018-09-20T05:59:23Z</cp:lastPrinted>
  <dcterms:created xsi:type="dcterms:W3CDTF">2018-07-11T04:26:12Z</dcterms:created>
  <dcterms:modified xsi:type="dcterms:W3CDTF">2023-10-30T06:22:08Z</dcterms:modified>
</cp:coreProperties>
</file>