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1-11" sheetId="2" r:id="rId5"/>
    <sheet state="visible" name="3-11" sheetId="3" r:id="rId6"/>
    <sheet state="visible" name="5-11" sheetId="4" r:id="rId7"/>
    <sheet state="visible" name="8-11" sheetId="5" r:id="rId8"/>
    <sheet state="visible" name="11-11" sheetId="6" r:id="rId9"/>
    <sheet state="visible" name="13-11" sheetId="7" r:id="rId10"/>
    <sheet state="visible" name="17-11" sheetId="8" r:id="rId11"/>
    <sheet state="visible" name="19-11" sheetId="9" r:id="rId12"/>
    <sheet state="visible" name="20-11" sheetId="10" r:id="rId13"/>
    <sheet state="visible" name="23-11" sheetId="11" r:id="rId14"/>
    <sheet state="visible" name="24-11" sheetId="12" r:id="rId15"/>
    <sheet state="visible" name="26-11" sheetId="13" r:id="rId16"/>
    <sheet state="visible" name="27-11" sheetId="14" r:id="rId17"/>
    <sheet state="visible" name="28-11" sheetId="15" r:id="rId18"/>
    <sheet state="visible" name="29-11" sheetId="16" r:id="rId19"/>
    <sheet state="visible" name="SUMMARY" sheetId="17" r:id="rId20"/>
    <sheet state="visible" name="mau" sheetId="18" r:id="rId21"/>
    <sheet state="hidden" name="REJECTED BLOCK" sheetId="19" r:id="rId22"/>
    <sheet state="hidden" name="H &amp; T" sheetId="20" r:id="rId23"/>
    <sheet state="hidden" name="OTHER LOSS" sheetId="21" r:id="rId24"/>
    <sheet state="hidden" name="GAS LOSS" sheetId="22" r:id="rId25"/>
    <sheet state="hidden" name="TOTAL" sheetId="23" r:id="rId26"/>
    <sheet state="hidden" name="total (Chemical)" sheetId="24" r:id="rId27"/>
    <sheet state="hidden" name="total (Chemical) (2)" sheetId="25" r:id="rId28"/>
    <sheet state="hidden" name="total (Chemical)NORMAL FOAM" sheetId="26" r:id="rId29"/>
    <sheet state="hidden" name="total (Chemical)NORMAL FOAM+FC" sheetId="27" r:id="rId30"/>
    <sheet state="hidden" name="XL4Poppy" sheetId="28" r:id="rId31"/>
  </sheets>
  <definedNames>
    <definedName name="Hello">XL4Poppy!$A$15</definedName>
    <definedName name="Documents_array">XL4Poppy!$B$1:$B$16</definedName>
    <definedName name="Continue">XL4Poppy!$C$9</definedName>
    <definedName name="_Builtin0">XL4Poppy!$C$4</definedName>
    <definedName name="Bust">XL4Poppy!$C$31</definedName>
    <definedName name="Poppy">XL4Poppy!$C$27</definedName>
    <definedName name="Morning">XL4Poppy!$C$39</definedName>
    <definedName name="MakeIt">XL4Poppy!$A$26</definedName>
  </definedNames>
  <calcPr/>
</workbook>
</file>

<file path=xl/sharedStrings.xml><?xml version="1.0" encoding="utf-8"?>
<sst xmlns="http://schemas.openxmlformats.org/spreadsheetml/2006/main" count="1836" uniqueCount="182">
  <si>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</si>
  <si>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</si>
  <si>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</si>
  <si>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</si>
  <si>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</si>
  <si>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</si>
  <si>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</si>
  <si>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</si>
  <si>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</si>
  <si>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</si>
  <si>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</si>
  <si>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</si>
  <si>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</si>
  <si>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</si>
  <si>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</si>
  <si>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</si>
  <si>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</si>
  <si>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</si>
  <si>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</si>
  <si>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</si>
  <si>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</si>
  <si>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</si>
  <si>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</si>
  <si>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</si>
  <si>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</si>
  <si>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</si>
  <si>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</si>
  <si>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</si>
  <si>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</si>
  <si>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</si>
  <si>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</si>
  <si>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</si>
  <si>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</si>
  <si>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</si>
  <si>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</si>
  <si>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</si>
  <si>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</si>
  <si>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</si>
  <si>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</si>
  <si>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</si>
  <si>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</si>
  <si>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</si>
  <si>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</si>
  <si>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</si>
  <si>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</si>
  <si>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</si>
  <si>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</si>
  <si>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</si>
  <si>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</si>
  <si>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</si>
  <si>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</si>
  <si>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</si>
  <si>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</si>
  <si>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</si>
  <si>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</si>
  <si>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</t>
  </si>
  <si>
    <t>A150/D3050CC</t>
  </si>
  <si>
    <t>D2470</t>
  </si>
  <si>
    <t xml:space="preserve">         DIMENSION                                                HEIGHT                        WIDTH               LENGTH</t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</si>
  <si>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</si>
  <si>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</si>
  <si>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MRT</t>
  </si>
  <si>
    <t xml:space="preserve">         DIMENSION                                                HEIGHT                       WIDTH                LENGTH</t>
  </si>
  <si>
    <t>D2050 80%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</si>
  <si>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</si>
  <si>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</si>
  <si>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</si>
  <si>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t>HRD2960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</si>
  <si>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</si>
  <si>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</si>
  <si>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A150/D3050CCY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</si>
  <si>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</si>
  <si>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</si>
  <si>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D2550GT</t>
  </si>
  <si>
    <t>D1670</t>
  </si>
  <si>
    <t>D2070CC</t>
  </si>
  <si>
    <t>A270/D3070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</si>
  <si>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</si>
  <si>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</si>
  <si>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D3550</t>
  </si>
  <si>
    <t>D2940W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</si>
  <si>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</si>
  <si>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</si>
  <si>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</si>
  <si>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</si>
  <si>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</si>
  <si>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t>D2270CC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</si>
  <si>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</si>
  <si>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</si>
  <si>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D2850</t>
  </si>
  <si>
    <t>D1650</t>
  </si>
  <si>
    <t>D4050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</si>
  <si>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</si>
  <si>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</si>
  <si>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</si>
  <si>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</si>
  <si>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</si>
  <si>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HRD2940</t>
  </si>
  <si>
    <t>HRD2930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</si>
  <si>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</si>
  <si>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HRD2930+HRD2940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</si>
  <si>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</si>
  <si>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</si>
  <si>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</si>
  <si>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D1870CC</t>
  </si>
  <si>
    <t>D2570CC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</si>
  <si>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</si>
  <si>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</si>
  <si>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</si>
  <si>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</si>
  <si>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D2670CC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</si>
  <si>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</si>
  <si>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</si>
  <si>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HRD5040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</si>
  <si>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</si>
  <si>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HRD2940+HRD2930</t>
  </si>
  <si>
    <t>FOAMING VOLUME &amp; LOSS PERFORMANCE  (CONTINUE FOAMING)</t>
  </si>
  <si>
    <t xml:space="preserve">MONTH  : </t>
  </si>
  <si>
    <t>NOVEMBER'2021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</si>
  <si>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</si>
  <si>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</si>
  <si>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</si>
  <si>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</si>
  <si>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</si>
  <si>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</si>
  <si>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</si>
  <si>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</si>
  <si>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</si>
  <si>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D2050/A150/D3050CC/D2470/D2470</t>
  </si>
  <si>
    <t>D2240/D2240/HRD2960/D1870</t>
  </si>
  <si>
    <t>HRD2960/A150/D3050CCY</t>
  </si>
  <si>
    <t>D2550GT/D1670/D2550GT/D2070CC/A270/D3070</t>
  </si>
  <si>
    <t>HRD2960/D3550/D2240/D2940W</t>
  </si>
  <si>
    <t>D1870/HRD2960</t>
  </si>
  <si>
    <t>D2050/D1670/D3550/D2220/D2270CC</t>
  </si>
  <si>
    <t>D2850/D1650/D4050</t>
  </si>
  <si>
    <t>D4050/D1670CC/D1870/D1870/D2070CC/D2070CC</t>
  </si>
  <si>
    <t>D2220/D1870/HRD2940/HRD2930/HRD2960</t>
  </si>
  <si>
    <t>D2940W/D2550GT/D3550/D1670</t>
  </si>
  <si>
    <t>D2850/HRD2960/D1870CC/D2570CC</t>
  </si>
  <si>
    <t>D2940W/D2940W/D3550/D2270CC/D1670CC/D2050</t>
  </si>
  <si>
    <t>HRD2940/HRD2940/D2670CC/D2670CC</t>
  </si>
  <si>
    <t>HRD2940/HRD2930/HRD5040/D2070CC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</si>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</sst>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0000000"/>
    <numFmt numFmtId="173" formatCode="#,##0.000"/>
    <numFmt numFmtId="174" formatCode="[$-F800]dddd\,\ mmmm\ dd\,\ yyyy"/>
    <numFmt numFmtId="175" formatCode="_(* #,##0_);_(* \(#,##0\);_(* &quot;-&quot;??_);_(@_)"/>
    <numFmt numFmtId="176" formatCode="0.000_ "/>
    <numFmt numFmtId="177" formatCode="0_ "/>
    <numFmt numFmtId="178" formatCode="_(* #,##0.000_);_(* \(#,##0.000\);_(* &quot;-&quot;??_);_(@_)"/>
  </numFmts>
  <fonts count="58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6.0"/>
      <color rgb="FFFF0000"/>
      <name val="Times New Roman"/>
    </font>
    <font>
      <sz val="18.0"/>
      <color theme="1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4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5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92CDDC"/>
        <bgColor rgb="FF92CDDC"/>
      </patternFill>
    </fill>
    <fill>
      <patternFill patternType="solid">
        <fgColor rgb="FFFABF8F"/>
        <bgColor rgb="FFFABF8F"/>
      </patternFill>
    </fill>
    <fill>
      <patternFill patternType="solid">
        <fgColor rgb="FFC2D69B"/>
        <bgColor rgb="FFC2D69B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2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60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0" fontId="20" numFmtId="167" xfId="0" applyAlignment="1" applyBorder="1" applyFont="1" applyNumberFormat="1">
      <alignment horizontal="center" shrinkToFit="1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center" shrinkToFit="1" wrapText="0"/>
    </xf>
    <xf borderId="12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horizontal="center" shrinkToFit="1" wrapText="0"/>
    </xf>
    <xf borderId="30" fillId="6" fontId="20" numFmtId="166" xfId="0" applyAlignment="1" applyBorder="1" applyFont="1" applyNumberFormat="1">
      <alignment shrinkToFit="1" wrapText="0"/>
    </xf>
    <xf borderId="12" fillId="6" fontId="20" numFmtId="168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0" fillId="0" fontId="23" numFmtId="164" xfId="0" applyAlignment="1" applyFont="1" applyNumberForma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0" fillId="0" fontId="20" numFmtId="0" xfId="0" applyAlignment="1" applyBorder="1" applyFont="1">
      <alignment horizontal="left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22" fillId="0" fontId="20" numFmtId="0" xfId="0" applyAlignment="1" applyBorder="1" applyFont="1">
      <alignment shrinkToFit="1" wrapText="0"/>
    </xf>
    <xf borderId="12" fillId="6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0" fillId="0" fontId="20" numFmtId="2" xfId="0" applyAlignment="1" applyFont="1" applyNumberFormat="1">
      <alignment shrinkToFit="1" wrapText="0"/>
    </xf>
    <xf borderId="0" fillId="0" fontId="20" numFmtId="172" xfId="0" applyAlignment="1" applyFont="1" applyNumberFormat="1">
      <alignment shrinkToFit="1" wrapText="0"/>
    </xf>
    <xf borderId="12" fillId="7" fontId="20" numFmtId="0" xfId="0" applyAlignment="1" applyBorder="1" applyFill="1" applyFont="1">
      <alignment horizontal="center" shrinkToFit="1" vertical="center" wrapText="0"/>
    </xf>
    <xf borderId="12" fillId="8" fontId="20" numFmtId="0" xfId="0" applyAlignment="1" applyBorder="1" applyFill="1" applyFont="1">
      <alignment horizontal="center" shrinkToFit="1" vertical="center" wrapText="0"/>
    </xf>
    <xf borderId="12" fillId="8" fontId="20" numFmtId="166" xfId="0" applyAlignment="1" applyBorder="1" applyFont="1" applyNumberFormat="1">
      <alignment horizontal="center" shrinkToFit="1" vertical="center" wrapText="0"/>
    </xf>
    <xf borderId="12" fillId="8" fontId="20" numFmtId="167" xfId="0" applyAlignment="1" applyBorder="1" applyFont="1" applyNumberFormat="1">
      <alignment horizontal="center" shrinkToFit="1" wrapText="0"/>
    </xf>
    <xf borderId="30" fillId="8" fontId="20" numFmtId="0" xfId="0" applyAlignment="1" applyBorder="1" applyFont="1">
      <alignment shrinkToFit="1" wrapText="0"/>
    </xf>
    <xf borderId="12" fillId="8" fontId="20" numFmtId="0" xfId="0" applyAlignment="1" applyBorder="1" applyFont="1">
      <alignment shrinkToFit="1" wrapText="0"/>
    </xf>
    <xf borderId="12" fillId="8" fontId="20" numFmtId="0" xfId="0" applyAlignment="1" applyBorder="1" applyFont="1">
      <alignment horizontal="center" shrinkToFit="1" wrapText="0"/>
    </xf>
    <xf borderId="12" fillId="9" fontId="20" numFmtId="0" xfId="0" applyAlignment="1" applyBorder="1" applyFill="1" applyFont="1">
      <alignment horizontal="center" shrinkToFit="1" vertical="center" wrapText="0"/>
    </xf>
    <xf borderId="12" fillId="10" fontId="20" numFmtId="0" xfId="0" applyAlignment="1" applyBorder="1" applyFill="1" applyFont="1">
      <alignment horizontal="center" shrinkToFit="1" vertical="center" wrapText="0"/>
    </xf>
    <xf borderId="12" fillId="10" fontId="20" numFmtId="166" xfId="0" applyAlignment="1" applyBorder="1" applyFont="1" applyNumberFormat="1">
      <alignment horizontal="center" shrinkToFit="1" vertical="center" wrapText="0"/>
    </xf>
    <xf borderId="12" fillId="10" fontId="20" numFmtId="167" xfId="0" applyAlignment="1" applyBorder="1" applyFont="1" applyNumberFormat="1">
      <alignment horizontal="center" shrinkToFit="1" wrapText="0"/>
    </xf>
    <xf borderId="30" fillId="10" fontId="20" numFmtId="0" xfId="0" applyAlignment="1" applyBorder="1" applyFont="1">
      <alignment shrinkToFit="1" wrapText="0"/>
    </xf>
    <xf borderId="12" fillId="10" fontId="20" numFmtId="0" xfId="0" applyAlignment="1" applyBorder="1" applyFont="1">
      <alignment shrinkToFit="1" wrapText="0"/>
    </xf>
    <xf borderId="12" fillId="10" fontId="20" numFmtId="0" xfId="0" applyAlignment="1" applyBorder="1" applyFont="1">
      <alignment horizontal="center" shrinkToFit="1" wrapText="0"/>
    </xf>
    <xf borderId="0" fillId="0" fontId="27" numFmtId="14" xfId="0" applyAlignment="1" applyFont="1" applyNumberFormat="1">
      <alignment shrinkToFit="1" wrapText="0"/>
    </xf>
    <xf borderId="0" fillId="0" fontId="28" numFmtId="0" xfId="0" applyAlignment="1" applyFont="1">
      <alignment shrinkToFit="1" wrapText="0"/>
    </xf>
    <xf borderId="0" fillId="0" fontId="27" numFmtId="0" xfId="0" applyAlignment="1" applyFont="1">
      <alignment horizontal="center" shrinkToFit="1" wrapText="0"/>
    </xf>
    <xf borderId="0" fillId="0" fontId="28" numFmtId="166" xfId="0" applyAlignment="1" applyFont="1" applyNumberFormat="1">
      <alignment shrinkToFit="1" wrapText="0"/>
    </xf>
    <xf borderId="0" fillId="0" fontId="28" numFmtId="14" xfId="0" applyAlignment="1" applyFont="1" applyNumberFormat="1">
      <alignment shrinkToFit="1" wrapText="0"/>
    </xf>
    <xf borderId="30" fillId="4" fontId="27" numFmtId="16" xfId="0" applyAlignment="1" applyBorder="1" applyFont="1" applyNumberFormat="1">
      <alignment shrinkToFit="1" wrapText="0"/>
    </xf>
    <xf borderId="1" fillId="0" fontId="27" numFmtId="14" xfId="0" applyAlignment="1" applyBorder="1" applyFont="1" applyNumberFormat="1">
      <alignment horizontal="center" shrinkToFit="1" vertical="center" wrapText="0"/>
    </xf>
    <xf borderId="33" fillId="0" fontId="27" numFmtId="0" xfId="0" applyAlignment="1" applyBorder="1" applyFont="1">
      <alignment horizontal="center" shrinkToFit="1" vertical="center" wrapText="0"/>
    </xf>
    <xf borderId="3" fillId="0" fontId="27" numFmtId="0" xfId="0" applyAlignment="1" applyBorder="1" applyFont="1">
      <alignment horizontal="center" shrinkToFit="1" vertical="center" wrapText="0"/>
    </xf>
    <xf borderId="4" fillId="0" fontId="27" numFmtId="0" xfId="0" applyAlignment="1" applyBorder="1" applyFont="1">
      <alignment horizontal="center" shrinkToFit="1" vertical="center" wrapText="0"/>
    </xf>
    <xf borderId="34" fillId="0" fontId="27" numFmtId="0" xfId="0" applyAlignment="1" applyBorder="1" applyFont="1">
      <alignment horizontal="center" shrinkToFit="1" vertical="center" wrapText="0"/>
    </xf>
    <xf borderId="0" fillId="0" fontId="27" numFmtId="0" xfId="0" applyAlignment="1" applyFont="1">
      <alignment horizontal="center" shrinkToFit="1" vertical="center" wrapText="0"/>
    </xf>
    <xf borderId="55" fillId="0" fontId="29" numFmtId="14" xfId="0" applyAlignment="1" applyBorder="1" applyFont="1" applyNumberFormat="1">
      <alignment horizontal="left" shrinkToFit="1" wrapText="0"/>
    </xf>
    <xf borderId="12" fillId="0" fontId="29" numFmtId="173" xfId="0" applyAlignment="1" applyBorder="1" applyFont="1" applyNumberForma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30" fillId="8" fontId="28" numFmtId="166" xfId="0" applyAlignment="1" applyBorder="1" applyFont="1" applyNumberFormat="1">
      <alignment shrinkToFit="1" wrapText="0"/>
    </xf>
    <xf borderId="0" fillId="0" fontId="28" numFmtId="9" xfId="0" applyAlignment="1" applyFont="1" applyNumberFormat="1">
      <alignment shrinkToFit="1" wrapText="0"/>
    </xf>
    <xf borderId="0" fillId="0" fontId="28" numFmtId="173" xfId="0" applyAlignment="1" applyFont="1" applyNumberFormat="1">
      <alignment shrinkToFit="1" wrapText="0"/>
    </xf>
    <xf borderId="7" fillId="0" fontId="29" numFmtId="173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30" fillId="9" fontId="27" numFmtId="166" xfId="0" applyAlignment="1" applyBorder="1" applyFont="1" applyNumberFormat="1">
      <alignment shrinkToFit="1" wrapText="0"/>
    </xf>
    <xf borderId="30" fillId="11" fontId="27" numFmtId="166" xfId="0" applyAlignment="1" applyBorder="1" applyFill="1" applyFont="1" applyNumberFormat="1">
      <alignment shrinkToFit="1" wrapText="0"/>
    </xf>
    <xf borderId="55" fillId="0" fontId="27" numFmtId="14" xfId="0" applyAlignment="1" applyBorder="1" applyFont="1" applyNumberFormat="1">
      <alignment shrinkToFit="1" wrapText="0"/>
    </xf>
    <xf borderId="54" fillId="4" fontId="30" numFmtId="173" xfId="0" applyAlignment="1" applyBorder="1" applyFont="1" applyNumberFormat="1">
      <alignment horizontal="center" shrinkToFit="1" wrapText="0"/>
    </xf>
    <xf borderId="12" fillId="0" fontId="31" numFmtId="0" xfId="0" applyAlignment="1" applyBorder="1" applyFont="1">
      <alignment horizontal="center" shrinkToFit="1" vertical="center" wrapText="0"/>
    </xf>
    <xf borderId="56" fillId="0" fontId="27" numFmtId="0" xfId="0" applyAlignment="1" applyBorder="1" applyFont="1">
      <alignment horizontal="center" shrinkToFit="1" wrapText="0"/>
    </xf>
    <xf borderId="57" fillId="0" fontId="27" numFmtId="14" xfId="0" applyAlignment="1" applyBorder="1" applyFont="1" applyNumberFormat="1">
      <alignment shrinkToFit="1" wrapText="0"/>
    </xf>
    <xf borderId="58" fillId="0" fontId="27" numFmtId="0" xfId="0" applyAlignment="1" applyBorder="1" applyFont="1">
      <alignment shrinkToFit="1" wrapText="0"/>
    </xf>
    <xf borderId="58" fillId="0" fontId="32" numFmtId="10" xfId="0" applyAlignment="1" applyBorder="1" applyFont="1" applyNumberFormat="1">
      <alignment horizontal="center" shrinkToFit="1" wrapText="0"/>
    </xf>
    <xf borderId="59" fillId="4" fontId="32" numFmtId="10" xfId="0" applyAlignment="1" applyBorder="1" applyFont="1" applyNumberFormat="1">
      <alignment horizontal="center" shrinkToFit="1" wrapText="0"/>
    </xf>
    <xf borderId="41" fillId="0" fontId="27" numFmtId="14" xfId="0" applyAlignment="1" applyBorder="1" applyFont="1" applyNumberFormat="1">
      <alignment shrinkToFit="1" wrapText="0"/>
    </xf>
    <xf borderId="0" fillId="0" fontId="27" numFmtId="0" xfId="0" applyAlignment="1" applyFont="1">
      <alignment shrinkToFit="1" wrapText="0"/>
    </xf>
    <xf borderId="5" fillId="0" fontId="28" numFmtId="0" xfId="0" applyAlignment="1" applyBorder="1" applyFont="1">
      <alignment shrinkToFit="1" wrapText="0"/>
    </xf>
    <xf borderId="5" fillId="0" fontId="27" numFmtId="10" xfId="0" applyAlignment="1" applyBorder="1" applyFont="1" applyNumberFormat="1">
      <alignment horizontal="center" shrinkToFit="1" wrapText="0"/>
    </xf>
    <xf borderId="0" fillId="0" fontId="27" numFmtId="10" xfId="0" applyAlignment="1" applyFont="1" applyNumberFormat="1">
      <alignment horizontal="center" shrinkToFit="1" wrapText="0"/>
    </xf>
    <xf borderId="19" fillId="0" fontId="28" numFmtId="14" xfId="0" applyAlignment="1" applyBorder="1" applyFont="1" applyNumberFormat="1">
      <alignment shrinkToFit="1" wrapText="0"/>
    </xf>
    <xf borderId="20" fillId="0" fontId="28" numFmtId="0" xfId="0" applyAlignment="1" applyBorder="1" applyFont="1">
      <alignment shrinkToFit="1" wrapText="0"/>
    </xf>
    <xf borderId="39" fillId="0" fontId="31" numFmtId="0" xfId="0" applyAlignment="1" applyBorder="1" applyFont="1">
      <alignment horizontal="center" shrinkToFit="1" vertical="center" wrapText="0"/>
    </xf>
    <xf borderId="41" fillId="0" fontId="28" numFmtId="14" xfId="0" applyAlignment="1" applyBorder="1" applyFont="1" applyNumberFormat="1">
      <alignment shrinkToFit="1" wrapText="0"/>
    </xf>
    <xf borderId="0" fillId="0" fontId="28" numFmtId="173" xfId="0" applyAlignment="1" applyFont="1" applyNumberFormat="1">
      <alignment horizontal="center" shrinkToFit="1" wrapText="0"/>
    </xf>
    <xf borderId="8" fillId="0" fontId="31" numFmtId="0" xfId="0" applyAlignment="1" applyBorder="1" applyFont="1">
      <alignment horizontal="center" shrinkToFit="1" wrapText="0"/>
    </xf>
    <xf borderId="0" fillId="0" fontId="28" numFmtId="10" xfId="0" applyAlignment="1" applyFont="1" applyNumberFormat="1">
      <alignment horizontal="center" shrinkToFit="1" wrapText="0"/>
    </xf>
    <xf borderId="23" fillId="0" fontId="27" numFmtId="0" xfId="0" applyAlignment="1" applyBorder="1" applyFont="1">
      <alignment horizontal="center" shrinkToFit="1" wrapText="0"/>
    </xf>
    <xf borderId="0" fillId="0" fontId="28" numFmtId="2" xfId="0" applyAlignment="1" applyFont="1" applyNumberFormat="1">
      <alignment horizontal="center" shrinkToFit="1" wrapText="0"/>
    </xf>
    <xf borderId="0" fillId="0" fontId="28" numFmtId="4" xfId="0" applyAlignment="1" applyFont="1" applyNumberFormat="1">
      <alignment horizontal="center" shrinkToFit="1" wrapText="0"/>
    </xf>
    <xf borderId="24" fillId="0" fontId="28" numFmtId="14" xfId="0" applyAlignment="1" applyBorder="1" applyFont="1" applyNumberFormat="1">
      <alignment shrinkToFit="1" wrapText="0"/>
    </xf>
    <xf borderId="25" fillId="0" fontId="28" numFmtId="0" xfId="0" applyAlignment="1" applyBorder="1" applyFont="1">
      <alignment shrinkToFit="1" wrapText="0"/>
    </xf>
    <xf borderId="28" fillId="0" fontId="27" numFmtId="0" xfId="0" applyAlignment="1" applyBorder="1" applyFont="1">
      <alignment horizontal="center" shrinkToFit="1" wrapText="0"/>
    </xf>
    <xf borderId="0" fillId="0" fontId="30" numFmtId="1" xfId="0" applyAlignment="1" applyFont="1" applyNumberFormat="1">
      <alignment shrinkToFit="1" wrapText="0"/>
    </xf>
    <xf borderId="0" fillId="0" fontId="30" numFmtId="0" xfId="0" applyAlignment="1" applyFont="1">
      <alignment shrinkToFit="1" wrapText="0"/>
    </xf>
    <xf borderId="0" fillId="0" fontId="29" numFmtId="1" xfId="0" applyAlignment="1" applyFont="1" applyNumberFormat="1">
      <alignment shrinkToFit="1" wrapText="0"/>
    </xf>
    <xf borderId="0" fillId="0" fontId="33" numFmtId="0" xfId="0" applyAlignment="1" applyFont="1">
      <alignment shrinkToFit="1" wrapText="0"/>
    </xf>
    <xf borderId="0" fillId="0" fontId="31" numFmtId="0" xfId="0" applyAlignment="1" applyFont="1">
      <alignment shrinkToFit="1" wrapText="0"/>
    </xf>
    <xf borderId="0" fillId="0" fontId="33" numFmtId="0" xfId="0" applyAlignment="1" applyFont="1">
      <alignment horizontal="center" shrinkToFit="1" vertical="center" wrapText="0"/>
    </xf>
    <xf borderId="0" fillId="0" fontId="27" numFmtId="16" xfId="0" applyAlignment="1" applyFont="1" applyNumberFormat="1">
      <alignment shrinkToFit="1" wrapText="0"/>
    </xf>
    <xf borderId="0" fillId="0" fontId="33" numFmtId="10" xfId="0" applyAlignment="1" applyFont="1" applyNumberFormat="1">
      <alignment horizontal="center" shrinkToFit="1" wrapText="0"/>
    </xf>
    <xf borderId="33" fillId="0" fontId="33" numFmtId="0" xfId="0" applyAlignment="1" applyBorder="1" applyFont="1">
      <alignment horizontal="center" shrinkToFit="1" vertical="center" wrapText="0"/>
    </xf>
    <xf borderId="2" fillId="0" fontId="33" numFmtId="0" xfId="0" applyAlignment="1" applyBorder="1" applyFont="1">
      <alignment horizontal="center" shrinkToFit="1" vertical="center" wrapText="0"/>
    </xf>
    <xf borderId="3" fillId="0" fontId="33" numFmtId="0" xfId="0" applyAlignment="1" applyBorder="1" applyFont="1">
      <alignment horizontal="center" shrinkToFit="1" vertical="center" wrapText="0"/>
    </xf>
    <xf borderId="6" fillId="0" fontId="33" numFmtId="0" xfId="0" applyAlignment="1" applyBorder="1" applyFont="1">
      <alignment horizontal="center" shrinkToFit="1" vertical="center" wrapText="0"/>
    </xf>
    <xf borderId="60" fillId="0" fontId="33" numFmtId="0" xfId="0" applyAlignment="1" applyBorder="1" applyFont="1">
      <alignment horizontal="center" shrinkToFit="1" vertical="center" wrapText="0"/>
    </xf>
    <xf borderId="43" fillId="0" fontId="33" numFmtId="0" xfId="0" applyAlignment="1" applyBorder="1" applyFont="1">
      <alignment horizontal="center" shrinkToFit="1" vertical="center" wrapText="0"/>
    </xf>
    <xf borderId="55" fillId="0" fontId="33" numFmtId="174" xfId="0" applyAlignment="1" applyBorder="1" applyFont="1" applyNumberFormat="1">
      <alignment horizontal="center" shrinkToFit="1" wrapText="0"/>
    </xf>
    <xf borderId="7" fillId="0" fontId="33" numFmtId="4" xfId="0" applyAlignment="1" applyBorder="1" applyFont="1" applyNumberFormat="1">
      <alignment horizontal="center" shrinkToFit="1" wrapText="0"/>
    </xf>
    <xf borderId="61" fillId="0" fontId="28" numFmtId="0" xfId="0" applyAlignment="1" applyBorder="1" applyFont="1">
      <alignment horizontal="center" shrinkToFit="1" wrapText="0"/>
    </xf>
    <xf borderId="15" fillId="0" fontId="33" numFmtId="10" xfId="0" applyAlignment="1" applyBorder="1" applyFont="1" applyNumberFormat="1">
      <alignment horizontal="center" shrinkToFit="1" vertical="center" wrapText="0"/>
    </xf>
    <xf borderId="62" fillId="0" fontId="31" numFmtId="2" xfId="0" applyAlignment="1" applyBorder="1" applyFont="1" applyNumberFormat="1">
      <alignment shrinkToFit="1" wrapText="0"/>
    </xf>
    <xf borderId="0" fillId="0" fontId="34" numFmtId="0" xfId="0" applyAlignment="1" applyFont="1">
      <alignment shrinkToFit="1" wrapText="0"/>
    </xf>
    <xf borderId="35" fillId="0" fontId="33" numFmtId="0" xfId="0" applyAlignment="1" applyBorder="1" applyFont="1">
      <alignment shrinkToFit="1" wrapText="0"/>
    </xf>
    <xf borderId="8" fillId="0" fontId="35" numFmtId="173" xfId="0" applyAlignment="1" applyBorder="1" applyFont="1" applyNumberFormat="1">
      <alignment horizontal="center" shrinkToFit="1" wrapText="0"/>
    </xf>
    <xf borderId="61" fillId="0" fontId="33" numFmtId="0" xfId="0" applyAlignment="1" applyBorder="1" applyFont="1">
      <alignment horizontal="center" shrinkToFit="1" wrapText="0"/>
    </xf>
    <xf borderId="60" fillId="4" fontId="36" numFmtId="10" xfId="0" applyAlignment="1" applyBorder="1" applyFont="1" applyNumberFormat="1">
      <alignment horizontal="center" shrinkToFit="1" vertical="center" wrapText="0"/>
    </xf>
    <xf borderId="43" fillId="0" fontId="31" numFmtId="0" xfId="0" applyAlignment="1" applyBorder="1" applyFont="1">
      <alignment shrinkToFit="1" wrapText="0"/>
    </xf>
    <xf borderId="57" fillId="0" fontId="33" numFmtId="0" xfId="0" applyAlignment="1" applyBorder="1" applyFont="1">
      <alignment shrinkToFit="1" wrapText="0"/>
    </xf>
    <xf borderId="58" fillId="0" fontId="33" numFmtId="0" xfId="0" applyAlignment="1" applyBorder="1" applyFont="1">
      <alignment shrinkToFit="1" wrapText="0"/>
    </xf>
    <xf borderId="58" fillId="0" fontId="33" numFmtId="10" xfId="0" applyAlignment="1" applyBorder="1" applyFont="1" applyNumberFormat="1">
      <alignment horizontal="center" shrinkToFit="1" wrapText="0"/>
    </xf>
    <xf borderId="59" fillId="4" fontId="36" numFmtId="10" xfId="0" applyAlignment="1" applyBorder="1" applyFont="1" applyNumberFormat="1">
      <alignment horizontal="center" shrinkToFit="1" wrapText="0"/>
    </xf>
    <xf borderId="61" fillId="0" fontId="33" numFmtId="9" xfId="0" applyAlignment="1" applyBorder="1" applyFont="1" applyNumberFormat="1">
      <alignment horizontal="center" shrinkToFit="1" wrapText="0"/>
    </xf>
    <xf borderId="1" fillId="0" fontId="33" numFmtId="10" xfId="0" applyAlignment="1" applyBorder="1" applyFont="1" applyNumberFormat="1">
      <alignment horizontal="center" shrinkToFit="1" vertical="center" wrapText="0"/>
    </xf>
    <xf borderId="44" fillId="0" fontId="31" numFmtId="0" xfId="0" applyAlignment="1" applyBorder="1" applyFont="1">
      <alignment shrinkToFit="1" wrapText="0"/>
    </xf>
    <xf borderId="1" fillId="0" fontId="33" numFmtId="0" xfId="0" applyAlignment="1" applyBorder="1" applyFont="1">
      <alignment shrinkToFit="1" wrapText="0"/>
    </xf>
    <xf borderId="5" fillId="0" fontId="33" numFmtId="0" xfId="0" applyAlignment="1" applyBorder="1" applyFont="1">
      <alignment shrinkToFit="1" wrapText="0"/>
    </xf>
    <xf borderId="5" fillId="0" fontId="33" numFmtId="10" xfId="0" applyAlignment="1" applyBorder="1" applyFont="1" applyNumberFormat="1">
      <alignment horizontal="center" shrinkToFit="1" wrapText="0"/>
    </xf>
    <xf borderId="2" fillId="0" fontId="33" numFmtId="10" xfId="0" applyAlignment="1" applyBorder="1" applyFont="1" applyNumberFormat="1">
      <alignment horizontal="center" shrinkToFit="1" wrapText="0"/>
    </xf>
    <xf borderId="6" fillId="0" fontId="31" numFmtId="0" xfId="0" applyAlignment="1" applyBorder="1" applyFont="1">
      <alignment shrinkToFit="1" wrapText="0"/>
    </xf>
    <xf borderId="41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horizontal="center" shrinkToFit="1" wrapText="0"/>
    </xf>
    <xf borderId="23" fillId="0" fontId="31" numFmtId="0" xfId="0" applyAlignment="1" applyBorder="1" applyFont="1">
      <alignment shrinkToFit="1" wrapText="0"/>
    </xf>
    <xf borderId="0" fillId="0" fontId="31" numFmtId="10" xfId="0" applyAlignment="1" applyFont="1" applyNumberFormat="1">
      <alignment horizontal="center" shrinkToFit="1" wrapText="0"/>
    </xf>
    <xf borderId="0" fillId="0" fontId="31" numFmtId="2" xfId="0" applyAlignment="1" applyFont="1" applyNumberFormat="1">
      <alignment horizontal="center" shrinkToFit="1" wrapText="0"/>
    </xf>
    <xf borderId="0" fillId="0" fontId="31" numFmtId="4" xfId="0" applyAlignment="1" applyFont="1" applyNumberFormat="1">
      <alignment horizontal="center" shrinkToFit="1" wrapText="0"/>
    </xf>
    <xf borderId="24" fillId="0" fontId="31" numFmtId="0" xfId="0" applyAlignment="1" applyBorder="1" applyFont="1">
      <alignment shrinkToFit="1" wrapText="0"/>
    </xf>
    <xf borderId="25" fillId="0" fontId="31" numFmtId="0" xfId="0" applyAlignment="1" applyBorder="1" applyFont="1">
      <alignment shrinkToFit="1" wrapText="0"/>
    </xf>
    <xf borderId="28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shrinkToFit="1" wrapText="0"/>
    </xf>
    <xf borderId="0" fillId="0" fontId="33" numFmtId="16" xfId="0" applyAlignment="1" applyFont="1" applyNumberFormat="1">
      <alignment shrinkToFit="1" wrapText="0"/>
    </xf>
    <xf borderId="4" fillId="0" fontId="33" numFmtId="0" xfId="0" applyAlignment="1" applyBorder="1" applyFont="1">
      <alignment horizontal="center" shrinkToFit="1" vertical="center" wrapText="0"/>
    </xf>
    <xf borderId="63" fillId="0" fontId="33" numFmtId="0" xfId="0" applyAlignment="1" applyBorder="1" applyFont="1">
      <alignment horizontal="center" shrinkToFit="1" vertical="center" wrapText="0"/>
    </xf>
    <xf borderId="55" fillId="0" fontId="33" numFmtId="174" xfId="0" applyAlignment="1" applyBorder="1" applyFont="1" applyNumberFormat="1">
      <alignment horizontal="left" shrinkToFit="1" wrapText="0"/>
    </xf>
    <xf borderId="36" fillId="0" fontId="28" numFmtId="0" xfId="0" applyAlignment="1" applyBorder="1" applyFont="1">
      <alignment horizontal="center" shrinkToFit="1" wrapText="0"/>
    </xf>
    <xf borderId="12" fillId="0" fontId="33" numFmtId="10" xfId="0" applyAlignment="1" applyBorder="1" applyFont="1" applyNumberFormat="1">
      <alignment horizontal="center" shrinkToFit="1" vertical="center" wrapText="0"/>
    </xf>
    <xf borderId="64" fillId="6" fontId="31" numFmtId="2" xfId="0" applyAlignment="1" applyBorder="1" applyFont="1" applyNumberFormat="1">
      <alignment shrinkToFit="1" wrapText="0"/>
    </xf>
    <xf borderId="30" fillId="6" fontId="31" numFmtId="0" xfId="0" applyAlignment="1" applyBorder="1" applyFont="1">
      <alignment shrinkToFit="1" wrapText="0"/>
    </xf>
    <xf borderId="8" fillId="0" fontId="35" numFmtId="4" xfId="0" applyAlignment="1" applyBorder="1" applyFont="1" applyNumberFormat="1">
      <alignment horizontal="center" shrinkToFit="1" wrapText="0"/>
    </xf>
    <xf borderId="36" fillId="0" fontId="33" numFmtId="0" xfId="0" applyAlignment="1" applyBorder="1" applyFont="1">
      <alignment horizontal="center" shrinkToFit="1" wrapText="0"/>
    </xf>
    <xf borderId="65" fillId="4" fontId="36" numFmtId="10" xfId="0" applyAlignment="1" applyBorder="1" applyFont="1" applyNumberFormat="1">
      <alignment horizontal="center" shrinkToFit="1" wrapText="0"/>
    </xf>
    <xf borderId="40" fillId="0" fontId="33" numFmtId="0" xfId="0" applyAlignment="1" applyBorder="1" applyFont="1">
      <alignment shrinkToFit="1" wrapText="0"/>
    </xf>
    <xf borderId="39" fillId="0" fontId="33" numFmtId="0" xfId="0" applyAlignment="1" applyBorder="1" applyFont="1">
      <alignment shrinkToFit="1" wrapText="0"/>
    </xf>
    <xf borderId="39" fillId="0" fontId="33" numFmtId="10" xfId="0" applyAlignment="1" applyBorder="1" applyFont="1" applyNumberFormat="1">
      <alignment horizontal="center" shrinkToFit="1" wrapText="0"/>
    </xf>
    <xf borderId="39" fillId="4" fontId="36" numFmtId="10" xfId="0" applyAlignment="1" applyBorder="1" applyFont="1" applyNumberFormat="1">
      <alignment horizontal="center" shrinkToFit="1" wrapText="0"/>
    </xf>
    <xf borderId="36" fillId="0" fontId="33" numFmtId="9" xfId="0" applyAlignment="1" applyBorder="1" applyFont="1" applyNumberFormat="1">
      <alignment horizontal="center" shrinkToFit="1" wrapText="0"/>
    </xf>
    <xf borderId="36" fillId="0" fontId="33" numFmtId="0" xfId="0" applyAlignment="1" applyBorder="1" applyFont="1">
      <alignment shrinkToFit="1" wrapText="0"/>
    </xf>
    <xf borderId="45" fillId="0" fontId="33" numFmtId="0" xfId="0" applyAlignment="1" applyBorder="1" applyFont="1">
      <alignment shrinkToFit="1" wrapText="0"/>
    </xf>
    <xf borderId="45" fillId="0" fontId="33" numFmtId="10" xfId="0" applyAlignment="1" applyBorder="1" applyFont="1" applyNumberFormat="1">
      <alignment horizontal="center" shrinkToFit="1" wrapText="0"/>
    </xf>
    <xf borderId="47" fillId="0" fontId="33" numFmtId="10" xfId="0" applyAlignment="1" applyBorder="1" applyFont="1" applyNumberFormat="1">
      <alignment horizontal="center" shrinkToFit="1" wrapText="0"/>
    </xf>
    <xf borderId="7" fillId="0" fontId="31" numFmtId="0" xfId="0" applyAlignment="1" applyBorder="1" applyFont="1">
      <alignment shrinkToFit="1" wrapText="0"/>
    </xf>
    <xf borderId="2" fillId="0" fontId="27" numFmtId="0" xfId="0" applyAlignment="1" applyBorder="1" applyFont="1">
      <alignment horizontal="center" shrinkToFit="1" vertical="center" wrapText="0"/>
    </xf>
    <xf borderId="60" fillId="0" fontId="27" numFmtId="0" xfId="0" applyAlignment="1" applyBorder="1" applyFont="1">
      <alignment horizontal="center" shrinkToFit="1" vertical="center" wrapText="0"/>
    </xf>
    <xf borderId="66" fillId="0" fontId="27" numFmtId="0" xfId="0" applyAlignment="1" applyBorder="1" applyFont="1">
      <alignment horizontal="center" shrinkToFit="1" vertical="center" wrapText="0"/>
    </xf>
    <xf borderId="55" fillId="0" fontId="27" numFmtId="174" xfId="0" applyAlignment="1" applyBorder="1" applyFont="1" applyNumberFormat="1">
      <alignment horizontal="left" shrinkToFit="1" wrapText="0"/>
    </xf>
    <xf borderId="7" fillId="0" fontId="27" numFmtId="4" xfId="0" applyAlignment="1" applyBorder="1" applyFont="1" applyNumberFormat="1">
      <alignment horizontal="center" shrinkToFit="1" wrapText="0"/>
    </xf>
    <xf borderId="61" fillId="0" fontId="37" numFmtId="0" xfId="0" applyAlignment="1" applyBorder="1" applyFont="1">
      <alignment horizontal="center" shrinkToFit="1" wrapText="0"/>
    </xf>
    <xf borderId="67" fillId="3" fontId="27" numFmtId="10" xfId="0" applyAlignment="1" applyBorder="1" applyFont="1" applyNumberFormat="1">
      <alignment horizontal="center" shrinkToFit="1" vertical="center" wrapText="0"/>
    </xf>
    <xf borderId="62" fillId="0" fontId="28" numFmtId="2" xfId="0" applyAlignment="1" applyBorder="1" applyFont="1" applyNumberFormat="1">
      <alignment shrinkToFit="1" wrapText="0"/>
    </xf>
    <xf borderId="64" fillId="6" fontId="28" numFmtId="2" xfId="0" applyAlignment="1" applyBorder="1" applyFont="1" applyNumberFormat="1">
      <alignment shrinkToFit="1" wrapText="0"/>
    </xf>
    <xf borderId="30" fillId="6" fontId="28" numFmtId="173" xfId="0" applyAlignment="1" applyBorder="1" applyFont="1" applyNumberFormat="1">
      <alignment shrinkToFit="1" wrapText="0"/>
    </xf>
    <xf borderId="30" fillId="6" fontId="28" numFmtId="0" xfId="0" applyAlignment="1" applyBorder="1" applyFont="1">
      <alignment shrinkToFit="1" wrapText="0"/>
    </xf>
    <xf borderId="55" fillId="0" fontId="27" numFmtId="0" xfId="0" applyAlignment="1" applyBorder="1" applyFont="1">
      <alignment shrinkToFit="1" wrapText="0"/>
    </xf>
    <xf borderId="7" fillId="0" fontId="32" numFmtId="4" xfId="0" applyAlignment="1" applyBorder="1" applyFont="1" applyNumberFormat="1">
      <alignment horizontal="center" shrinkToFit="1" wrapText="0"/>
    </xf>
    <xf borderId="61" fillId="0" fontId="27" numFmtId="0" xfId="0" applyAlignment="1" applyBorder="1" applyFont="1">
      <alignment horizontal="center" shrinkToFit="1" wrapText="0"/>
    </xf>
    <xf borderId="60" fillId="4" fontId="30" numFmtId="10" xfId="0" applyAlignment="1" applyBorder="1" applyFont="1" applyNumberFormat="1">
      <alignment horizontal="center" shrinkToFit="1" wrapText="0"/>
    </xf>
    <xf borderId="43" fillId="0" fontId="28" numFmtId="0" xfId="0" applyAlignment="1" applyBorder="1" applyFont="1">
      <alignment shrinkToFit="1" wrapText="0"/>
    </xf>
    <xf borderId="57" fillId="0" fontId="27" numFmtId="0" xfId="0" applyAlignment="1" applyBorder="1" applyFont="1">
      <alignment shrinkToFit="1" wrapText="0"/>
    </xf>
    <xf borderId="58" fillId="0" fontId="27" numFmtId="10" xfId="0" applyAlignment="1" applyBorder="1" applyFont="1" applyNumberFormat="1">
      <alignment horizontal="center" shrinkToFit="1" wrapText="0"/>
    </xf>
    <xf borderId="59" fillId="4" fontId="30" numFmtId="10" xfId="0" applyAlignment="1" applyBorder="1" applyFont="1" applyNumberFormat="1">
      <alignment horizontal="center" shrinkToFit="1" wrapText="0"/>
    </xf>
    <xf borderId="61" fillId="0" fontId="27" numFmtId="9" xfId="0" applyAlignment="1" applyBorder="1" applyFont="1" applyNumberFormat="1">
      <alignment horizontal="center" shrinkToFit="1" wrapText="0"/>
    </xf>
    <xf borderId="44" fillId="0" fontId="28" numFmtId="0" xfId="0" applyAlignment="1" applyBorder="1" applyFont="1">
      <alignment shrinkToFit="1" wrapText="0"/>
    </xf>
    <xf borderId="36" fillId="0" fontId="27" numFmtId="0" xfId="0" applyAlignment="1" applyBorder="1" applyFont="1">
      <alignment shrinkToFit="1" wrapText="0"/>
    </xf>
    <xf borderId="45" fillId="0" fontId="27" numFmtId="0" xfId="0" applyAlignment="1" applyBorder="1" applyFont="1">
      <alignment shrinkToFit="1" wrapText="0"/>
    </xf>
    <xf borderId="45" fillId="0" fontId="27" numFmtId="10" xfId="0" applyAlignment="1" applyBorder="1" applyFont="1" applyNumberFormat="1">
      <alignment horizontal="center" shrinkToFit="1" wrapText="0"/>
    </xf>
    <xf borderId="47" fillId="0" fontId="32" numFmtId="10" xfId="0" applyAlignment="1" applyBorder="1" applyFont="1" applyNumberFormat="1">
      <alignment horizontal="center" shrinkToFit="1" wrapText="0"/>
    </xf>
    <xf borderId="61" fillId="0" fontId="28" numFmtId="0" xfId="0" applyAlignment="1" applyBorder="1" applyFont="1">
      <alignment shrinkToFit="1" wrapText="0"/>
    </xf>
    <xf borderId="41" fillId="0" fontId="28" numFmtId="0" xfId="0" applyAlignment="1" applyBorder="1" applyFont="1">
      <alignment shrinkToFit="1" wrapText="0"/>
    </xf>
    <xf borderId="23" fillId="0" fontId="28" numFmtId="0" xfId="0" applyAlignment="1" applyBorder="1" applyFont="1">
      <alignment shrinkToFit="1" wrapText="0"/>
    </xf>
    <xf borderId="24" fillId="0" fontId="28" numFmtId="0" xfId="0" applyAlignment="1" applyBorder="1" applyFont="1">
      <alignment shrinkToFit="1" wrapText="0"/>
    </xf>
    <xf borderId="28" fillId="0" fontId="28" numFmtId="0" xfId="0" applyAlignment="1" applyBorder="1" applyFont="1">
      <alignment shrinkToFit="1" wrapText="0"/>
    </xf>
    <xf borderId="6" fillId="0" fontId="27" numFmtId="0" xfId="0" applyAlignment="1" applyBorder="1" applyFont="1">
      <alignment horizontal="center" shrinkToFit="1" vertical="center" wrapText="0"/>
    </xf>
    <xf borderId="43" fillId="0" fontId="27" numFmtId="0" xfId="0" applyAlignment="1" applyBorder="1" applyFont="1">
      <alignment horizontal="center" shrinkToFit="1" vertical="center" wrapText="0"/>
    </xf>
    <xf borderId="7" fillId="0" fontId="37" numFmtId="0" xfId="0" applyAlignment="1" applyBorder="1" applyFont="1">
      <alignment horizontal="center" shrinkToFit="1" wrapText="0"/>
    </xf>
    <xf borderId="68" fillId="3" fontId="27" numFmtId="10" xfId="0" applyAlignment="1" applyBorder="1" applyFont="1" applyNumberFormat="1">
      <alignment horizontal="center" shrinkToFit="1" vertical="center" wrapText="0"/>
    </xf>
    <xf borderId="30" fillId="12" fontId="28" numFmtId="0" xfId="0" applyAlignment="1" applyBorder="1" applyFill="1" applyFont="1">
      <alignment shrinkToFit="1" wrapText="0"/>
    </xf>
    <xf borderId="35" fillId="0" fontId="27" numFmtId="0" xfId="0" applyAlignment="1" applyBorder="1" applyFont="1">
      <alignment shrinkToFit="1" wrapText="0"/>
    </xf>
    <xf borderId="8" fillId="0" fontId="32" numFmtId="173" xfId="0" applyAlignment="1" applyBorder="1" applyFont="1" applyNumberFormat="1">
      <alignment horizontal="center" shrinkToFit="1" wrapText="0"/>
    </xf>
    <xf borderId="7" fillId="0" fontId="27" numFmtId="9" xfId="0" applyAlignment="1" applyBorder="1" applyFont="1" applyNumberFormat="1">
      <alignment horizontal="center" shrinkToFit="1" wrapText="0"/>
    </xf>
    <xf borderId="65" fillId="4" fontId="30" numFmtId="10" xfId="0" applyAlignment="1" applyBorder="1" applyFont="1" applyNumberFormat="1">
      <alignment horizontal="center" shrinkToFit="1" wrapText="0"/>
    </xf>
    <xf borderId="40" fillId="0" fontId="27" numFmtId="0" xfId="0" applyAlignment="1" applyBorder="1" applyFont="1">
      <alignment shrinkToFit="1" wrapText="0"/>
    </xf>
    <xf borderId="39" fillId="0" fontId="27" numFmtId="0" xfId="0" applyAlignment="1" applyBorder="1" applyFont="1">
      <alignment shrinkToFit="1" wrapText="0"/>
    </xf>
    <xf borderId="39" fillId="0" fontId="27" numFmtId="10" xfId="0" applyAlignment="1" applyBorder="1" applyFont="1" applyNumberFormat="1">
      <alignment horizontal="center" shrinkToFit="1" wrapText="0"/>
    </xf>
    <xf borderId="39" fillId="4" fontId="30" numFmtId="10" xfId="0" applyAlignment="1" applyBorder="1" applyFont="1" applyNumberFormat="1">
      <alignment horizontal="center" shrinkToFit="1" wrapText="0"/>
    </xf>
    <xf borderId="47" fillId="0" fontId="27" numFmtId="10" xfId="0" applyAlignment="1" applyBorder="1" applyFont="1" applyNumberFormat="1">
      <alignment horizontal="center" shrinkToFit="1" wrapText="0"/>
    </xf>
    <xf borderId="0" fillId="0" fontId="38" numFmtId="0" xfId="0" applyAlignment="1" applyFont="1">
      <alignment shrinkToFit="1" wrapText="0"/>
    </xf>
    <xf borderId="0" fillId="0" fontId="38" numFmtId="0" xfId="0" applyAlignment="1" applyFont="1">
      <alignment horizontal="center" shrinkToFit="1" vertical="center" wrapText="0"/>
    </xf>
    <xf borderId="0" fillId="0" fontId="38" numFmtId="10" xfId="0" applyAlignment="1" applyFont="1" applyNumberFormat="1">
      <alignment horizontal="center" shrinkToFit="1" wrapText="0"/>
    </xf>
    <xf borderId="60" fillId="6" fontId="28" numFmtId="0" xfId="0" applyAlignment="1" applyBorder="1" applyFont="1">
      <alignment shrinkToFit="1" vertical="center" wrapText="0"/>
    </xf>
    <xf borderId="60" fillId="6" fontId="28" numFmtId="1" xfId="0" applyAlignment="1" applyBorder="1" applyFont="1" applyNumberFormat="1">
      <alignment shrinkToFit="1" vertical="center" wrapText="0"/>
    </xf>
    <xf borderId="60" fillId="6" fontId="28" numFmtId="0" xfId="0" applyAlignment="1" applyBorder="1" applyFont="1">
      <alignment shrinkToFit="1" wrapText="0"/>
    </xf>
    <xf borderId="30" fillId="6" fontId="39" numFmtId="0" xfId="0" applyAlignment="1" applyBorder="1" applyFont="1">
      <alignment shrinkToFit="1" wrapText="0"/>
    </xf>
    <xf borderId="0" fillId="0" fontId="39" numFmtId="0" xfId="0" applyAlignment="1" applyFont="1">
      <alignment shrinkToFit="1" wrapText="0"/>
    </xf>
    <xf borderId="60" fillId="6" fontId="28" numFmtId="0" xfId="0" applyAlignment="1" applyBorder="1" applyFont="1">
      <alignment horizontal="left" shrinkToFit="1" vertical="center" wrapText="0"/>
    </xf>
    <xf borderId="60" fillId="6" fontId="28" numFmtId="1" xfId="0" applyAlignment="1" applyBorder="1" applyFont="1" applyNumberFormat="1">
      <alignment horizontal="right" shrinkToFit="1" vertical="center" wrapText="0"/>
    </xf>
    <xf borderId="0" fillId="0" fontId="40" numFmtId="0" xfId="0" applyAlignment="1" applyFont="1">
      <alignment shrinkToFit="1" wrapText="0"/>
    </xf>
    <xf borderId="30" fillId="6" fontId="39" numFmtId="175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1" numFmtId="0" xfId="0" applyAlignment="1" applyFont="1">
      <alignment horizontal="center" shrinkToFit="1" wrapText="0"/>
    </xf>
    <xf borderId="0" fillId="0" fontId="42" numFmtId="0" xfId="0" applyAlignment="1" applyFont="1">
      <alignment horizontal="center" shrinkToFit="1" vertical="center" wrapText="0"/>
    </xf>
    <xf borderId="0" fillId="0" fontId="42" numFmtId="0" xfId="0" applyAlignment="1" applyFont="1">
      <alignment shrinkToFit="1" wrapText="0"/>
    </xf>
    <xf borderId="0" fillId="0" fontId="41" numFmtId="0" xfId="0" applyAlignment="1" applyFont="1">
      <alignment shrinkToFit="1" wrapText="0"/>
    </xf>
    <xf borderId="0" fillId="0" fontId="42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1" numFmtId="167" xfId="0" applyAlignment="1" applyFont="1" applyNumberFormat="1">
      <alignment shrinkToFit="1" wrapText="0"/>
    </xf>
    <xf borderId="0" fillId="0" fontId="42" numFmtId="16" xfId="0" applyAlignment="1" applyFont="1" applyNumberFormat="1">
      <alignment horizontal="center" shrinkToFit="1" vertical="center" wrapText="0"/>
    </xf>
    <xf borderId="0" fillId="0" fontId="42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1" numFmtId="0" xfId="0" applyAlignment="1" applyFont="1">
      <alignment horizontal="left" shrinkToFit="1" vertical="center" wrapText="0"/>
    </xf>
    <xf borderId="0" fillId="0" fontId="43" numFmtId="0" xfId="0" applyAlignment="1" applyFont="1">
      <alignment horizontal="left" shrinkToFit="1" vertical="center" wrapText="0"/>
    </xf>
    <xf borderId="0" fillId="0" fontId="42" numFmtId="168" xfId="0" applyAlignment="1" applyFont="1" applyNumberFormat="1">
      <alignment shrinkToFit="1" wrapText="0"/>
    </xf>
    <xf borderId="0" fillId="0" fontId="44" numFmtId="168" xfId="0" applyAlignment="1" applyFont="1" applyNumberFormat="1">
      <alignment horizontal="center" shrinkToFit="1" wrapText="0"/>
    </xf>
    <xf borderId="0" fillId="0" fontId="44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center" shrinkToFit="1" wrapText="0"/>
    </xf>
    <xf borderId="0" fillId="0" fontId="45" numFmtId="0" xfId="0" applyAlignment="1" applyFont="1">
      <alignment horizontal="center" shrinkToFit="1" wrapText="0"/>
    </xf>
    <xf borderId="0" fillId="0" fontId="42" numFmtId="175" xfId="0" applyAlignment="1" applyFont="1" applyNumberFormat="1">
      <alignment horizontal="center" shrinkToFit="1" vertical="center" wrapText="0"/>
    </xf>
    <xf borderId="0" fillId="0" fontId="44" numFmtId="176" xfId="0" applyAlignment="1" applyFont="1" applyNumberFormat="1">
      <alignment horizontal="center" shrinkToFit="1" wrapText="0"/>
    </xf>
    <xf borderId="0" fillId="0" fontId="37" numFmtId="166" xfId="0" applyAlignment="1" applyFont="1" applyNumberFormat="1">
      <alignment shrinkToFit="1" vertical="center" wrapText="0"/>
    </xf>
    <xf borderId="0" fillId="0" fontId="42" numFmtId="0" xfId="0" applyAlignment="1" applyFont="1">
      <alignment horizontal="center" shrinkToFit="1" wrapText="0"/>
    </xf>
    <xf borderId="0" fillId="0" fontId="42" numFmtId="2" xfId="0" applyAlignment="1" applyFont="1" applyNumberFormat="1">
      <alignment shrinkToFit="1" wrapText="0"/>
    </xf>
    <xf borderId="0" fillId="0" fontId="46" numFmtId="0" xfId="0" applyAlignment="1" applyFon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2" numFmtId="175" xfId="0" applyAlignment="1" applyFont="1" applyNumberFormat="1">
      <alignment horizontal="center" shrinkToFit="1" wrapText="0"/>
    </xf>
    <xf borderId="0" fillId="0" fontId="45" numFmtId="0" xfId="0" applyAlignment="1" applyFont="1">
      <alignment horizontal="center" shrinkToFit="1" vertical="center" wrapText="0"/>
    </xf>
    <xf borderId="0" fillId="0" fontId="42" numFmtId="167" xfId="0" applyAlignment="1" applyFont="1" applyNumberForma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30" fillId="4" fontId="45" numFmtId="175" xfId="0" applyAlignment="1" applyBorder="1" applyFont="1" applyNumberFormat="1">
      <alignment horizontal="center" shrinkToFit="1" vertical="center" wrapText="0"/>
    </xf>
    <xf borderId="30" fillId="4" fontId="45" numFmtId="0" xfId="0" applyAlignment="1" applyBorder="1" applyFont="1">
      <alignment horizontal="center" shrinkToFit="1" vertical="center" wrapText="0"/>
    </xf>
    <xf borderId="0" fillId="0" fontId="44" numFmtId="177" xfId="0" applyAlignment="1" applyFont="1" applyNumberFormat="1">
      <alignment horizontal="center" shrinkToFit="1" wrapText="0"/>
    </xf>
    <xf borderId="0" fillId="0" fontId="44" numFmtId="0" xfId="0" applyAlignment="1" applyFont="1">
      <alignment horizontal="center" shrinkToFit="1" vertical="center" wrapText="0"/>
    </xf>
    <xf borderId="0" fillId="0" fontId="44" numFmtId="166" xfId="0" applyAlignment="1" applyFont="1" applyNumberFormat="1">
      <alignment horizontal="center" shrinkToFit="1" vertical="center" wrapText="0"/>
    </xf>
    <xf borderId="0" fillId="0" fontId="41" numFmtId="0" xfId="0" applyAlignment="1" applyFont="1">
      <alignment horizontal="center" shrinkToFit="1" vertical="center" wrapText="0"/>
    </xf>
    <xf borderId="0" fillId="0" fontId="41" numFmtId="166" xfId="0" applyAlignment="1" applyFont="1" applyNumberFormat="1">
      <alignment horizontal="center" shrinkToFit="1" vertical="center" wrapText="0"/>
    </xf>
    <xf borderId="0" fillId="0" fontId="41" numFmtId="167" xfId="0" applyAlignment="1" applyFont="1" applyNumberFormat="1">
      <alignment horizontal="center" shrinkToFit="1" wrapText="0"/>
    </xf>
    <xf borderId="0" fillId="0" fontId="43" numFmtId="0" xfId="0" applyAlignment="1" applyFont="1">
      <alignment horizontal="center" shrinkToFit="1" vertical="center" wrapText="0"/>
    </xf>
    <xf borderId="0" fillId="0" fontId="43" numFmtId="166" xfId="0" applyAlignment="1" applyFont="1" applyNumberFormat="1">
      <alignment horizontal="center" shrinkToFit="1" vertical="center" wrapText="0"/>
    </xf>
    <xf borderId="0" fillId="0" fontId="43" numFmtId="167" xfId="0" applyAlignment="1" applyFont="1" applyNumberFormat="1">
      <alignment horizontal="center" shrinkToFit="1" wrapText="0"/>
    </xf>
    <xf borderId="0" fillId="0" fontId="43" numFmtId="0" xfId="0" applyAlignment="1" applyFont="1">
      <alignment horizontal="left" shrinkToFit="1" wrapText="0"/>
    </xf>
    <xf borderId="0" fillId="0" fontId="41" numFmtId="0" xfId="0" applyAlignment="1" applyFont="1">
      <alignment horizontal="left" shrinkToFit="1" wrapText="0"/>
    </xf>
    <xf borderId="0" fillId="0" fontId="34" numFmtId="0" xfId="0" applyAlignment="1" applyFont="1">
      <alignment horizontal="left" shrinkToFit="1" wrapText="0"/>
    </xf>
    <xf borderId="0" fillId="0" fontId="42" numFmtId="0" xfId="0" applyAlignment="1" applyFont="1">
      <alignment shrinkToFit="1" vertical="top" wrapText="0"/>
    </xf>
    <xf borderId="0" fillId="0" fontId="42" numFmtId="0" xfId="0" applyAlignment="1" applyFont="1">
      <alignment horizontal="left" shrinkToFit="1" wrapText="0"/>
    </xf>
    <xf borderId="0" fillId="0" fontId="37" numFmtId="0" xfId="0" applyAlignment="1" applyFont="1">
      <alignment horizontal="center" shrinkToFit="1" wrapText="0"/>
    </xf>
    <xf borderId="0" fillId="0" fontId="34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47" numFmtId="0" xfId="0" applyAlignment="1" applyFont="1">
      <alignment shrinkToFit="1" wrapText="0"/>
    </xf>
    <xf borderId="0" fillId="0" fontId="37" numFmtId="0" xfId="0" applyAlignment="1" applyFont="1">
      <alignment shrinkToFit="1" wrapText="0"/>
    </xf>
    <xf borderId="0" fillId="0" fontId="42" numFmtId="0" xfId="0" applyAlignment="1" applyFont="1">
      <alignment horizontal="left" shrinkToFit="1" vertical="center" wrapText="0"/>
    </xf>
    <xf borderId="0" fillId="0" fontId="42" numFmtId="168" xfId="0" applyAlignment="1" applyFont="1" applyNumberFormat="1">
      <alignment horizontal="left" shrinkToFit="1" wrapText="0"/>
    </xf>
    <xf borderId="0" fillId="0" fontId="42" numFmtId="9" xfId="0" applyAlignment="1" applyFont="1" applyNumberFormat="1">
      <alignment horizontal="center" shrinkToFit="1" wrapText="0"/>
    </xf>
    <xf borderId="0" fillId="0" fontId="42" numFmtId="10" xfId="0" applyAlignment="1" applyFont="1" applyNumberFormat="1">
      <alignment horizontal="center" shrinkToFit="1" wrapText="0"/>
    </xf>
    <xf borderId="0" fillId="0" fontId="42" numFmtId="9" xfId="0" applyAlignment="1" applyFont="1" applyNumberFormat="1">
      <alignment horizontal="left" shrinkToFit="1" wrapText="0"/>
    </xf>
    <xf borderId="0" fillId="0" fontId="37" numFmtId="9" xfId="0" applyAlignment="1" applyFont="1" applyNumberFormat="1">
      <alignment horizontal="center" shrinkToFit="1" wrapText="0"/>
    </xf>
    <xf borderId="0" fillId="0" fontId="37" numFmtId="9" xfId="0" applyAlignment="1" applyFont="1" applyNumberFormat="1">
      <alignment horizontal="left" shrinkToFit="1" wrapText="0"/>
    </xf>
    <xf borderId="0" fillId="0" fontId="37" numFmtId="0" xfId="0" applyAlignment="1" applyFont="1">
      <alignment horizontal="left" shrinkToFit="1" wrapText="0"/>
    </xf>
    <xf borderId="0" fillId="0" fontId="42" numFmtId="177" xfId="0" applyAlignment="1" applyFont="1" applyNumberFormat="1">
      <alignment horizontal="center" shrinkToFit="1" vertical="center" wrapText="0"/>
    </xf>
    <xf borderId="0" fillId="0" fontId="42" numFmtId="1" xfId="0" applyAlignment="1" applyFont="1" applyNumberFormat="1">
      <alignment horizontal="center" shrinkToFit="1" vertical="center" wrapText="0"/>
    </xf>
    <xf borderId="0" fillId="0" fontId="43" numFmtId="0" xfId="0" applyAlignment="1" applyFont="1">
      <alignment horizontal="center" shrinkToFit="1" wrapText="0"/>
    </xf>
    <xf borderId="0" fillId="0" fontId="44" numFmtId="178" xfId="0" applyAlignment="1" applyFont="1" applyNumberFormat="1">
      <alignment horizontal="center" shrinkToFit="1" wrapText="0"/>
    </xf>
    <xf borderId="0" fillId="0" fontId="44" numFmtId="166" xfId="0" applyAlignment="1" applyFont="1" applyNumberFormat="1">
      <alignment horizontal="center" shrinkToFit="1" wrapText="0"/>
    </xf>
    <xf borderId="0" fillId="0" fontId="42" numFmtId="177" xfId="0" applyAlignment="1" applyFont="1" applyNumberFormat="1">
      <alignment horizontal="center" shrinkToFit="1" wrapText="0"/>
    </xf>
    <xf borderId="30" fillId="3" fontId="45" numFmtId="166" xfId="0" applyAlignment="1" applyBorder="1" applyFont="1" applyNumberFormat="1">
      <alignment horizontal="center" shrinkToFit="1" vertical="center" wrapText="0"/>
    </xf>
    <xf borderId="30" fillId="6" fontId="42" numFmtId="177" xfId="0" applyAlignment="1" applyBorder="1" applyFont="1" applyNumberFormat="1">
      <alignment horizontal="center" shrinkToFit="1" vertical="center" wrapText="0"/>
    </xf>
    <xf borderId="30" fillId="4" fontId="45" numFmtId="177" xfId="0" applyAlignment="1" applyBorder="1" applyFont="1" applyNumberFormat="1">
      <alignment horizontal="center" shrinkToFit="1" vertical="center" wrapText="0"/>
    </xf>
    <xf borderId="30" fillId="3" fontId="48" numFmtId="1" xfId="0" applyAlignment="1" applyBorder="1" applyFont="1" applyNumberFormat="1">
      <alignment horizontal="center" shrinkToFit="1" vertical="center" wrapText="0"/>
    </xf>
    <xf borderId="0" fillId="0" fontId="45" numFmtId="177" xfId="0" applyAlignment="1" applyFont="1" applyNumberFormat="1">
      <alignment horizontal="center" shrinkToFit="1" vertical="center" wrapText="0"/>
    </xf>
    <xf borderId="0" fillId="0" fontId="41" numFmtId="164" xfId="0" applyAlignment="1" applyFont="1" applyNumberFormat="1">
      <alignment shrinkToFit="1" wrapText="0"/>
    </xf>
    <xf borderId="0" fillId="0" fontId="44" numFmtId="177" xfId="0" applyAlignment="1" applyFont="1" applyNumberFormat="1">
      <alignment horizontal="center" shrinkToFit="1" vertical="center" wrapText="0"/>
    </xf>
    <xf borderId="0" fillId="0" fontId="42" numFmtId="164" xfId="0" applyAlignment="1" applyFont="1" applyNumberFormat="1">
      <alignment horizontal="center" shrinkToFit="1" vertical="center" wrapText="0"/>
    </xf>
    <xf borderId="0" fillId="0" fontId="42" numFmtId="168" xfId="0" applyAlignment="1" applyFont="1" applyNumberFormat="1">
      <alignment horizontal="center" shrinkToFit="1" vertical="center" wrapText="0"/>
    </xf>
    <xf borderId="0" fillId="0" fontId="44" numFmtId="1" xfId="0" applyAlignment="1" applyFont="1" applyNumberFormat="1">
      <alignment horizontal="center" shrinkToFit="1" vertical="center" wrapText="0"/>
    </xf>
    <xf borderId="0" fillId="0" fontId="42" numFmtId="2" xfId="0" applyAlignment="1" applyFont="1" applyNumberFormat="1">
      <alignment horizontal="center" shrinkToFit="1" wrapText="0"/>
    </xf>
    <xf borderId="0" fillId="0" fontId="42" numFmtId="164" xfId="0" applyAlignment="1" applyFont="1" applyNumberFormat="1">
      <alignment horizontal="center" shrinkToFit="1" wrapText="0"/>
    </xf>
    <xf borderId="0" fillId="0" fontId="42" numFmtId="2" xfId="0" applyAlignment="1" applyFont="1" applyNumberFormat="1">
      <alignment horizontal="center" shrinkToFit="1" vertical="center" wrapText="0"/>
    </xf>
    <xf borderId="0" fillId="0" fontId="42" numFmtId="168" xfId="0" applyAlignment="1" applyFont="1" applyNumberFormat="1">
      <alignment horizontal="center" shrinkToFit="1" wrapText="0"/>
    </xf>
    <xf borderId="30" fillId="6" fontId="44" numFmtId="177" xfId="0" applyAlignment="1" applyBorder="1" applyFont="1" applyNumberFormat="1">
      <alignment horizontal="center" shrinkToFit="1" vertical="center" wrapText="0"/>
    </xf>
    <xf borderId="0" fillId="0" fontId="34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4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49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0" numFmtId="0" xfId="0" applyAlignment="1" applyFont="1">
      <alignment horizontal="left" shrinkToFit="1" vertical="center" wrapText="0"/>
    </xf>
    <xf borderId="0" fillId="0" fontId="49" numFmtId="0" xfId="0" applyAlignment="1" applyFont="1">
      <alignment shrinkToFit="1" wrapText="0"/>
    </xf>
    <xf borderId="0" fillId="0" fontId="38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49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49" numFmtId="0" xfId="0" applyAlignment="1" applyFont="1">
      <alignment horizontal="left" shrinkToFit="1" vertical="center" wrapText="0"/>
    </xf>
    <xf borderId="0" fillId="0" fontId="51" numFmtId="0" xfId="0" applyAlignment="1" applyFont="1">
      <alignment horizontal="left" shrinkToFit="1" vertical="center" wrapText="0"/>
    </xf>
    <xf borderId="0" fillId="0" fontId="38" numFmtId="0" xfId="0" applyAlignment="1" applyFont="1">
      <alignment horizontal="center" shrinkToFit="1" wrapText="0"/>
    </xf>
    <xf borderId="0" fillId="0" fontId="38" numFmtId="177" xfId="0" applyAlignment="1" applyFont="1" applyNumberFormat="1">
      <alignment horizontal="center" shrinkToFit="1" wrapText="0"/>
    </xf>
    <xf borderId="0" fillId="0" fontId="38" numFmtId="168" xfId="0" applyAlignment="1" applyFont="1" applyNumberFormat="1">
      <alignment horizontal="center" shrinkToFit="1" wrapText="0"/>
    </xf>
    <xf borderId="0" fillId="0" fontId="38" numFmtId="176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2" numFmtId="0" xfId="0" applyAlignment="1" applyFont="1">
      <alignment shrinkToFit="1" wrapText="0"/>
    </xf>
    <xf borderId="30" fillId="6" fontId="44" numFmtId="0" xfId="0" applyAlignment="1" applyBorder="1" applyFont="1">
      <alignment horizontal="center" shrinkToFit="1" vertical="center" wrapText="0"/>
    </xf>
    <xf borderId="30" fillId="4" fontId="53" numFmtId="177" xfId="0" applyAlignment="1" applyBorder="1" applyFont="1" applyNumberFormat="1">
      <alignment horizontal="center" shrinkToFit="1" vertical="center" wrapText="0"/>
    </xf>
    <xf borderId="30" fillId="4" fontId="53" numFmtId="0" xfId="0" applyAlignment="1" applyBorder="1" applyFont="1">
      <alignment horizontal="center" shrinkToFit="1" vertical="center" wrapText="0"/>
    </xf>
    <xf borderId="0" fillId="0" fontId="54" numFmtId="0" xfId="0" applyAlignment="1" applyFont="1">
      <alignment horizontal="center" shrinkToFit="1" vertical="center" wrapText="0"/>
    </xf>
    <xf borderId="0" fillId="0" fontId="54" numFmtId="166" xfId="0" applyAlignment="1" applyFont="1" applyNumberFormat="1">
      <alignment horizontal="center" shrinkToFit="1" vertical="center" wrapText="0"/>
    </xf>
    <xf borderId="0" fillId="0" fontId="50" numFmtId="0" xfId="0" applyAlignment="1" applyFont="1">
      <alignment horizontal="center" shrinkToFit="1" vertical="center" wrapText="0"/>
    </xf>
    <xf borderId="0" fillId="0" fontId="50" numFmtId="166" xfId="0" applyAlignment="1" applyFont="1" applyNumberFormat="1">
      <alignment horizontal="center" shrinkToFit="1" vertical="center" wrapText="0"/>
    </xf>
    <xf borderId="0" fillId="0" fontId="49" numFmtId="167" xfId="0" applyAlignment="1" applyFont="1" applyNumberFormat="1">
      <alignment horizontal="center" shrinkToFit="1" wrapText="0"/>
    </xf>
    <xf borderId="0" fillId="0" fontId="51" numFmtId="0" xfId="0" applyAlignment="1" applyFont="1">
      <alignment horizontal="center" shrinkToFit="1" vertical="center" wrapText="0"/>
    </xf>
    <xf borderId="0" fillId="0" fontId="51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49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13" fontId="55" numFmtId="0" xfId="0" applyAlignment="1" applyBorder="1" applyFill="1" applyFont="1">
      <alignment shrinkToFit="1" wrapText="0"/>
    </xf>
    <xf borderId="0" fillId="0" fontId="3" numFmtId="0" xfId="0" applyFont="1"/>
    <xf borderId="30" fillId="13" fontId="3" numFmtId="0" xfId="0" applyAlignment="1" applyBorder="1" applyFont="1">
      <alignment shrinkToFit="1" wrapText="0"/>
    </xf>
    <xf borderId="60" fillId="5" fontId="3" numFmtId="0" xfId="0" applyAlignment="1" applyBorder="1" applyFont="1">
      <alignment shrinkToFit="1" wrapText="0"/>
    </xf>
    <xf borderId="69" fillId="14" fontId="56" numFmtId="0" xfId="0" applyAlignment="1" applyBorder="1" applyFill="1" applyFont="1">
      <alignment horizontal="center" shrinkToFit="1" wrapText="0"/>
    </xf>
    <xf borderId="70" fillId="4" fontId="57" numFmtId="0" xfId="0" applyAlignment="1" applyBorder="1" applyFont="1">
      <alignment horizontal="center" shrinkToFit="1" wrapText="0"/>
    </xf>
    <xf borderId="70" fillId="14" fontId="56" numFmtId="0" xfId="0" applyAlignment="1" applyBorder="1" applyFont="1">
      <alignment horizontal="center" shrinkToFit="1" wrapText="0"/>
    </xf>
    <xf borderId="65" fillId="14" fontId="56" numFmtId="0" xfId="0" applyAlignment="1" applyBorder="1" applyFont="1">
      <alignment horizontal="center" shrinkToFit="1" wrapText="0"/>
    </xf>
    <xf borderId="71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5.7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44501.0</v>
      </c>
      <c r="J4" s="139" t="str">
        <f>+B8&amp;"/"&amp;B9&amp;"/"&amp;B10&amp;"/"&amp;B11&amp;"/"&amp;B12&amp;"/"&amp;B13&amp;"/"&amp;B14&amp;"/"&amp;B15&amp;"/"&amp;B16</f>
        <v>D2050/A150/D3050CC/D2470/D2470/////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20.5</v>
      </c>
      <c r="D8" s="155">
        <v>0.0899</v>
      </c>
      <c r="E8" s="156">
        <f>211.64*21.5</f>
        <v>4550.26</v>
      </c>
      <c r="F8" s="156"/>
      <c r="G8" s="156"/>
      <c r="H8" s="157">
        <v>21.5</v>
      </c>
      <c r="I8" s="158">
        <f t="shared" ref="I8:I23" si="1">+D8*E8</f>
        <v>409.068374</v>
      </c>
      <c r="J8" s="159">
        <f t="shared" ref="J8:J23" si="2">E8-I8</f>
        <v>4141.191626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56</v>
      </c>
      <c r="C9" s="154">
        <v>30.5</v>
      </c>
      <c r="D9" s="155">
        <v>0.0469</v>
      </c>
      <c r="E9" s="156">
        <f>284.39*16.4</f>
        <v>4663.996</v>
      </c>
      <c r="F9" s="156"/>
      <c r="G9" s="156"/>
      <c r="H9" s="157">
        <v>16.4</v>
      </c>
      <c r="I9" s="158">
        <f t="shared" si="1"/>
        <v>218.7414124</v>
      </c>
      <c r="J9" s="159">
        <f t="shared" si="2"/>
        <v>4445.254588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57</v>
      </c>
      <c r="C10" s="154">
        <v>24.5</v>
      </c>
      <c r="D10" s="155">
        <v>0.0563</v>
      </c>
      <c r="E10" s="156">
        <f>230.53*4</f>
        <v>922.12</v>
      </c>
      <c r="F10" s="156"/>
      <c r="G10" s="156"/>
      <c r="H10" s="157">
        <v>4.0</v>
      </c>
      <c r="I10" s="158">
        <f t="shared" si="1"/>
        <v>51.915356</v>
      </c>
      <c r="J10" s="159">
        <f t="shared" si="2"/>
        <v>870.204644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57</v>
      </c>
      <c r="C11" s="154">
        <v>24.5</v>
      </c>
      <c r="D11" s="155">
        <v>0.0563</v>
      </c>
      <c r="E11" s="156">
        <f>230.53*20.9</f>
        <v>4818.077</v>
      </c>
      <c r="F11" s="156"/>
      <c r="G11" s="156"/>
      <c r="H11" s="157">
        <v>20.9</v>
      </c>
      <c r="I11" s="158">
        <f t="shared" si="1"/>
        <v>271.2577351</v>
      </c>
      <c r="J11" s="159">
        <f t="shared" si="2"/>
        <v>4546.819265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63"/>
      <c r="B24" s="164"/>
      <c r="C24" s="165"/>
      <c r="D24" s="166"/>
      <c r="E24" s="167">
        <f>SUM(E8:E23)</f>
        <v>14954.453</v>
      </c>
      <c r="F24" s="168"/>
      <c r="G24" s="168"/>
      <c r="H24" s="169"/>
      <c r="I24" s="170">
        <f t="shared" ref="I24:J24" si="3">SUM(I8:I23)</f>
        <v>950.9828775</v>
      </c>
      <c r="J24" s="171">
        <f t="shared" si="3"/>
        <v>14003.47012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6"/>
      <c r="B30" s="160" t="s">
        <v>12</v>
      </c>
      <c r="C30" s="177" t="s">
        <v>58</v>
      </c>
      <c r="D30" s="52"/>
      <c r="E30" s="53"/>
      <c r="F30" s="178"/>
      <c r="G30" s="178"/>
      <c r="H30" s="179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6" t="s">
        <v>18</v>
      </c>
      <c r="O30" s="139"/>
      <c r="P30" s="139"/>
      <c r="Q30" s="176" t="s">
        <v>59</v>
      </c>
      <c r="R30" s="180"/>
      <c r="S30" s="160" t="s">
        <v>17</v>
      </c>
      <c r="T30" s="160" t="s">
        <v>15</v>
      </c>
      <c r="U30" s="176" t="s">
        <v>18</v>
      </c>
      <c r="V30" s="139"/>
      <c r="W30" s="176" t="s">
        <v>19</v>
      </c>
      <c r="X30" s="176" t="s">
        <v>20</v>
      </c>
      <c r="Y30" s="176" t="s">
        <v>21</v>
      </c>
      <c r="Z30" s="176" t="s">
        <v>60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1.0</v>
      </c>
      <c r="B31" s="181" t="s">
        <v>55</v>
      </c>
      <c r="C31" s="182">
        <v>64.0</v>
      </c>
      <c r="D31" s="182">
        <v>213.0</v>
      </c>
      <c r="E31" s="182">
        <v>186.0</v>
      </c>
      <c r="F31" s="182">
        <f t="shared" ref="F31:F222" si="5">VALUE(IF(RIGHT(B31, 1)="%", RIGHT(B31, 3), 0))</f>
        <v>0</v>
      </c>
      <c r="G31" s="182">
        <f t="shared" ref="G31:G222" si="6">+R31*C31/100*D31/100*E31/100</f>
        <v>48.9361536</v>
      </c>
      <c r="H31" s="183">
        <f t="shared" ref="H31:H222" si="7">IF(F31=0, G31, F31*G31)</f>
        <v>48.9361536</v>
      </c>
      <c r="I31" s="182">
        <v>1.0</v>
      </c>
      <c r="J31" s="184">
        <f t="shared" ref="J31:J222" si="8">+I31*H31</f>
        <v>48.9361536</v>
      </c>
      <c r="K31" s="185"/>
      <c r="L31" s="186">
        <f>D31*25.4/1000</f>
        <v>5.4102</v>
      </c>
      <c r="M31" s="187">
        <f>+I31</f>
        <v>1</v>
      </c>
      <c r="N31" s="187">
        <f>M31*L31</f>
        <v>5.4102</v>
      </c>
      <c r="O31" s="185"/>
      <c r="P31" s="185"/>
      <c r="Q31" s="186">
        <v>70.0</v>
      </c>
      <c r="R31" s="188">
        <v>19.3</v>
      </c>
      <c r="S31" s="176">
        <f t="shared" ref="S31:S223" si="9">E31/100</f>
        <v>1.86</v>
      </c>
      <c r="T31" s="160">
        <f t="shared" ref="T31:T223" si="10">I31</f>
        <v>1</v>
      </c>
      <c r="U31" s="160">
        <f t="shared" ref="U31:U223" si="11">T31*S31</f>
        <v>1.86</v>
      </c>
      <c r="V31" s="189">
        <f t="shared" ref="V31:V80" si="12">R31*C31/100*D31/100*E31/100</f>
        <v>48.9361536</v>
      </c>
      <c r="W31" s="176">
        <f t="shared" ref="W31:X31" si="4">C31/100</f>
        <v>0.64</v>
      </c>
      <c r="X31" s="176">
        <f t="shared" si="4"/>
        <v>2.13</v>
      </c>
      <c r="Y31" s="176">
        <f t="shared" ref="Y31:Y223" si="14">U31</f>
        <v>1.86</v>
      </c>
      <c r="Z31" s="190">
        <f t="shared" ref="Z31:Z223" si="15">W31*X31*Y31</f>
        <v>2.535552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2.0</v>
      </c>
      <c r="B32" s="191" t="s">
        <v>55</v>
      </c>
      <c r="C32" s="191">
        <v>91.0</v>
      </c>
      <c r="D32" s="191">
        <v>214.0</v>
      </c>
      <c r="E32" s="191">
        <v>114.0</v>
      </c>
      <c r="F32" s="191">
        <f t="shared" si="5"/>
        <v>0</v>
      </c>
      <c r="G32" s="191">
        <f t="shared" si="6"/>
        <v>42.8466948</v>
      </c>
      <c r="H32" s="192">
        <f t="shared" si="7"/>
        <v>42.8466948</v>
      </c>
      <c r="I32" s="191">
        <v>1.0</v>
      </c>
      <c r="J32" s="193">
        <f t="shared" si="8"/>
        <v>42.8466948</v>
      </c>
      <c r="K32" s="139"/>
      <c r="L32" s="176"/>
      <c r="M32" s="160"/>
      <c r="N32" s="160"/>
      <c r="O32" s="139"/>
      <c r="P32" s="139"/>
      <c r="Q32" s="176">
        <v>48.0</v>
      </c>
      <c r="R32" s="188">
        <v>19.3</v>
      </c>
      <c r="S32" s="176">
        <f t="shared" si="9"/>
        <v>1.14</v>
      </c>
      <c r="T32" s="160">
        <f t="shared" si="10"/>
        <v>1</v>
      </c>
      <c r="U32" s="160">
        <f t="shared" si="11"/>
        <v>1.14</v>
      </c>
      <c r="V32" s="189">
        <f t="shared" si="12"/>
        <v>42.8466948</v>
      </c>
      <c r="W32" s="176">
        <f t="shared" ref="W32:X32" si="13">C32/100</f>
        <v>0.91</v>
      </c>
      <c r="X32" s="176">
        <f t="shared" si="13"/>
        <v>2.14</v>
      </c>
      <c r="Y32" s="176">
        <f t="shared" si="14"/>
        <v>1.14</v>
      </c>
      <c r="Z32" s="190">
        <f t="shared" si="15"/>
        <v>2.220036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3.0</v>
      </c>
      <c r="B33" s="191" t="s">
        <v>55</v>
      </c>
      <c r="C33" s="191">
        <v>101.0</v>
      </c>
      <c r="D33" s="191">
        <v>215.0</v>
      </c>
      <c r="E33" s="191">
        <v>201.0</v>
      </c>
      <c r="F33" s="191">
        <f t="shared" si="5"/>
        <v>0</v>
      </c>
      <c r="G33" s="191">
        <f t="shared" si="6"/>
        <v>84.2389995</v>
      </c>
      <c r="H33" s="192">
        <f t="shared" si="7"/>
        <v>84.2389995</v>
      </c>
      <c r="I33" s="191">
        <v>1.0</v>
      </c>
      <c r="J33" s="193">
        <f t="shared" si="8"/>
        <v>84.2389995</v>
      </c>
      <c r="K33" s="139"/>
      <c r="L33" s="176">
        <f t="shared" ref="L33:L54" si="17">D33*25.4/1000</f>
        <v>5.461</v>
      </c>
      <c r="M33" s="160">
        <f t="shared" ref="M33:M55" si="18">+I33</f>
        <v>1</v>
      </c>
      <c r="N33" s="160">
        <f t="shared" ref="N33:N54" si="19">M33*L33</f>
        <v>5.461</v>
      </c>
      <c r="O33" s="139"/>
      <c r="P33" s="139"/>
      <c r="Q33" s="176">
        <v>87.0</v>
      </c>
      <c r="R33" s="188">
        <v>19.3</v>
      </c>
      <c r="S33" s="176">
        <f t="shared" si="9"/>
        <v>2.01</v>
      </c>
      <c r="T33" s="160">
        <f t="shared" si="10"/>
        <v>1</v>
      </c>
      <c r="U33" s="160">
        <f t="shared" si="11"/>
        <v>2.01</v>
      </c>
      <c r="V33" s="189">
        <f t="shared" si="12"/>
        <v>84.2389995</v>
      </c>
      <c r="W33" s="176">
        <f t="shared" ref="W33:X33" si="16">C33/100</f>
        <v>1.01</v>
      </c>
      <c r="X33" s="176">
        <f t="shared" si="16"/>
        <v>2.15</v>
      </c>
      <c r="Y33" s="176">
        <f t="shared" si="14"/>
        <v>2.01</v>
      </c>
      <c r="Z33" s="190">
        <f t="shared" si="15"/>
        <v>4.364715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4.0</v>
      </c>
      <c r="B34" s="191" t="s">
        <v>55</v>
      </c>
      <c r="C34" s="191">
        <v>105.0</v>
      </c>
      <c r="D34" s="191">
        <v>214.0</v>
      </c>
      <c r="E34" s="191">
        <v>64.0</v>
      </c>
      <c r="F34" s="191">
        <f t="shared" si="5"/>
        <v>0</v>
      </c>
      <c r="G34" s="191">
        <f t="shared" si="6"/>
        <v>27.754944</v>
      </c>
      <c r="H34" s="192">
        <f t="shared" si="7"/>
        <v>27.754944</v>
      </c>
      <c r="I34" s="191">
        <v>1.0</v>
      </c>
      <c r="J34" s="193">
        <f t="shared" si="8"/>
        <v>27.754944</v>
      </c>
      <c r="K34" s="139"/>
      <c r="L34" s="176">
        <f t="shared" si="17"/>
        <v>5.4356</v>
      </c>
      <c r="M34" s="160">
        <f t="shared" si="18"/>
        <v>1</v>
      </c>
      <c r="N34" s="160">
        <f t="shared" si="19"/>
        <v>5.4356</v>
      </c>
      <c r="O34" s="139"/>
      <c r="P34" s="139"/>
      <c r="Q34" s="176">
        <v>39.0</v>
      </c>
      <c r="R34" s="188">
        <v>19.3</v>
      </c>
      <c r="S34" s="176">
        <f t="shared" si="9"/>
        <v>0.64</v>
      </c>
      <c r="T34" s="160">
        <f t="shared" si="10"/>
        <v>1</v>
      </c>
      <c r="U34" s="160">
        <f t="shared" si="11"/>
        <v>0.64</v>
      </c>
      <c r="V34" s="189">
        <f t="shared" si="12"/>
        <v>27.754944</v>
      </c>
      <c r="W34" s="176">
        <f t="shared" ref="W34:X34" si="20">C34/100</f>
        <v>1.05</v>
      </c>
      <c r="X34" s="176">
        <f t="shared" si="20"/>
        <v>2.14</v>
      </c>
      <c r="Y34" s="176">
        <f t="shared" si="14"/>
        <v>0.64</v>
      </c>
      <c r="Z34" s="190">
        <f t="shared" si="15"/>
        <v>1.43808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5.0</v>
      </c>
      <c r="B35" s="191" t="s">
        <v>55</v>
      </c>
      <c r="C35" s="191">
        <v>105.0</v>
      </c>
      <c r="D35" s="191">
        <v>214.0</v>
      </c>
      <c r="E35" s="191">
        <v>55.0</v>
      </c>
      <c r="F35" s="191">
        <f t="shared" si="5"/>
        <v>0</v>
      </c>
      <c r="G35" s="191">
        <f t="shared" si="6"/>
        <v>23.851905</v>
      </c>
      <c r="H35" s="192">
        <f t="shared" si="7"/>
        <v>23.851905</v>
      </c>
      <c r="I35" s="191">
        <v>1.0</v>
      </c>
      <c r="J35" s="193">
        <f t="shared" si="8"/>
        <v>23.851905</v>
      </c>
      <c r="K35" s="139"/>
      <c r="L35" s="176">
        <f t="shared" si="17"/>
        <v>5.4356</v>
      </c>
      <c r="M35" s="160">
        <f t="shared" si="18"/>
        <v>1</v>
      </c>
      <c r="N35" s="160">
        <f t="shared" si="19"/>
        <v>5.4356</v>
      </c>
      <c r="O35" s="139"/>
      <c r="P35" s="139"/>
      <c r="Q35" s="176">
        <v>39.0</v>
      </c>
      <c r="R35" s="188">
        <v>19.3</v>
      </c>
      <c r="S35" s="176">
        <f t="shared" si="9"/>
        <v>0.55</v>
      </c>
      <c r="T35" s="160">
        <f t="shared" si="10"/>
        <v>1</v>
      </c>
      <c r="U35" s="160">
        <f t="shared" si="11"/>
        <v>0.55</v>
      </c>
      <c r="V35" s="189">
        <f t="shared" si="12"/>
        <v>23.851905</v>
      </c>
      <c r="W35" s="176">
        <f t="shared" ref="W35:X35" si="21">C35/100</f>
        <v>1.05</v>
      </c>
      <c r="X35" s="176">
        <f t="shared" si="21"/>
        <v>2.14</v>
      </c>
      <c r="Y35" s="176">
        <f t="shared" si="14"/>
        <v>0.55</v>
      </c>
      <c r="Z35" s="190">
        <f t="shared" si="15"/>
        <v>1.23585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6.0</v>
      </c>
      <c r="B36" s="191" t="s">
        <v>55</v>
      </c>
      <c r="C36" s="191">
        <v>105.0</v>
      </c>
      <c r="D36" s="191">
        <v>216.0</v>
      </c>
      <c r="E36" s="191">
        <v>2870.0</v>
      </c>
      <c r="F36" s="191">
        <f t="shared" si="5"/>
        <v>0</v>
      </c>
      <c r="G36" s="191">
        <f t="shared" si="6"/>
        <v>1256.26788</v>
      </c>
      <c r="H36" s="192">
        <f t="shared" si="7"/>
        <v>1256.26788</v>
      </c>
      <c r="I36" s="191">
        <v>1.0</v>
      </c>
      <c r="J36" s="193">
        <f t="shared" si="8"/>
        <v>1256.26788</v>
      </c>
      <c r="K36" s="139"/>
      <c r="L36" s="176">
        <f t="shared" si="17"/>
        <v>5.4864</v>
      </c>
      <c r="M36" s="160">
        <f t="shared" si="18"/>
        <v>1</v>
      </c>
      <c r="N36" s="160">
        <f t="shared" si="19"/>
        <v>5.4864</v>
      </c>
      <c r="O36" s="139"/>
      <c r="P36" s="139"/>
      <c r="Q36" s="176">
        <v>1250.0</v>
      </c>
      <c r="R36" s="188">
        <v>19.3</v>
      </c>
      <c r="S36" s="176">
        <f t="shared" si="9"/>
        <v>28.7</v>
      </c>
      <c r="T36" s="160">
        <f t="shared" si="10"/>
        <v>1</v>
      </c>
      <c r="U36" s="160">
        <f t="shared" si="11"/>
        <v>28.7</v>
      </c>
      <c r="V36" s="189">
        <f t="shared" si="12"/>
        <v>1256.26788</v>
      </c>
      <c r="W36" s="176">
        <f t="shared" ref="W36:X36" si="22">C36/100</f>
        <v>1.05</v>
      </c>
      <c r="X36" s="176">
        <f t="shared" si="22"/>
        <v>2.16</v>
      </c>
      <c r="Y36" s="176">
        <f t="shared" si="14"/>
        <v>28.7</v>
      </c>
      <c r="Z36" s="190">
        <f t="shared" si="15"/>
        <v>65.0916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7.0</v>
      </c>
      <c r="B37" s="191" t="s">
        <v>55</v>
      </c>
      <c r="C37" s="191">
        <v>107.0</v>
      </c>
      <c r="D37" s="191">
        <v>216.0</v>
      </c>
      <c r="E37" s="191">
        <v>2860.0</v>
      </c>
      <c r="F37" s="191">
        <f t="shared" si="5"/>
        <v>0</v>
      </c>
      <c r="G37" s="191">
        <f t="shared" si="6"/>
        <v>1275.736176</v>
      </c>
      <c r="H37" s="192">
        <f t="shared" si="7"/>
        <v>1275.736176</v>
      </c>
      <c r="I37" s="191">
        <v>1.0</v>
      </c>
      <c r="J37" s="193">
        <f t="shared" si="8"/>
        <v>1275.736176</v>
      </c>
      <c r="K37" s="139"/>
      <c r="L37" s="176">
        <f t="shared" si="17"/>
        <v>5.4864</v>
      </c>
      <c r="M37" s="160">
        <f t="shared" si="18"/>
        <v>1</v>
      </c>
      <c r="N37" s="160">
        <f t="shared" si="19"/>
        <v>5.4864</v>
      </c>
      <c r="O37" s="139"/>
      <c r="P37" s="139"/>
      <c r="Q37" s="176">
        <v>1255.0</v>
      </c>
      <c r="R37" s="188">
        <v>19.3</v>
      </c>
      <c r="S37" s="176">
        <f t="shared" si="9"/>
        <v>28.6</v>
      </c>
      <c r="T37" s="160">
        <f t="shared" si="10"/>
        <v>1</v>
      </c>
      <c r="U37" s="160">
        <f t="shared" si="11"/>
        <v>28.6</v>
      </c>
      <c r="V37" s="189">
        <f t="shared" si="12"/>
        <v>1275.736176</v>
      </c>
      <c r="W37" s="176">
        <f t="shared" ref="W37:X37" si="23">C37/100</f>
        <v>1.07</v>
      </c>
      <c r="X37" s="176">
        <f t="shared" si="23"/>
        <v>2.16</v>
      </c>
      <c r="Y37" s="176">
        <f t="shared" si="14"/>
        <v>28.6</v>
      </c>
      <c r="Z37" s="190">
        <f t="shared" si="15"/>
        <v>66.10032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8.0</v>
      </c>
      <c r="B38" s="191" t="s">
        <v>55</v>
      </c>
      <c r="C38" s="191">
        <v>104.0</v>
      </c>
      <c r="D38" s="191">
        <v>216.0</v>
      </c>
      <c r="E38" s="191">
        <v>2872.0</v>
      </c>
      <c r="F38" s="191">
        <f t="shared" si="5"/>
        <v>0</v>
      </c>
      <c r="G38" s="191">
        <f t="shared" si="6"/>
        <v>1245.170534</v>
      </c>
      <c r="H38" s="192">
        <f t="shared" si="7"/>
        <v>1245.170534</v>
      </c>
      <c r="I38" s="191">
        <v>1.0</v>
      </c>
      <c r="J38" s="193">
        <f t="shared" si="8"/>
        <v>1245.170534</v>
      </c>
      <c r="K38" s="139"/>
      <c r="L38" s="176">
        <f t="shared" si="17"/>
        <v>5.4864</v>
      </c>
      <c r="M38" s="160">
        <f t="shared" si="18"/>
        <v>1</v>
      </c>
      <c r="N38" s="160">
        <f t="shared" si="19"/>
        <v>5.4864</v>
      </c>
      <c r="O38" s="139"/>
      <c r="P38" s="139"/>
      <c r="Q38" s="176">
        <v>1250.0</v>
      </c>
      <c r="R38" s="188">
        <v>19.3</v>
      </c>
      <c r="S38" s="176">
        <f t="shared" si="9"/>
        <v>28.72</v>
      </c>
      <c r="T38" s="160">
        <f t="shared" si="10"/>
        <v>1</v>
      </c>
      <c r="U38" s="160">
        <f t="shared" si="11"/>
        <v>28.72</v>
      </c>
      <c r="V38" s="189">
        <f t="shared" si="12"/>
        <v>1245.170534</v>
      </c>
      <c r="W38" s="176">
        <f t="shared" ref="W38:X38" si="24">C38/100</f>
        <v>1.04</v>
      </c>
      <c r="X38" s="176">
        <f t="shared" si="24"/>
        <v>2.16</v>
      </c>
      <c r="Y38" s="176">
        <f t="shared" si="14"/>
        <v>28.72</v>
      </c>
      <c r="Z38" s="190">
        <f t="shared" si="15"/>
        <v>64.516608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9.0</v>
      </c>
      <c r="B39" s="181" t="s">
        <v>56</v>
      </c>
      <c r="C39" s="182">
        <v>75.0</v>
      </c>
      <c r="D39" s="182">
        <v>220.0</v>
      </c>
      <c r="E39" s="182">
        <v>187.0</v>
      </c>
      <c r="F39" s="182">
        <f t="shared" si="5"/>
        <v>0</v>
      </c>
      <c r="G39" s="182">
        <f t="shared" si="6"/>
        <v>94.10775</v>
      </c>
      <c r="H39" s="183">
        <f t="shared" si="7"/>
        <v>94.10775</v>
      </c>
      <c r="I39" s="182">
        <v>1.0</v>
      </c>
      <c r="J39" s="184">
        <f t="shared" si="8"/>
        <v>94.10775</v>
      </c>
      <c r="K39" s="185"/>
      <c r="L39" s="186">
        <f t="shared" si="17"/>
        <v>5.588</v>
      </c>
      <c r="M39" s="187">
        <f t="shared" si="18"/>
        <v>1</v>
      </c>
      <c r="N39" s="187">
        <f t="shared" si="19"/>
        <v>5.588</v>
      </c>
      <c r="O39" s="185"/>
      <c r="P39" s="185"/>
      <c r="Q39" s="186">
        <v>111.0</v>
      </c>
      <c r="R39" s="188">
        <v>30.5</v>
      </c>
      <c r="S39" s="176">
        <f t="shared" si="9"/>
        <v>1.87</v>
      </c>
      <c r="T39" s="160">
        <f t="shared" si="10"/>
        <v>1</v>
      </c>
      <c r="U39" s="160">
        <f t="shared" si="11"/>
        <v>1.87</v>
      </c>
      <c r="V39" s="189">
        <f t="shared" si="12"/>
        <v>94.10775</v>
      </c>
      <c r="W39" s="176">
        <f t="shared" ref="W39:X39" si="25">C39/100</f>
        <v>0.75</v>
      </c>
      <c r="X39" s="176">
        <f t="shared" si="25"/>
        <v>2.2</v>
      </c>
      <c r="Y39" s="176">
        <f t="shared" si="14"/>
        <v>1.87</v>
      </c>
      <c r="Z39" s="190">
        <f t="shared" si="15"/>
        <v>3.0855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10.0</v>
      </c>
      <c r="B40" s="191" t="s">
        <v>56</v>
      </c>
      <c r="C40" s="191">
        <v>94.0</v>
      </c>
      <c r="D40" s="191">
        <v>220.0</v>
      </c>
      <c r="E40" s="191">
        <v>194.0</v>
      </c>
      <c r="F40" s="191">
        <f t="shared" si="5"/>
        <v>0</v>
      </c>
      <c r="G40" s="191">
        <f t="shared" si="6"/>
        <v>122.36356</v>
      </c>
      <c r="H40" s="192">
        <f t="shared" si="7"/>
        <v>122.36356</v>
      </c>
      <c r="I40" s="191">
        <v>1.0</v>
      </c>
      <c r="J40" s="193">
        <f t="shared" si="8"/>
        <v>122.36356</v>
      </c>
      <c r="K40" s="139"/>
      <c r="L40" s="176">
        <f t="shared" si="17"/>
        <v>5.588</v>
      </c>
      <c r="M40" s="160">
        <f t="shared" si="18"/>
        <v>1</v>
      </c>
      <c r="N40" s="160">
        <f t="shared" si="19"/>
        <v>5.588</v>
      </c>
      <c r="O40" s="139"/>
      <c r="P40" s="139"/>
      <c r="Q40" s="176">
        <v>126.0</v>
      </c>
      <c r="R40" s="188">
        <v>30.5</v>
      </c>
      <c r="S40" s="176">
        <f t="shared" si="9"/>
        <v>1.94</v>
      </c>
      <c r="T40" s="160">
        <f t="shared" si="10"/>
        <v>1</v>
      </c>
      <c r="U40" s="160">
        <f t="shared" si="11"/>
        <v>1.94</v>
      </c>
      <c r="V40" s="189">
        <f t="shared" si="12"/>
        <v>122.36356</v>
      </c>
      <c r="W40" s="176">
        <f t="shared" ref="W40:X40" si="26">C40/100</f>
        <v>0.94</v>
      </c>
      <c r="X40" s="176">
        <f t="shared" si="26"/>
        <v>2.2</v>
      </c>
      <c r="Y40" s="176">
        <f t="shared" si="14"/>
        <v>1.94</v>
      </c>
      <c r="Z40" s="190">
        <f t="shared" si="15"/>
        <v>4.01192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11.0</v>
      </c>
      <c r="B41" s="191" t="s">
        <v>56</v>
      </c>
      <c r="C41" s="191">
        <v>95.0</v>
      </c>
      <c r="D41" s="191">
        <v>221.0</v>
      </c>
      <c r="E41" s="191">
        <v>206.0</v>
      </c>
      <c r="F41" s="191">
        <f t="shared" si="5"/>
        <v>0</v>
      </c>
      <c r="G41" s="191">
        <f t="shared" si="6"/>
        <v>131.911585</v>
      </c>
      <c r="H41" s="192">
        <f t="shared" si="7"/>
        <v>131.911585</v>
      </c>
      <c r="I41" s="191">
        <v>1.0</v>
      </c>
      <c r="J41" s="193">
        <f t="shared" si="8"/>
        <v>131.911585</v>
      </c>
      <c r="K41" s="139"/>
      <c r="L41" s="176">
        <f t="shared" si="17"/>
        <v>5.6134</v>
      </c>
      <c r="M41" s="160">
        <f t="shared" si="18"/>
        <v>1</v>
      </c>
      <c r="N41" s="160">
        <f t="shared" si="19"/>
        <v>5.6134</v>
      </c>
      <c r="O41" s="139"/>
      <c r="P41" s="139"/>
      <c r="Q41" s="176">
        <v>132.0</v>
      </c>
      <c r="R41" s="188">
        <v>30.5</v>
      </c>
      <c r="S41" s="176">
        <f t="shared" si="9"/>
        <v>2.06</v>
      </c>
      <c r="T41" s="160">
        <f t="shared" si="10"/>
        <v>1</v>
      </c>
      <c r="U41" s="160">
        <f t="shared" si="11"/>
        <v>2.06</v>
      </c>
      <c r="V41" s="189">
        <f t="shared" si="12"/>
        <v>131.911585</v>
      </c>
      <c r="W41" s="176">
        <f t="shared" ref="W41:X41" si="27">C41/100</f>
        <v>0.95</v>
      </c>
      <c r="X41" s="176">
        <f t="shared" si="27"/>
        <v>2.21</v>
      </c>
      <c r="Y41" s="176">
        <f t="shared" si="14"/>
        <v>2.06</v>
      </c>
      <c r="Z41" s="190">
        <f t="shared" si="15"/>
        <v>4.32497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12.0</v>
      </c>
      <c r="B42" s="191" t="s">
        <v>56</v>
      </c>
      <c r="C42" s="191">
        <v>86.0</v>
      </c>
      <c r="D42" s="191">
        <v>220.0</v>
      </c>
      <c r="E42" s="191">
        <v>205.0</v>
      </c>
      <c r="F42" s="191">
        <f t="shared" si="5"/>
        <v>0</v>
      </c>
      <c r="G42" s="191">
        <f t="shared" si="6"/>
        <v>118.2973</v>
      </c>
      <c r="H42" s="192">
        <f t="shared" si="7"/>
        <v>118.2973</v>
      </c>
      <c r="I42" s="191">
        <v>1.0</v>
      </c>
      <c r="J42" s="193">
        <f t="shared" si="8"/>
        <v>118.2973</v>
      </c>
      <c r="K42" s="139"/>
      <c r="L42" s="176">
        <f t="shared" si="17"/>
        <v>5.588</v>
      </c>
      <c r="M42" s="160">
        <f t="shared" si="18"/>
        <v>1</v>
      </c>
      <c r="N42" s="160">
        <f t="shared" si="19"/>
        <v>5.588</v>
      </c>
      <c r="O42" s="139"/>
      <c r="P42" s="139"/>
      <c r="Q42" s="176">
        <v>124.0</v>
      </c>
      <c r="R42" s="188">
        <v>30.5</v>
      </c>
      <c r="S42" s="176">
        <f t="shared" si="9"/>
        <v>2.05</v>
      </c>
      <c r="T42" s="160">
        <f t="shared" si="10"/>
        <v>1</v>
      </c>
      <c r="U42" s="160">
        <f t="shared" si="11"/>
        <v>2.05</v>
      </c>
      <c r="V42" s="189">
        <f t="shared" si="12"/>
        <v>118.2973</v>
      </c>
      <c r="W42" s="176">
        <f t="shared" ref="W42:X42" si="28">C42/100</f>
        <v>0.86</v>
      </c>
      <c r="X42" s="176">
        <f t="shared" si="28"/>
        <v>2.2</v>
      </c>
      <c r="Y42" s="176">
        <f t="shared" si="14"/>
        <v>2.05</v>
      </c>
      <c r="Z42" s="190">
        <f t="shared" si="15"/>
        <v>3.8786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13.0</v>
      </c>
      <c r="B43" s="191" t="s">
        <v>56</v>
      </c>
      <c r="C43" s="191">
        <v>94.0</v>
      </c>
      <c r="D43" s="191">
        <v>220.0</v>
      </c>
      <c r="E43" s="191">
        <v>54.0</v>
      </c>
      <c r="F43" s="191">
        <f t="shared" si="5"/>
        <v>0</v>
      </c>
      <c r="G43" s="191">
        <f t="shared" si="6"/>
        <v>34.05996</v>
      </c>
      <c r="H43" s="192">
        <f t="shared" si="7"/>
        <v>34.05996</v>
      </c>
      <c r="I43" s="191">
        <v>1.0</v>
      </c>
      <c r="J43" s="193">
        <f t="shared" si="8"/>
        <v>34.05996</v>
      </c>
      <c r="K43" s="139"/>
      <c r="L43" s="176">
        <f t="shared" si="17"/>
        <v>5.588</v>
      </c>
      <c r="M43" s="160">
        <f t="shared" si="18"/>
        <v>1</v>
      </c>
      <c r="N43" s="160">
        <f t="shared" si="19"/>
        <v>5.588</v>
      </c>
      <c r="O43" s="139"/>
      <c r="P43" s="139"/>
      <c r="Q43" s="176">
        <v>59.0</v>
      </c>
      <c r="R43" s="188">
        <v>30.5</v>
      </c>
      <c r="S43" s="176">
        <f t="shared" si="9"/>
        <v>0.54</v>
      </c>
      <c r="T43" s="160">
        <f t="shared" si="10"/>
        <v>1</v>
      </c>
      <c r="U43" s="160">
        <f t="shared" si="11"/>
        <v>0.54</v>
      </c>
      <c r="V43" s="189">
        <f t="shared" si="12"/>
        <v>34.05996</v>
      </c>
      <c r="W43" s="176">
        <f t="shared" ref="W43:X43" si="29">C43/100</f>
        <v>0.94</v>
      </c>
      <c r="X43" s="176">
        <f t="shared" si="29"/>
        <v>2.2</v>
      </c>
      <c r="Y43" s="176">
        <f t="shared" si="14"/>
        <v>0.54</v>
      </c>
      <c r="Z43" s="190">
        <f t="shared" si="15"/>
        <v>1.11672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14.0</v>
      </c>
      <c r="B44" s="191" t="s">
        <v>56</v>
      </c>
      <c r="C44" s="191">
        <v>94.0</v>
      </c>
      <c r="D44" s="191">
        <v>220.0</v>
      </c>
      <c r="E44" s="191">
        <v>65.0</v>
      </c>
      <c r="F44" s="191">
        <f t="shared" si="5"/>
        <v>0</v>
      </c>
      <c r="G44" s="191">
        <f t="shared" si="6"/>
        <v>40.9981</v>
      </c>
      <c r="H44" s="192">
        <f t="shared" si="7"/>
        <v>40.9981</v>
      </c>
      <c r="I44" s="191">
        <v>1.0</v>
      </c>
      <c r="J44" s="193">
        <f t="shared" si="8"/>
        <v>40.9981</v>
      </c>
      <c r="K44" s="139"/>
      <c r="L44" s="176">
        <f t="shared" si="17"/>
        <v>5.588</v>
      </c>
      <c r="M44" s="160">
        <f t="shared" si="18"/>
        <v>1</v>
      </c>
      <c r="N44" s="160">
        <f t="shared" si="19"/>
        <v>5.588</v>
      </c>
      <c r="O44" s="139"/>
      <c r="P44" s="139"/>
      <c r="Q44" s="176">
        <v>59.0</v>
      </c>
      <c r="R44" s="188">
        <v>30.5</v>
      </c>
      <c r="S44" s="176">
        <f t="shared" si="9"/>
        <v>0.65</v>
      </c>
      <c r="T44" s="160">
        <f t="shared" si="10"/>
        <v>1</v>
      </c>
      <c r="U44" s="160">
        <f t="shared" si="11"/>
        <v>0.65</v>
      </c>
      <c r="V44" s="189">
        <f t="shared" si="12"/>
        <v>40.9981</v>
      </c>
      <c r="W44" s="176">
        <f t="shared" ref="W44:X44" si="30">C44/100</f>
        <v>0.94</v>
      </c>
      <c r="X44" s="176">
        <f t="shared" si="30"/>
        <v>2.2</v>
      </c>
      <c r="Y44" s="176">
        <f t="shared" si="14"/>
        <v>0.65</v>
      </c>
      <c r="Z44" s="190">
        <f t="shared" si="15"/>
        <v>1.3442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15.0</v>
      </c>
      <c r="B45" s="191" t="s">
        <v>56</v>
      </c>
      <c r="C45" s="191">
        <v>96.0</v>
      </c>
      <c r="D45" s="191">
        <v>219.0</v>
      </c>
      <c r="E45" s="191">
        <v>2867.0</v>
      </c>
      <c r="F45" s="191">
        <f t="shared" si="5"/>
        <v>0</v>
      </c>
      <c r="G45" s="191">
        <f t="shared" si="6"/>
        <v>1838.412144</v>
      </c>
      <c r="H45" s="192">
        <f t="shared" si="7"/>
        <v>1838.412144</v>
      </c>
      <c r="I45" s="191">
        <v>1.0</v>
      </c>
      <c r="J45" s="193">
        <f t="shared" si="8"/>
        <v>1838.412144</v>
      </c>
      <c r="K45" s="139"/>
      <c r="L45" s="176">
        <f t="shared" si="17"/>
        <v>5.5626</v>
      </c>
      <c r="M45" s="160">
        <f t="shared" si="18"/>
        <v>1</v>
      </c>
      <c r="N45" s="160">
        <f t="shared" si="19"/>
        <v>5.5626</v>
      </c>
      <c r="O45" s="139"/>
      <c r="P45" s="139"/>
      <c r="Q45" s="176">
        <v>1840.0</v>
      </c>
      <c r="R45" s="188">
        <v>30.5</v>
      </c>
      <c r="S45" s="176">
        <f t="shared" si="9"/>
        <v>28.67</v>
      </c>
      <c r="T45" s="160">
        <f t="shared" si="10"/>
        <v>1</v>
      </c>
      <c r="U45" s="160">
        <f t="shared" si="11"/>
        <v>28.67</v>
      </c>
      <c r="V45" s="189">
        <f t="shared" si="12"/>
        <v>1838.412144</v>
      </c>
      <c r="W45" s="176">
        <f t="shared" ref="W45:X45" si="31">C45/100</f>
        <v>0.96</v>
      </c>
      <c r="X45" s="176">
        <f t="shared" si="31"/>
        <v>2.19</v>
      </c>
      <c r="Y45" s="176">
        <f t="shared" si="14"/>
        <v>28.67</v>
      </c>
      <c r="Z45" s="190">
        <f t="shared" si="15"/>
        <v>60.275808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16.0</v>
      </c>
      <c r="B46" s="191" t="s">
        <v>56</v>
      </c>
      <c r="C46" s="191">
        <v>97.0</v>
      </c>
      <c r="D46" s="191">
        <v>219.0</v>
      </c>
      <c r="E46" s="191">
        <v>2868.0</v>
      </c>
      <c r="F46" s="191">
        <f t="shared" si="5"/>
        <v>0</v>
      </c>
      <c r="G46" s="191">
        <f t="shared" si="6"/>
        <v>1858.210182</v>
      </c>
      <c r="H46" s="192">
        <f t="shared" si="7"/>
        <v>1858.210182</v>
      </c>
      <c r="I46" s="191">
        <v>1.0</v>
      </c>
      <c r="J46" s="193">
        <f t="shared" si="8"/>
        <v>1858.210182</v>
      </c>
      <c r="K46" s="139"/>
      <c r="L46" s="176">
        <f t="shared" si="17"/>
        <v>5.5626</v>
      </c>
      <c r="M46" s="160">
        <f t="shared" si="18"/>
        <v>1</v>
      </c>
      <c r="N46" s="160">
        <f t="shared" si="19"/>
        <v>5.5626</v>
      </c>
      <c r="O46" s="139"/>
      <c r="P46" s="139"/>
      <c r="Q46" s="176">
        <v>1840.0</v>
      </c>
      <c r="R46" s="188">
        <v>30.5</v>
      </c>
      <c r="S46" s="176">
        <f t="shared" si="9"/>
        <v>28.68</v>
      </c>
      <c r="T46" s="160">
        <f t="shared" si="10"/>
        <v>1</v>
      </c>
      <c r="U46" s="160">
        <f t="shared" si="11"/>
        <v>28.68</v>
      </c>
      <c r="V46" s="189">
        <f t="shared" si="12"/>
        <v>1858.210182</v>
      </c>
      <c r="W46" s="176">
        <f t="shared" ref="W46:X46" si="32">C46/100</f>
        <v>0.97</v>
      </c>
      <c r="X46" s="176">
        <f t="shared" si="32"/>
        <v>2.19</v>
      </c>
      <c r="Y46" s="176">
        <f t="shared" si="14"/>
        <v>28.68</v>
      </c>
      <c r="Z46" s="190">
        <f t="shared" si="15"/>
        <v>60.924924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17.0</v>
      </c>
      <c r="B47" s="181" t="s">
        <v>57</v>
      </c>
      <c r="C47" s="182">
        <v>88.0</v>
      </c>
      <c r="D47" s="182">
        <v>198.0</v>
      </c>
      <c r="E47" s="182">
        <v>190.0</v>
      </c>
      <c r="F47" s="182">
        <f t="shared" si="5"/>
        <v>0</v>
      </c>
      <c r="G47" s="182">
        <f t="shared" si="6"/>
        <v>81.10872</v>
      </c>
      <c r="H47" s="183">
        <f t="shared" si="7"/>
        <v>81.10872</v>
      </c>
      <c r="I47" s="182">
        <v>1.0</v>
      </c>
      <c r="J47" s="184">
        <f t="shared" si="8"/>
        <v>81.10872</v>
      </c>
      <c r="K47" s="185"/>
      <c r="L47" s="186">
        <f t="shared" si="17"/>
        <v>5.0292</v>
      </c>
      <c r="M47" s="187">
        <f t="shared" si="18"/>
        <v>1</v>
      </c>
      <c r="N47" s="187">
        <f t="shared" si="19"/>
        <v>5.0292</v>
      </c>
      <c r="O47" s="185"/>
      <c r="P47" s="185"/>
      <c r="Q47" s="186">
        <v>82.0</v>
      </c>
      <c r="R47" s="188">
        <v>24.5</v>
      </c>
      <c r="S47" s="176">
        <f t="shared" si="9"/>
        <v>1.9</v>
      </c>
      <c r="T47" s="160">
        <f t="shared" si="10"/>
        <v>1</v>
      </c>
      <c r="U47" s="160">
        <f t="shared" si="11"/>
        <v>1.9</v>
      </c>
      <c r="V47" s="189">
        <f t="shared" si="12"/>
        <v>81.10872</v>
      </c>
      <c r="W47" s="176">
        <f t="shared" ref="W47:X47" si="33">C47/100</f>
        <v>0.88</v>
      </c>
      <c r="X47" s="176">
        <f t="shared" si="33"/>
        <v>1.98</v>
      </c>
      <c r="Y47" s="176">
        <f t="shared" si="14"/>
        <v>1.9</v>
      </c>
      <c r="Z47" s="190">
        <f t="shared" si="15"/>
        <v>3.31056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19.0</v>
      </c>
      <c r="B48" s="191" t="s">
        <v>57</v>
      </c>
      <c r="C48" s="191">
        <v>78.0</v>
      </c>
      <c r="D48" s="191">
        <v>199.0</v>
      </c>
      <c r="E48" s="191">
        <v>1525.0</v>
      </c>
      <c r="F48" s="191">
        <f t="shared" si="5"/>
        <v>0</v>
      </c>
      <c r="G48" s="191">
        <f t="shared" si="6"/>
        <v>579.940725</v>
      </c>
      <c r="H48" s="192">
        <f t="shared" si="7"/>
        <v>579.940725</v>
      </c>
      <c r="I48" s="191">
        <v>1.0</v>
      </c>
      <c r="J48" s="193">
        <f t="shared" si="8"/>
        <v>579.940725</v>
      </c>
      <c r="K48" s="139"/>
      <c r="L48" s="176">
        <f t="shared" si="17"/>
        <v>5.0546</v>
      </c>
      <c r="M48" s="160">
        <f t="shared" si="18"/>
        <v>1</v>
      </c>
      <c r="N48" s="160">
        <f t="shared" si="19"/>
        <v>5.0546</v>
      </c>
      <c r="O48" s="139"/>
      <c r="P48" s="139"/>
      <c r="Q48" s="176">
        <v>710.0</v>
      </c>
      <c r="R48" s="188">
        <v>24.5</v>
      </c>
      <c r="S48" s="176">
        <f t="shared" si="9"/>
        <v>15.25</v>
      </c>
      <c r="T48" s="160">
        <f t="shared" si="10"/>
        <v>1</v>
      </c>
      <c r="U48" s="160">
        <f t="shared" si="11"/>
        <v>15.25</v>
      </c>
      <c r="V48" s="189">
        <f t="shared" si="12"/>
        <v>579.940725</v>
      </c>
      <c r="W48" s="176">
        <f t="shared" ref="W48:X48" si="34">C48/100</f>
        <v>0.78</v>
      </c>
      <c r="X48" s="176">
        <f t="shared" si="34"/>
        <v>1.99</v>
      </c>
      <c r="Y48" s="176">
        <f t="shared" si="14"/>
        <v>15.25</v>
      </c>
      <c r="Z48" s="190">
        <f t="shared" si="15"/>
        <v>23.67105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20.0</v>
      </c>
      <c r="B49" s="181" t="s">
        <v>57</v>
      </c>
      <c r="C49" s="182">
        <v>72.0</v>
      </c>
      <c r="D49" s="182">
        <v>199.0</v>
      </c>
      <c r="E49" s="182">
        <v>198.0</v>
      </c>
      <c r="F49" s="182">
        <f t="shared" si="5"/>
        <v>0</v>
      </c>
      <c r="G49" s="182">
        <f t="shared" si="6"/>
        <v>69.505128</v>
      </c>
      <c r="H49" s="183">
        <f t="shared" si="7"/>
        <v>69.505128</v>
      </c>
      <c r="I49" s="182">
        <v>1.0</v>
      </c>
      <c r="J49" s="184">
        <f t="shared" si="8"/>
        <v>69.505128</v>
      </c>
      <c r="K49" s="185"/>
      <c r="L49" s="186">
        <f t="shared" si="17"/>
        <v>5.0546</v>
      </c>
      <c r="M49" s="187">
        <f t="shared" si="18"/>
        <v>1</v>
      </c>
      <c r="N49" s="187">
        <f t="shared" si="19"/>
        <v>5.0546</v>
      </c>
      <c r="O49" s="185"/>
      <c r="P49" s="185"/>
      <c r="Q49" s="186">
        <v>85.0</v>
      </c>
      <c r="R49" s="188">
        <v>24.5</v>
      </c>
      <c r="S49" s="176">
        <f t="shared" si="9"/>
        <v>1.98</v>
      </c>
      <c r="T49" s="160">
        <f t="shared" si="10"/>
        <v>1</v>
      </c>
      <c r="U49" s="160">
        <f t="shared" si="11"/>
        <v>1.98</v>
      </c>
      <c r="V49" s="189">
        <f t="shared" si="12"/>
        <v>69.505128</v>
      </c>
      <c r="W49" s="176">
        <f t="shared" ref="W49:X49" si="35">C49/100</f>
        <v>0.72</v>
      </c>
      <c r="X49" s="176">
        <f t="shared" si="35"/>
        <v>1.99</v>
      </c>
      <c r="Y49" s="176">
        <f t="shared" si="14"/>
        <v>1.98</v>
      </c>
      <c r="Z49" s="190">
        <f t="shared" si="15"/>
        <v>2.836944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21.0</v>
      </c>
      <c r="B50" s="191" t="s">
        <v>57</v>
      </c>
      <c r="C50" s="191">
        <v>81.0</v>
      </c>
      <c r="D50" s="191">
        <v>199.0</v>
      </c>
      <c r="E50" s="191">
        <v>194.0</v>
      </c>
      <c r="F50" s="191">
        <f t="shared" si="5"/>
        <v>0</v>
      </c>
      <c r="G50" s="191">
        <f t="shared" si="6"/>
        <v>76.613607</v>
      </c>
      <c r="H50" s="192">
        <f t="shared" si="7"/>
        <v>76.613607</v>
      </c>
      <c r="I50" s="191">
        <v>1.0</v>
      </c>
      <c r="J50" s="193">
        <f t="shared" si="8"/>
        <v>76.613607</v>
      </c>
      <c r="K50" s="139"/>
      <c r="L50" s="176">
        <f t="shared" si="17"/>
        <v>5.0546</v>
      </c>
      <c r="M50" s="160">
        <f t="shared" si="18"/>
        <v>1</v>
      </c>
      <c r="N50" s="160">
        <f t="shared" si="19"/>
        <v>5.0546</v>
      </c>
      <c r="O50" s="139"/>
      <c r="P50" s="139"/>
      <c r="Q50" s="176">
        <v>80.0</v>
      </c>
      <c r="R50" s="188">
        <v>24.5</v>
      </c>
      <c r="S50" s="176">
        <f t="shared" si="9"/>
        <v>1.94</v>
      </c>
      <c r="T50" s="160">
        <f t="shared" si="10"/>
        <v>1</v>
      </c>
      <c r="U50" s="160">
        <f t="shared" si="11"/>
        <v>1.94</v>
      </c>
      <c r="V50" s="189">
        <f t="shared" si="12"/>
        <v>76.613607</v>
      </c>
      <c r="W50" s="176">
        <f t="shared" ref="W50:X50" si="36">C50/100</f>
        <v>0.81</v>
      </c>
      <c r="X50" s="176">
        <f t="shared" si="36"/>
        <v>1.99</v>
      </c>
      <c r="Y50" s="176">
        <f t="shared" si="14"/>
        <v>1.94</v>
      </c>
      <c r="Z50" s="190">
        <f t="shared" si="15"/>
        <v>3.127086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22.0</v>
      </c>
      <c r="B51" s="191" t="s">
        <v>57</v>
      </c>
      <c r="C51" s="191">
        <v>95.0</v>
      </c>
      <c r="D51" s="191">
        <v>220.0</v>
      </c>
      <c r="E51" s="191">
        <v>68.0</v>
      </c>
      <c r="F51" s="191">
        <f t="shared" si="5"/>
        <v>0</v>
      </c>
      <c r="G51" s="191">
        <f t="shared" si="6"/>
        <v>34.8194</v>
      </c>
      <c r="H51" s="192">
        <f t="shared" si="7"/>
        <v>34.8194</v>
      </c>
      <c r="I51" s="191">
        <v>1.0</v>
      </c>
      <c r="J51" s="193">
        <f t="shared" si="8"/>
        <v>34.8194</v>
      </c>
      <c r="K51" s="139"/>
      <c r="L51" s="176">
        <f t="shared" si="17"/>
        <v>5.588</v>
      </c>
      <c r="M51" s="160">
        <f t="shared" si="18"/>
        <v>1</v>
      </c>
      <c r="N51" s="160">
        <f t="shared" si="19"/>
        <v>5.588</v>
      </c>
      <c r="O51" s="139"/>
      <c r="P51" s="139"/>
      <c r="Q51" s="176">
        <v>44.0</v>
      </c>
      <c r="R51" s="188">
        <v>24.5</v>
      </c>
      <c r="S51" s="176">
        <f t="shared" si="9"/>
        <v>0.68</v>
      </c>
      <c r="T51" s="160">
        <f t="shared" si="10"/>
        <v>1</v>
      </c>
      <c r="U51" s="160">
        <f t="shared" si="11"/>
        <v>0.68</v>
      </c>
      <c r="V51" s="189">
        <f t="shared" si="12"/>
        <v>34.8194</v>
      </c>
      <c r="W51" s="176">
        <f t="shared" ref="W51:X51" si="37">C51/100</f>
        <v>0.95</v>
      </c>
      <c r="X51" s="176">
        <f t="shared" si="37"/>
        <v>2.2</v>
      </c>
      <c r="Y51" s="176">
        <f t="shared" si="14"/>
        <v>0.68</v>
      </c>
      <c r="Z51" s="190">
        <f t="shared" si="15"/>
        <v>1.4212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23.0</v>
      </c>
      <c r="B52" s="191" t="s">
        <v>57</v>
      </c>
      <c r="C52" s="191">
        <v>95.0</v>
      </c>
      <c r="D52" s="191">
        <v>220.0</v>
      </c>
      <c r="E52" s="191">
        <v>63.0</v>
      </c>
      <c r="F52" s="191">
        <f t="shared" si="5"/>
        <v>0</v>
      </c>
      <c r="G52" s="191">
        <f t="shared" si="6"/>
        <v>32.25915</v>
      </c>
      <c r="H52" s="192">
        <f t="shared" si="7"/>
        <v>32.25915</v>
      </c>
      <c r="I52" s="191">
        <v>1.0</v>
      </c>
      <c r="J52" s="193">
        <f t="shared" si="8"/>
        <v>32.25915</v>
      </c>
      <c r="K52" s="139"/>
      <c r="L52" s="176">
        <f t="shared" si="17"/>
        <v>5.588</v>
      </c>
      <c r="M52" s="160">
        <f t="shared" si="18"/>
        <v>1</v>
      </c>
      <c r="N52" s="160">
        <f t="shared" si="19"/>
        <v>5.588</v>
      </c>
      <c r="O52" s="139"/>
      <c r="P52" s="139"/>
      <c r="Q52" s="176">
        <v>44.0</v>
      </c>
      <c r="R52" s="188">
        <v>24.5</v>
      </c>
      <c r="S52" s="176">
        <f t="shared" si="9"/>
        <v>0.63</v>
      </c>
      <c r="T52" s="160">
        <f t="shared" si="10"/>
        <v>1</v>
      </c>
      <c r="U52" s="160">
        <f t="shared" si="11"/>
        <v>0.63</v>
      </c>
      <c r="V52" s="189">
        <f t="shared" si="12"/>
        <v>32.25915</v>
      </c>
      <c r="W52" s="176">
        <f t="shared" ref="W52:X52" si="38">C52/100</f>
        <v>0.95</v>
      </c>
      <c r="X52" s="176">
        <f t="shared" si="38"/>
        <v>2.2</v>
      </c>
      <c r="Y52" s="176">
        <f t="shared" si="14"/>
        <v>0.63</v>
      </c>
      <c r="Z52" s="190">
        <f t="shared" si="15"/>
        <v>1.3167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24.0</v>
      </c>
      <c r="B53" s="191" t="s">
        <v>57</v>
      </c>
      <c r="C53" s="191">
        <v>97.0</v>
      </c>
      <c r="D53" s="191">
        <v>199.0</v>
      </c>
      <c r="E53" s="191">
        <v>2880.0</v>
      </c>
      <c r="F53" s="191">
        <f t="shared" si="5"/>
        <v>0</v>
      </c>
      <c r="G53" s="191">
        <f t="shared" si="6"/>
        <v>1362.01968</v>
      </c>
      <c r="H53" s="192">
        <f t="shared" si="7"/>
        <v>1362.01968</v>
      </c>
      <c r="I53" s="191">
        <v>1.0</v>
      </c>
      <c r="J53" s="193">
        <f t="shared" si="8"/>
        <v>1362.01968</v>
      </c>
      <c r="K53" s="139"/>
      <c r="L53" s="176">
        <f t="shared" si="17"/>
        <v>5.0546</v>
      </c>
      <c r="M53" s="160">
        <f t="shared" si="18"/>
        <v>1</v>
      </c>
      <c r="N53" s="160">
        <f t="shared" si="19"/>
        <v>5.0546</v>
      </c>
      <c r="O53" s="139"/>
      <c r="P53" s="139"/>
      <c r="Q53" s="176">
        <v>1365.0</v>
      </c>
      <c r="R53" s="188">
        <v>24.5</v>
      </c>
      <c r="S53" s="176">
        <f t="shared" si="9"/>
        <v>28.8</v>
      </c>
      <c r="T53" s="160">
        <f t="shared" si="10"/>
        <v>1</v>
      </c>
      <c r="U53" s="160">
        <f t="shared" si="11"/>
        <v>28.8</v>
      </c>
      <c r="V53" s="189">
        <f t="shared" si="12"/>
        <v>1362.01968</v>
      </c>
      <c r="W53" s="176">
        <f t="shared" ref="W53:X53" si="39">C53/100</f>
        <v>0.97</v>
      </c>
      <c r="X53" s="176">
        <f t="shared" si="39"/>
        <v>1.99</v>
      </c>
      <c r="Y53" s="176">
        <f t="shared" si="14"/>
        <v>28.8</v>
      </c>
      <c r="Z53" s="190">
        <f t="shared" si="15"/>
        <v>55.59264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25.0</v>
      </c>
      <c r="B54" s="191" t="s">
        <v>57</v>
      </c>
      <c r="C54" s="191">
        <v>91.0</v>
      </c>
      <c r="D54" s="191">
        <v>199.0</v>
      </c>
      <c r="E54" s="191">
        <v>2911.0</v>
      </c>
      <c r="F54" s="191">
        <f t="shared" si="5"/>
        <v>0</v>
      </c>
      <c r="G54" s="191">
        <f t="shared" si="6"/>
        <v>1291.524826</v>
      </c>
      <c r="H54" s="192">
        <f t="shared" si="7"/>
        <v>1291.524826</v>
      </c>
      <c r="I54" s="191">
        <v>1.0</v>
      </c>
      <c r="J54" s="193">
        <f t="shared" si="8"/>
        <v>1291.524826</v>
      </c>
      <c r="K54" s="139"/>
      <c r="L54" s="176">
        <f t="shared" si="17"/>
        <v>5.0546</v>
      </c>
      <c r="M54" s="160">
        <f t="shared" si="18"/>
        <v>1</v>
      </c>
      <c r="N54" s="160">
        <f t="shared" si="19"/>
        <v>5.0546</v>
      </c>
      <c r="O54" s="139"/>
      <c r="P54" s="139"/>
      <c r="Q54" s="176">
        <v>1310.0</v>
      </c>
      <c r="R54" s="188">
        <v>24.5</v>
      </c>
      <c r="S54" s="176">
        <f t="shared" si="9"/>
        <v>29.11</v>
      </c>
      <c r="T54" s="160">
        <f t="shared" si="10"/>
        <v>1</v>
      </c>
      <c r="U54" s="160">
        <f t="shared" si="11"/>
        <v>29.11</v>
      </c>
      <c r="V54" s="189">
        <f t="shared" si="12"/>
        <v>1291.524826</v>
      </c>
      <c r="W54" s="176">
        <f t="shared" ref="W54:X54" si="40">C54/100</f>
        <v>0.91</v>
      </c>
      <c r="X54" s="176">
        <f t="shared" si="40"/>
        <v>1.99</v>
      </c>
      <c r="Y54" s="176">
        <f t="shared" si="14"/>
        <v>29.11</v>
      </c>
      <c r="Z54" s="190">
        <f t="shared" si="15"/>
        <v>52.715299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26.0</v>
      </c>
      <c r="B55" s="191" t="s">
        <v>57</v>
      </c>
      <c r="C55" s="191">
        <v>96.0</v>
      </c>
      <c r="D55" s="191">
        <v>199.0</v>
      </c>
      <c r="E55" s="191">
        <v>2896.0</v>
      </c>
      <c r="F55" s="191">
        <f t="shared" si="5"/>
        <v>0</v>
      </c>
      <c r="G55" s="191">
        <f t="shared" si="6"/>
        <v>1355.467008</v>
      </c>
      <c r="H55" s="192">
        <f t="shared" si="7"/>
        <v>1355.467008</v>
      </c>
      <c r="I55" s="191">
        <v>1.0</v>
      </c>
      <c r="J55" s="193">
        <f t="shared" si="8"/>
        <v>1355.467008</v>
      </c>
      <c r="K55" s="139"/>
      <c r="L55" s="194"/>
      <c r="M55" s="195">
        <f t="shared" si="18"/>
        <v>1</v>
      </c>
      <c r="N55" s="195"/>
      <c r="O55" s="139"/>
      <c r="P55" s="139"/>
      <c r="Q55" s="176">
        <v>1385.0</v>
      </c>
      <c r="R55" s="188">
        <v>24.5</v>
      </c>
      <c r="S55" s="176">
        <f t="shared" si="9"/>
        <v>28.96</v>
      </c>
      <c r="T55" s="160">
        <f t="shared" si="10"/>
        <v>1</v>
      </c>
      <c r="U55" s="160">
        <f t="shared" si="11"/>
        <v>28.96</v>
      </c>
      <c r="V55" s="189">
        <f t="shared" si="12"/>
        <v>1355.467008</v>
      </c>
      <c r="W55" s="176">
        <f t="shared" ref="W55:X55" si="41">C55/100</f>
        <v>0.96</v>
      </c>
      <c r="X55" s="176">
        <f t="shared" si="41"/>
        <v>1.99</v>
      </c>
      <c r="Y55" s="176">
        <f t="shared" si="14"/>
        <v>28.96</v>
      </c>
      <c r="Z55" s="190">
        <f t="shared" si="15"/>
        <v>55.325184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51.0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2">C56/100</f>
        <v>0</v>
      </c>
      <c r="X56" s="176">
        <f t="shared" si="42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52.0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3">C57/100</f>
        <v>0</v>
      </c>
      <c r="X57" s="176">
        <f t="shared" si="43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53.0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4">C58/100</f>
        <v>0</v>
      </c>
      <c r="X58" s="176">
        <f t="shared" si="44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54.0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/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5">C59/100</f>
        <v>0</v>
      </c>
      <c r="X59" s="176">
        <f t="shared" si="45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55.0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/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46">C60/100</f>
        <v>0</v>
      </c>
      <c r="X60" s="176">
        <f t="shared" si="46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56.0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/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47">C61/100</f>
        <v>0</v>
      </c>
      <c r="X61" s="176">
        <f t="shared" si="47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57.0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/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48">C62/100</f>
        <v>0</v>
      </c>
      <c r="X62" s="176">
        <f t="shared" si="48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58.0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/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49">C63/100</f>
        <v>0</v>
      </c>
      <c r="X63" s="176">
        <f t="shared" si="49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59.0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/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0">C64/100</f>
        <v>0</v>
      </c>
      <c r="X64" s="176">
        <f t="shared" si="50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60.0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76">
        <f t="shared" ref="L65:L66" si="52">D65*25.4/1000</f>
        <v>0</v>
      </c>
      <c r="M65" s="160" t="str">
        <f t="shared" ref="M65:M80" si="53">+I65</f>
        <v/>
      </c>
      <c r="N65" s="160">
        <f t="shared" ref="N65:N66" si="54">M65*L65</f>
        <v>0</v>
      </c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1">C65/100</f>
        <v>0</v>
      </c>
      <c r="X65" s="176">
        <f t="shared" si="51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61.0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>
        <f t="shared" si="52"/>
        <v>0</v>
      </c>
      <c r="M66" s="195" t="str">
        <f t="shared" si="53"/>
        <v/>
      </c>
      <c r="N66" s="195">
        <f t="shared" si="54"/>
        <v>0</v>
      </c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5">C66/100</f>
        <v>0</v>
      </c>
      <c r="X66" s="176">
        <f t="shared" si="55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62.0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53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6">C67/100</f>
        <v>0</v>
      </c>
      <c r="X67" s="176">
        <f t="shared" si="56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63.0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53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7">C68/100</f>
        <v>0</v>
      </c>
      <c r="X68" s="176">
        <f t="shared" si="57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64.0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53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8">C69/100</f>
        <v>0</v>
      </c>
      <c r="X69" s="176">
        <f t="shared" si="58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65.0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53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9">C70/100</f>
        <v>0</v>
      </c>
      <c r="X70" s="176">
        <f t="shared" si="59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66.0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53"/>
        <v/>
      </c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60">C71/100</f>
        <v>0</v>
      </c>
      <c r="X71" s="176">
        <f t="shared" si="60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67.0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53"/>
        <v/>
      </c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61">C72/100</f>
        <v>0</v>
      </c>
      <c r="X72" s="176">
        <f t="shared" si="61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68.0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53"/>
        <v/>
      </c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62">C73/100</f>
        <v>0</v>
      </c>
      <c r="X73" s="176">
        <f t="shared" si="62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69.0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3"/>
        <v/>
      </c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63">C74/100</f>
        <v>0</v>
      </c>
      <c r="X74" s="176">
        <f t="shared" si="63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70.0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53"/>
        <v/>
      </c>
      <c r="N75" s="195"/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4">C75/100</f>
        <v>0</v>
      </c>
      <c r="X75" s="176">
        <f t="shared" si="64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71.0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53"/>
        <v/>
      </c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5">C76/100</f>
        <v>0</v>
      </c>
      <c r="X76" s="176">
        <f t="shared" si="65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72.0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 t="str">
        <f t="shared" si="53"/>
        <v/>
      </c>
      <c r="N77" s="195"/>
      <c r="O77" s="139"/>
      <c r="P77" s="139"/>
      <c r="Q77" s="176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198">
        <f t="shared" si="12"/>
        <v>0</v>
      </c>
      <c r="W77" s="196">
        <f t="shared" ref="W77:X77" si="66">C77/100</f>
        <v>0</v>
      </c>
      <c r="X77" s="196">
        <f t="shared" si="66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73.0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 t="str">
        <f t="shared" si="53"/>
        <v/>
      </c>
      <c r="N78" s="195"/>
      <c r="O78" s="139"/>
      <c r="P78" s="139"/>
      <c r="Q78" s="176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198">
        <f t="shared" si="12"/>
        <v>0</v>
      </c>
      <c r="W78" s="196">
        <f t="shared" ref="W78:X78" si="67">C78/100</f>
        <v>0</v>
      </c>
      <c r="X78" s="196">
        <f t="shared" si="67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74.0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 t="str">
        <f t="shared" si="53"/>
        <v/>
      </c>
      <c r="N79" s="195"/>
      <c r="O79" s="139"/>
      <c r="P79" s="139"/>
      <c r="Q79" s="176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198">
        <f t="shared" si="12"/>
        <v>0</v>
      </c>
      <c r="W79" s="196">
        <f t="shared" ref="W79:X79" si="68">C79/100</f>
        <v>0</v>
      </c>
      <c r="X79" s="196">
        <f t="shared" si="68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75.0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53"/>
        <v/>
      </c>
      <c r="N80" s="195"/>
      <c r="O80" s="139"/>
      <c r="P80" s="139"/>
      <c r="Q80" s="176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198">
        <f t="shared" si="12"/>
        <v>0</v>
      </c>
      <c r="W80" s="196">
        <f t="shared" ref="W80:X80" si="69">C80/100</f>
        <v>0</v>
      </c>
      <c r="X80" s="196">
        <f t="shared" si="69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76.0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0">C81/100</f>
        <v>0</v>
      </c>
      <c r="X81" s="196">
        <f t="shared" si="70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77.0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1">C82/100</f>
        <v>0</v>
      </c>
      <c r="X82" s="196">
        <f t="shared" si="71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78.0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2">C83/100</f>
        <v>0</v>
      </c>
      <c r="X83" s="196">
        <f t="shared" si="72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79.0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3">C84/100</f>
        <v>0</v>
      </c>
      <c r="X84" s="196">
        <f t="shared" si="73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80.0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4">C85/100</f>
        <v>0</v>
      </c>
      <c r="X85" s="196">
        <f t="shared" si="74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81.0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5">C86/100</f>
        <v>0</v>
      </c>
      <c r="X86" s="196">
        <f t="shared" si="75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82.0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6">C87/100</f>
        <v>0</v>
      </c>
      <c r="X87" s="196">
        <f t="shared" si="76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83.0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7">C88/100</f>
        <v>0</v>
      </c>
      <c r="X88" s="196">
        <f t="shared" si="77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84.0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8">C89/100</f>
        <v>0</v>
      </c>
      <c r="X89" s="196">
        <f t="shared" si="78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85.0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79">C90/100</f>
        <v>0</v>
      </c>
      <c r="X90" s="196">
        <f t="shared" si="79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86.0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0">C91/100</f>
        <v>0</v>
      </c>
      <c r="X91" s="196">
        <f t="shared" si="80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87.0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1">C92/100</f>
        <v>0</v>
      </c>
      <c r="X92" s="196">
        <f t="shared" si="81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88.0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2">C93/100</f>
        <v>0</v>
      </c>
      <c r="X93" s="196">
        <f t="shared" si="82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89.0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3">C94/100</f>
        <v>0</v>
      </c>
      <c r="X94" s="196">
        <f t="shared" si="83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90.0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4">C95/100</f>
        <v>0</v>
      </c>
      <c r="X95" s="196">
        <f t="shared" si="84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91.0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5">C96/100</f>
        <v>0</v>
      </c>
      <c r="X96" s="196">
        <f t="shared" si="85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92.0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6">C97/100</f>
        <v>0</v>
      </c>
      <c r="X97" s="196">
        <f t="shared" si="86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93.0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7">C98/100</f>
        <v>0</v>
      </c>
      <c r="X98" s="196">
        <f t="shared" si="87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94.0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8">C99/100</f>
        <v>0</v>
      </c>
      <c r="X99" s="196">
        <f t="shared" si="88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95.0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9">C100/100</f>
        <v>0</v>
      </c>
      <c r="X100" s="196">
        <f t="shared" si="89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96.0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0">C101/100</f>
        <v>0</v>
      </c>
      <c r="X101" s="196">
        <f t="shared" si="90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97.0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1">C102/100</f>
        <v>0</v>
      </c>
      <c r="X102" s="196">
        <f t="shared" si="91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98.0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2">C103/100</f>
        <v>0</v>
      </c>
      <c r="X103" s="196">
        <f t="shared" si="92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99.0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3">C104/100</f>
        <v>0</v>
      </c>
      <c r="X104" s="196">
        <f t="shared" si="93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100.0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4">C105/100</f>
        <v>0</v>
      </c>
      <c r="X105" s="196">
        <f t="shared" si="94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101.0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5">C106/100</f>
        <v>0</v>
      </c>
      <c r="X106" s="196">
        <f t="shared" si="95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102.0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6">C107/100</f>
        <v>0</v>
      </c>
      <c r="X107" s="196">
        <f t="shared" si="96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103.0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7">C108/100</f>
        <v>0</v>
      </c>
      <c r="X108" s="196">
        <f t="shared" si="97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104.0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8">C109/100</f>
        <v>0</v>
      </c>
      <c r="X109" s="196">
        <f t="shared" si="98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105.0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9">C110/100</f>
        <v>0</v>
      </c>
      <c r="X110" s="196">
        <f t="shared" si="99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106.0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0">C111/100</f>
        <v>0</v>
      </c>
      <c r="X111" s="196">
        <f t="shared" si="100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107.0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1">C112/100</f>
        <v>0</v>
      </c>
      <c r="X112" s="196">
        <f t="shared" si="101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108.0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2">C113/100</f>
        <v>0</v>
      </c>
      <c r="X113" s="196">
        <f t="shared" si="102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109.0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3">C114/100</f>
        <v>0</v>
      </c>
      <c r="X114" s="196">
        <f t="shared" si="103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110.0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4">C115/100</f>
        <v>0</v>
      </c>
      <c r="X115" s="196">
        <f t="shared" si="104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111.0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5">C116/100</f>
        <v>0</v>
      </c>
      <c r="X116" s="196">
        <f t="shared" si="105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112.0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6">C117/100</f>
        <v>0</v>
      </c>
      <c r="X117" s="196">
        <f t="shared" si="106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113.0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7">C118/100</f>
        <v>0</v>
      </c>
      <c r="X118" s="196">
        <f t="shared" si="107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114.0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8">C119/100</f>
        <v>0</v>
      </c>
      <c r="X119" s="196">
        <f t="shared" si="108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115.0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9">C120/100</f>
        <v>0</v>
      </c>
      <c r="X120" s="196">
        <f t="shared" si="109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116.0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0">C121/100</f>
        <v>0</v>
      </c>
      <c r="X121" s="196">
        <f t="shared" si="110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117.0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1">C122/100</f>
        <v>0</v>
      </c>
      <c r="X122" s="196">
        <f t="shared" si="111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118.0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2">C123/100</f>
        <v>0</v>
      </c>
      <c r="X123" s="196">
        <f t="shared" si="112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119.0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3">C124/100</f>
        <v>0</v>
      </c>
      <c r="X124" s="196">
        <f t="shared" si="113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120.0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4">C125/100</f>
        <v>0</v>
      </c>
      <c r="X125" s="196">
        <f t="shared" si="114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121.0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5">C126/100</f>
        <v>0</v>
      </c>
      <c r="X126" s="196">
        <f t="shared" si="115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122.0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6">C127/100</f>
        <v>0</v>
      </c>
      <c r="X127" s="196">
        <f t="shared" si="116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123.0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7">C128/100</f>
        <v>0</v>
      </c>
      <c r="X128" s="196">
        <f t="shared" si="117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124.0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8">C129/100</f>
        <v>0</v>
      </c>
      <c r="X129" s="196">
        <f t="shared" si="118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125.0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9">C130/100</f>
        <v>0</v>
      </c>
      <c r="X130" s="196">
        <f t="shared" si="119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126.0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0">C131/100</f>
        <v>0</v>
      </c>
      <c r="X131" s="196">
        <f t="shared" si="120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127.0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1">C132/100</f>
        <v>0</v>
      </c>
      <c r="X132" s="196">
        <f t="shared" si="121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128.0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2">C133/100</f>
        <v>0</v>
      </c>
      <c r="X133" s="196">
        <f t="shared" si="122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129.0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3">C134/100</f>
        <v>0</v>
      </c>
      <c r="X134" s="196">
        <f t="shared" si="123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130.0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4">C135/100</f>
        <v>0</v>
      </c>
      <c r="X135" s="196">
        <f t="shared" si="124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131.0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5">C136/100</f>
        <v>0</v>
      </c>
      <c r="X136" s="196">
        <f t="shared" si="125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132.0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6">C137/100</f>
        <v>0</v>
      </c>
      <c r="X137" s="196">
        <f t="shared" si="126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133.0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7">C138/100</f>
        <v>0</v>
      </c>
      <c r="X138" s="196">
        <f t="shared" si="127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134.0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8">C139/100</f>
        <v>0</v>
      </c>
      <c r="X139" s="196">
        <f t="shared" si="128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135.0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9">C140/100</f>
        <v>0</v>
      </c>
      <c r="X140" s="196">
        <f t="shared" si="129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136.0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0">C141/100</f>
        <v>0</v>
      </c>
      <c r="X141" s="196">
        <f t="shared" si="130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137.0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1">C142/100</f>
        <v>0</v>
      </c>
      <c r="X142" s="196">
        <f t="shared" si="131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138.0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2">C143/100</f>
        <v>0</v>
      </c>
      <c r="X143" s="196">
        <f t="shared" si="132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139.0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3">C144/100</f>
        <v>0</v>
      </c>
      <c r="X144" s="196">
        <f t="shared" si="133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140.0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4">C145/100</f>
        <v>0</v>
      </c>
      <c r="X145" s="196">
        <f t="shared" si="134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141.0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5">C146/100</f>
        <v>0</v>
      </c>
      <c r="X146" s="196">
        <f t="shared" si="135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142.0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6">C147/100</f>
        <v>0</v>
      </c>
      <c r="X147" s="196">
        <f t="shared" si="136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143.0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7">C148/100</f>
        <v>0</v>
      </c>
      <c r="X148" s="196">
        <f t="shared" si="137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144.0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8">C149/100</f>
        <v>0</v>
      </c>
      <c r="X149" s="196">
        <f t="shared" si="138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145.0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9">C150/100</f>
        <v>0</v>
      </c>
      <c r="X150" s="196">
        <f t="shared" si="139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146.0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0">C151/100</f>
        <v>0</v>
      </c>
      <c r="X151" s="196">
        <f t="shared" si="140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147.0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1">C152/100</f>
        <v>0</v>
      </c>
      <c r="X152" s="196">
        <f t="shared" si="141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148.0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2">C153/100</f>
        <v>0</v>
      </c>
      <c r="X153" s="196">
        <f t="shared" si="142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149.0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3">C154/100</f>
        <v>0</v>
      </c>
      <c r="X154" s="196">
        <f t="shared" si="143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150.0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4">C155/100</f>
        <v>0</v>
      </c>
      <c r="X155" s="196">
        <f t="shared" si="144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151.0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5">C156/100</f>
        <v>0</v>
      </c>
      <c r="X156" s="196">
        <f t="shared" si="145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152.0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6">C157/100</f>
        <v>0</v>
      </c>
      <c r="X157" s="196">
        <f t="shared" si="146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153.0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7">C158/100</f>
        <v>0</v>
      </c>
      <c r="X158" s="196">
        <f t="shared" si="147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154.0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8">C159/100</f>
        <v>0</v>
      </c>
      <c r="X159" s="196">
        <f t="shared" si="148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155.0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9">C160/100</f>
        <v>0</v>
      </c>
      <c r="X160" s="196">
        <f t="shared" si="149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156.0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0">C161/100</f>
        <v>0</v>
      </c>
      <c r="X161" s="196">
        <f t="shared" si="150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157.0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1">C162/100</f>
        <v>0</v>
      </c>
      <c r="X162" s="196">
        <f t="shared" si="151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158.0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2">C163/100</f>
        <v>0</v>
      </c>
      <c r="X163" s="196">
        <f t="shared" si="152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159.0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3">C164/100</f>
        <v>0</v>
      </c>
      <c r="X164" s="196">
        <f t="shared" si="153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160.0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4">C165/100</f>
        <v>0</v>
      </c>
      <c r="X165" s="196">
        <f t="shared" si="154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161.0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5">C166/100</f>
        <v>0</v>
      </c>
      <c r="X166" s="196">
        <f t="shared" si="155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162.0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6">C167/100</f>
        <v>0</v>
      </c>
      <c r="X167" s="196">
        <f t="shared" si="156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163.0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7">C168/100</f>
        <v>0</v>
      </c>
      <c r="X168" s="196">
        <f t="shared" si="157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164.0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8">C169/100</f>
        <v>0</v>
      </c>
      <c r="X169" s="196">
        <f t="shared" si="158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165.0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9">C170/100</f>
        <v>0</v>
      </c>
      <c r="X170" s="196">
        <f t="shared" si="159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166.0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0">C171/100</f>
        <v>0</v>
      </c>
      <c r="X171" s="196">
        <f t="shared" si="160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167.0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1">C172/100</f>
        <v>0</v>
      </c>
      <c r="X172" s="196">
        <f t="shared" si="161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168.0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2">C173/100</f>
        <v>0</v>
      </c>
      <c r="X173" s="196">
        <f t="shared" si="162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169.0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3">C174/100</f>
        <v>0</v>
      </c>
      <c r="X174" s="196">
        <f t="shared" si="163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170.0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4">C175/100</f>
        <v>0</v>
      </c>
      <c r="X175" s="196">
        <f t="shared" si="164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171.0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5">C176/100</f>
        <v>0</v>
      </c>
      <c r="X176" s="196">
        <f t="shared" si="165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172.0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6">C177/100</f>
        <v>0</v>
      </c>
      <c r="X177" s="196">
        <f t="shared" si="166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173.0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7">C178/100</f>
        <v>0</v>
      </c>
      <c r="X178" s="196">
        <f t="shared" si="167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174.0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8">C179/100</f>
        <v>0</v>
      </c>
      <c r="X179" s="196">
        <f t="shared" si="168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175.0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9">C180/100</f>
        <v>0</v>
      </c>
      <c r="X180" s="196">
        <f t="shared" si="169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176.0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0">C181/100</f>
        <v>0</v>
      </c>
      <c r="X181" s="196">
        <f t="shared" si="170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177.0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1">C182/100</f>
        <v>0</v>
      </c>
      <c r="X182" s="196">
        <f t="shared" si="171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178.0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2">C183/100</f>
        <v>0</v>
      </c>
      <c r="X183" s="196">
        <f t="shared" si="172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179.0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3">C184/100</f>
        <v>0</v>
      </c>
      <c r="X184" s="196">
        <f t="shared" si="173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180.0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4">C185/100</f>
        <v>0</v>
      </c>
      <c r="X185" s="196">
        <f t="shared" si="174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181.0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5">C186/100</f>
        <v>0</v>
      </c>
      <c r="X186" s="196">
        <f t="shared" si="175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182.0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6">C187/100</f>
        <v>0</v>
      </c>
      <c r="X187" s="196">
        <f t="shared" si="176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183.0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7">C188/100</f>
        <v>0</v>
      </c>
      <c r="X188" s="196">
        <f t="shared" si="177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184.0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8">C189/100</f>
        <v>0</v>
      </c>
      <c r="X189" s="196">
        <f t="shared" si="178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185.0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9">C190/100</f>
        <v>0</v>
      </c>
      <c r="X190" s="196">
        <f t="shared" si="179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186.0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0">C191/100</f>
        <v>0</v>
      </c>
      <c r="X191" s="196">
        <f t="shared" si="180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187.0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1">C192/100</f>
        <v>0</v>
      </c>
      <c r="X192" s="196">
        <f t="shared" si="181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188.0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2">C193/100</f>
        <v>0</v>
      </c>
      <c r="X193" s="196">
        <f t="shared" si="182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189.0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3">C194/100</f>
        <v>0</v>
      </c>
      <c r="X194" s="196">
        <f t="shared" si="183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190.0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4">C195/100</f>
        <v>0</v>
      </c>
      <c r="X195" s="196">
        <f t="shared" si="184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191.0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5">C196/100</f>
        <v>0</v>
      </c>
      <c r="X196" s="196">
        <f t="shared" si="185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192.0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6">C197/100</f>
        <v>0</v>
      </c>
      <c r="X197" s="196">
        <f t="shared" si="186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193.0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7">C198/100</f>
        <v>0</v>
      </c>
      <c r="X198" s="196">
        <f t="shared" si="187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194.0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8">C199/100</f>
        <v>0</v>
      </c>
      <c r="X199" s="196">
        <f t="shared" si="188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195.0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9">C200/100</f>
        <v>0</v>
      </c>
      <c r="X200" s="196">
        <f t="shared" si="189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196.0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0">C201/100</f>
        <v>0</v>
      </c>
      <c r="X201" s="196">
        <f t="shared" si="190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197.0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1">C202/100</f>
        <v>0</v>
      </c>
      <c r="X202" s="196">
        <f t="shared" si="191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198.0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2">C203/100</f>
        <v>0</v>
      </c>
      <c r="X203" s="196">
        <f t="shared" si="192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199.0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3">C204/100</f>
        <v>0</v>
      </c>
      <c r="X204" s="196">
        <f t="shared" si="193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200.0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4">C205/100</f>
        <v>0</v>
      </c>
      <c r="X205" s="196">
        <f t="shared" si="194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201.0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5">C206/100</f>
        <v>0</v>
      </c>
      <c r="X206" s="196">
        <f t="shared" si="195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202.0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6">C207/100</f>
        <v>0</v>
      </c>
      <c r="X207" s="196">
        <f t="shared" si="196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203.0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7">C208/100</f>
        <v>0</v>
      </c>
      <c r="X208" s="196">
        <f t="shared" si="197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204.0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8">C209/100</f>
        <v>0</v>
      </c>
      <c r="X209" s="196">
        <f t="shared" si="198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205.0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9">C210/100</f>
        <v>0</v>
      </c>
      <c r="X210" s="196">
        <f t="shared" si="199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206.0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0">C211/100</f>
        <v>0</v>
      </c>
      <c r="X211" s="196">
        <f t="shared" si="200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207.0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1">C212/100</f>
        <v>0</v>
      </c>
      <c r="X212" s="196">
        <f t="shared" si="201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208.0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2">C213/100</f>
        <v>0</v>
      </c>
      <c r="X213" s="196">
        <f t="shared" si="202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209.0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3">C214/100</f>
        <v>0</v>
      </c>
      <c r="X214" s="196">
        <f t="shared" si="203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210.0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4">C215/100</f>
        <v>0</v>
      </c>
      <c r="X215" s="196">
        <f t="shared" si="204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211.0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5">C216/100</f>
        <v>0</v>
      </c>
      <c r="X216" s="196">
        <f t="shared" si="205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212.0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6">C217/100</f>
        <v>0</v>
      </c>
      <c r="X217" s="196">
        <f t="shared" si="206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213.0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7">C218/100</f>
        <v>0</v>
      </c>
      <c r="X218" s="196">
        <f t="shared" si="207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214.0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8">C219/100</f>
        <v>0</v>
      </c>
      <c r="X219" s="196">
        <f t="shared" si="208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215.0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09">C220/100</f>
        <v>0</v>
      </c>
      <c r="X220" s="196">
        <f t="shared" si="209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216.0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10">C221/100</f>
        <v>0</v>
      </c>
      <c r="X221" s="196">
        <f t="shared" si="210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217.0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1">C222/100</f>
        <v>0</v>
      </c>
      <c r="X222" s="196">
        <f t="shared" si="211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0"/>
      <c r="B223" s="176"/>
      <c r="C223" s="176"/>
      <c r="D223" s="176"/>
      <c r="E223" s="176"/>
      <c r="F223" s="176"/>
      <c r="G223" s="176"/>
      <c r="H223" s="179"/>
      <c r="I223" s="160"/>
      <c r="J223" s="201">
        <f>+Q286</f>
        <v>91.2</v>
      </c>
      <c r="K223" s="139"/>
      <c r="L223" s="139"/>
      <c r="M223" s="139"/>
      <c r="N223" s="139"/>
      <c r="O223" s="139"/>
      <c r="P223" s="139"/>
      <c r="Q223" s="139"/>
      <c r="R223" s="202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2">C223/100</f>
        <v>0</v>
      </c>
      <c r="X223" s="196">
        <f t="shared" si="212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0"/>
      <c r="B224" s="203"/>
      <c r="C224" s="203"/>
      <c r="D224" s="203"/>
      <c r="E224" s="203"/>
      <c r="F224" s="203"/>
      <c r="G224" s="203"/>
      <c r="H224" s="204"/>
      <c r="I224" s="205">
        <f>SUM(I31:I222)</f>
        <v>25</v>
      </c>
      <c r="J224" s="206">
        <f>SUM(J31:J223)</f>
        <v>13217.62211</v>
      </c>
      <c r="K224" s="207"/>
      <c r="L224" s="207"/>
      <c r="M224" s="207"/>
      <c r="N224" s="207"/>
      <c r="O224" s="207"/>
      <c r="P224" s="207"/>
      <c r="Q224" s="207"/>
      <c r="R224" s="141"/>
      <c r="S224" s="207">
        <f>SUMIFS($T$31:$T$222,$S$31:$S$222,"&gt;=3")</f>
        <v>9</v>
      </c>
      <c r="T224" s="207">
        <f t="shared" ref="T224:U224" si="213">SUM(T31:T222)</f>
        <v>25</v>
      </c>
      <c r="U224" s="207">
        <f t="shared" si="213"/>
        <v>267.93</v>
      </c>
      <c r="V224" s="207"/>
      <c r="W224" s="207"/>
      <c r="X224" s="207"/>
      <c r="Y224" s="207"/>
      <c r="Z224" s="208">
        <f>SUM(Z31:Z223)</f>
        <v>545.782066</v>
      </c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7"/>
      <c r="AN224" s="207"/>
      <c r="AO224" s="207"/>
      <c r="AP224" s="207"/>
      <c r="AQ224" s="207"/>
      <c r="AR224" s="207"/>
      <c r="AS224" s="207"/>
      <c r="AT224" s="207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0"/>
      <c r="T225" s="139">
        <f>+T224-S224</f>
        <v>16</v>
      </c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2"/>
      <c r="S226" s="139"/>
      <c r="T226" s="139" t="s">
        <v>48</v>
      </c>
      <c r="U226" s="139" t="s">
        <v>61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09">
        <f>SUMIFS($J$31:$J$222,$S$31:$S$222,"&gt;=3")</f>
        <v>12062.74915</v>
      </c>
      <c r="U227" s="210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1">
        <f>J224-T227</f>
        <v>1154.872957</v>
      </c>
      <c r="U228" s="210">
        <f>+SUMIFS($U$31:$U$222,$S$31:$S$222,"&gt;=3")</f>
        <v>245.49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2"/>
      <c r="S229" s="139"/>
      <c r="T229" s="212">
        <f>+I224</f>
        <v>25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39.0" customHeight="1">
      <c r="A230" s="176"/>
      <c r="B230" s="160" t="s">
        <v>12</v>
      </c>
      <c r="C230" s="177" t="s">
        <v>62</v>
      </c>
      <c r="D230" s="52"/>
      <c r="E230" s="53"/>
      <c r="F230" s="178"/>
      <c r="G230" s="178"/>
      <c r="H230" s="179" t="s">
        <v>14</v>
      </c>
      <c r="I230" s="160" t="s">
        <v>15</v>
      </c>
      <c r="J230" s="160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1.0</v>
      </c>
      <c r="B231" s="213" t="s">
        <v>63</v>
      </c>
      <c r="C231" s="213">
        <v>64.0</v>
      </c>
      <c r="D231" s="213">
        <v>213.0</v>
      </c>
      <c r="E231" s="213">
        <v>186.0</v>
      </c>
      <c r="F231" s="213">
        <f t="shared" ref="F231:F244" si="214">1-VALUE(IF(RIGHT(B231, 1)="%", RIGHT(B231, 3), 0))</f>
        <v>0.2</v>
      </c>
      <c r="G231" s="213">
        <f t="shared" ref="G231:G244" si="215">+Q231*C231/100*D231/100*E231/100</f>
        <v>51.978816</v>
      </c>
      <c r="H231" s="214">
        <f t="shared" ref="H231:H244" si="216">IF(F231=0, G231, F231*G231)</f>
        <v>10.3957632</v>
      </c>
      <c r="I231" s="213">
        <v>1.0</v>
      </c>
      <c r="J231" s="215">
        <v>48.9361536</v>
      </c>
      <c r="K231" s="139"/>
      <c r="L231" s="176">
        <f t="shared" ref="L231:L239" si="217">D231*25.4/1000</f>
        <v>5.4102</v>
      </c>
      <c r="M231" s="160">
        <f t="shared" ref="M231:M235" si="218">+I231</f>
        <v>1</v>
      </c>
      <c r="N231" s="160">
        <f t="shared" ref="N231:N235" si="219">M231*L231</f>
        <v>5.4102</v>
      </c>
      <c r="O231" s="139"/>
      <c r="P231" s="139"/>
      <c r="Q231" s="139">
        <v>20.5</v>
      </c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2.0</v>
      </c>
      <c r="B232" s="213" t="s">
        <v>56</v>
      </c>
      <c r="C232" s="213">
        <v>75.0</v>
      </c>
      <c r="D232" s="213">
        <v>220.0</v>
      </c>
      <c r="E232" s="213">
        <v>187.0</v>
      </c>
      <c r="F232" s="213">
        <f t="shared" si="214"/>
        <v>1</v>
      </c>
      <c r="G232" s="213">
        <f t="shared" si="215"/>
        <v>0</v>
      </c>
      <c r="H232" s="214">
        <f t="shared" si="216"/>
        <v>0</v>
      </c>
      <c r="I232" s="213">
        <v>1.0</v>
      </c>
      <c r="J232" s="215">
        <v>94.10775</v>
      </c>
      <c r="K232" s="139"/>
      <c r="L232" s="176">
        <f t="shared" si="217"/>
        <v>5.588</v>
      </c>
      <c r="M232" s="160">
        <f t="shared" si="218"/>
        <v>1</v>
      </c>
      <c r="N232" s="160">
        <f t="shared" si="219"/>
        <v>5.588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4">
        <v>3.0</v>
      </c>
      <c r="B233" s="216" t="s">
        <v>57</v>
      </c>
      <c r="C233" s="216">
        <v>88.0</v>
      </c>
      <c r="D233" s="216">
        <v>198.0</v>
      </c>
      <c r="E233" s="216">
        <v>190.0</v>
      </c>
      <c r="F233" s="216">
        <f t="shared" si="214"/>
        <v>1</v>
      </c>
      <c r="G233" s="216">
        <f t="shared" si="215"/>
        <v>0</v>
      </c>
      <c r="H233" s="217">
        <f t="shared" si="216"/>
        <v>0</v>
      </c>
      <c r="I233" s="216">
        <v>1.0</v>
      </c>
      <c r="J233" s="193">
        <v>81.10872</v>
      </c>
      <c r="K233" s="139"/>
      <c r="L233" s="176">
        <f t="shared" si="217"/>
        <v>5.0292</v>
      </c>
      <c r="M233" s="160">
        <f t="shared" si="218"/>
        <v>1</v>
      </c>
      <c r="N233" s="160">
        <f t="shared" si="219"/>
        <v>5.0292</v>
      </c>
      <c r="O233" s="139"/>
      <c r="P233" s="139"/>
      <c r="Q233" s="139"/>
      <c r="R233" s="139"/>
      <c r="S233" s="218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4">
        <v>4.0</v>
      </c>
      <c r="B234" s="216" t="s">
        <v>57</v>
      </c>
      <c r="C234" s="216">
        <v>72.0</v>
      </c>
      <c r="D234" s="216">
        <v>199.0</v>
      </c>
      <c r="E234" s="216">
        <v>198.0</v>
      </c>
      <c r="F234" s="216">
        <f t="shared" si="214"/>
        <v>1</v>
      </c>
      <c r="G234" s="216">
        <f t="shared" si="215"/>
        <v>0</v>
      </c>
      <c r="H234" s="217">
        <f t="shared" si="216"/>
        <v>0</v>
      </c>
      <c r="I234" s="216">
        <v>1.0</v>
      </c>
      <c r="J234" s="193">
        <v>69.505128</v>
      </c>
      <c r="K234" s="139"/>
      <c r="L234" s="176">
        <f t="shared" si="217"/>
        <v>5.0546</v>
      </c>
      <c r="M234" s="160">
        <f t="shared" si="218"/>
        <v>1</v>
      </c>
      <c r="N234" s="160">
        <f t="shared" si="219"/>
        <v>5.0546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4">
        <v>5.0</v>
      </c>
      <c r="B235" s="216"/>
      <c r="C235" s="216"/>
      <c r="D235" s="216"/>
      <c r="E235" s="216"/>
      <c r="F235" s="216">
        <f t="shared" si="214"/>
        <v>1</v>
      </c>
      <c r="G235" s="216">
        <f t="shared" si="215"/>
        <v>0</v>
      </c>
      <c r="H235" s="217">
        <f t="shared" si="216"/>
        <v>0</v>
      </c>
      <c r="I235" s="216"/>
      <c r="J235" s="193">
        <f t="shared" ref="J235:J244" si="220">+I235*H235</f>
        <v>0</v>
      </c>
      <c r="K235" s="139"/>
      <c r="L235" s="176">
        <f t="shared" si="217"/>
        <v>0</v>
      </c>
      <c r="M235" s="160" t="str">
        <f t="shared" si="218"/>
        <v/>
      </c>
      <c r="N235" s="160">
        <f t="shared" si="219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6.0</v>
      </c>
      <c r="B236" s="216"/>
      <c r="C236" s="216"/>
      <c r="D236" s="216"/>
      <c r="E236" s="216"/>
      <c r="F236" s="216">
        <f t="shared" si="214"/>
        <v>1</v>
      </c>
      <c r="G236" s="216">
        <f t="shared" si="215"/>
        <v>0</v>
      </c>
      <c r="H236" s="217">
        <f t="shared" si="216"/>
        <v>0</v>
      </c>
      <c r="I236" s="216"/>
      <c r="J236" s="193">
        <f t="shared" si="220"/>
        <v>0</v>
      </c>
      <c r="K236" s="139"/>
      <c r="L236" s="139">
        <f t="shared" si="217"/>
        <v>0</v>
      </c>
      <c r="M236" s="219"/>
      <c r="N236" s="21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7.0</v>
      </c>
      <c r="B237" s="216"/>
      <c r="C237" s="216"/>
      <c r="D237" s="216"/>
      <c r="E237" s="216"/>
      <c r="F237" s="216">
        <f t="shared" si="214"/>
        <v>1</v>
      </c>
      <c r="G237" s="216">
        <f t="shared" si="215"/>
        <v>0</v>
      </c>
      <c r="H237" s="217">
        <f t="shared" si="216"/>
        <v>0</v>
      </c>
      <c r="I237" s="216"/>
      <c r="J237" s="193">
        <f t="shared" si="220"/>
        <v>0</v>
      </c>
      <c r="K237" s="139"/>
      <c r="L237" s="139">
        <f t="shared" si="217"/>
        <v>0</v>
      </c>
      <c r="M237" s="219"/>
      <c r="N237" s="21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8.0</v>
      </c>
      <c r="B238" s="216"/>
      <c r="C238" s="216"/>
      <c r="D238" s="216"/>
      <c r="E238" s="216"/>
      <c r="F238" s="216">
        <f t="shared" si="214"/>
        <v>1</v>
      </c>
      <c r="G238" s="216">
        <f t="shared" si="215"/>
        <v>0</v>
      </c>
      <c r="H238" s="217">
        <f t="shared" si="216"/>
        <v>0</v>
      </c>
      <c r="I238" s="216"/>
      <c r="J238" s="193">
        <f t="shared" si="220"/>
        <v>0</v>
      </c>
      <c r="K238" s="139"/>
      <c r="L238" s="139">
        <f t="shared" si="217"/>
        <v>0</v>
      </c>
      <c r="M238" s="219"/>
      <c r="N238" s="21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9.0</v>
      </c>
      <c r="B239" s="216"/>
      <c r="C239" s="216"/>
      <c r="D239" s="216"/>
      <c r="E239" s="216"/>
      <c r="F239" s="216">
        <f t="shared" si="214"/>
        <v>1</v>
      </c>
      <c r="G239" s="216">
        <f t="shared" si="215"/>
        <v>0</v>
      </c>
      <c r="H239" s="217">
        <f t="shared" si="216"/>
        <v>0</v>
      </c>
      <c r="I239" s="216"/>
      <c r="J239" s="193">
        <f t="shared" si="220"/>
        <v>0</v>
      </c>
      <c r="K239" s="139"/>
      <c r="L239" s="139">
        <f t="shared" si="217"/>
        <v>0</v>
      </c>
      <c r="M239" s="219"/>
      <c r="N239" s="219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10.0</v>
      </c>
      <c r="B240" s="191"/>
      <c r="C240" s="191"/>
      <c r="D240" s="191"/>
      <c r="E240" s="191"/>
      <c r="F240" s="191">
        <f t="shared" si="214"/>
        <v>1</v>
      </c>
      <c r="G240" s="191">
        <f t="shared" si="215"/>
        <v>0</v>
      </c>
      <c r="H240" s="192">
        <f t="shared" si="216"/>
        <v>0</v>
      </c>
      <c r="I240" s="191"/>
      <c r="J240" s="193">
        <f t="shared" si="220"/>
        <v>0</v>
      </c>
      <c r="K240" s="139"/>
      <c r="L240" s="139"/>
      <c r="M240" s="219"/>
      <c r="N240" s="21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11.0</v>
      </c>
      <c r="B241" s="191"/>
      <c r="C241" s="191"/>
      <c r="D241" s="191"/>
      <c r="E241" s="191"/>
      <c r="F241" s="191">
        <f t="shared" si="214"/>
        <v>1</v>
      </c>
      <c r="G241" s="191">
        <f t="shared" si="215"/>
        <v>0</v>
      </c>
      <c r="H241" s="192">
        <f t="shared" si="216"/>
        <v>0</v>
      </c>
      <c r="I241" s="191"/>
      <c r="J241" s="193">
        <f t="shared" si="220"/>
        <v>0</v>
      </c>
      <c r="K241" s="139"/>
      <c r="L241" s="139"/>
      <c r="M241" s="219"/>
      <c r="N241" s="21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4">
        <v>12.0</v>
      </c>
      <c r="B242" s="191"/>
      <c r="C242" s="191"/>
      <c r="D242" s="191"/>
      <c r="E242" s="191"/>
      <c r="F242" s="191">
        <f t="shared" si="214"/>
        <v>1</v>
      </c>
      <c r="G242" s="191">
        <f t="shared" si="215"/>
        <v>0</v>
      </c>
      <c r="H242" s="192">
        <f t="shared" si="216"/>
        <v>0</v>
      </c>
      <c r="I242" s="191"/>
      <c r="J242" s="193">
        <f t="shared" si="220"/>
        <v>0</v>
      </c>
      <c r="K242" s="139"/>
      <c r="L242" s="139"/>
      <c r="M242" s="219"/>
      <c r="N242" s="219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13.0</v>
      </c>
      <c r="B243" s="191"/>
      <c r="C243" s="191"/>
      <c r="D243" s="191"/>
      <c r="E243" s="191"/>
      <c r="F243" s="191">
        <f t="shared" si="214"/>
        <v>1</v>
      </c>
      <c r="G243" s="191">
        <f t="shared" si="215"/>
        <v>0</v>
      </c>
      <c r="H243" s="192">
        <f t="shared" si="216"/>
        <v>0</v>
      </c>
      <c r="I243" s="191"/>
      <c r="J243" s="193">
        <f t="shared" si="220"/>
        <v>0</v>
      </c>
      <c r="K243" s="139"/>
      <c r="L243" s="139"/>
      <c r="M243" s="219"/>
      <c r="N243" s="219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4">
        <v>14.0</v>
      </c>
      <c r="B244" s="191"/>
      <c r="C244" s="191"/>
      <c r="D244" s="191"/>
      <c r="E244" s="191"/>
      <c r="F244" s="191">
        <f t="shared" si="214"/>
        <v>1</v>
      </c>
      <c r="G244" s="191">
        <f t="shared" si="215"/>
        <v>0</v>
      </c>
      <c r="H244" s="192">
        <f t="shared" si="216"/>
        <v>0</v>
      </c>
      <c r="I244" s="191"/>
      <c r="J244" s="193">
        <f t="shared" si="220"/>
        <v>0</v>
      </c>
      <c r="K244" s="139"/>
      <c r="L244" s="139"/>
      <c r="M244" s="219"/>
      <c r="N244" s="219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/>
      <c r="B245" s="194"/>
      <c r="C245" s="194"/>
      <c r="D245" s="194"/>
      <c r="E245" s="194"/>
      <c r="F245" s="194"/>
      <c r="G245" s="194"/>
      <c r="H245" s="220" t="s">
        <v>38</v>
      </c>
      <c r="I245" s="194"/>
      <c r="J245" s="221">
        <f>SUM(J231:J244)</f>
        <v>293.6577516</v>
      </c>
      <c r="K245" s="139"/>
      <c r="L245" s="139"/>
      <c r="M245" s="139"/>
      <c r="N245" s="139"/>
      <c r="O245" s="139"/>
      <c r="P245" s="139"/>
      <c r="Q245" s="139"/>
      <c r="R245" s="141"/>
      <c r="S245" s="222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74"/>
      <c r="B246" s="144"/>
      <c r="C246" s="144"/>
      <c r="D246" s="144"/>
      <c r="E246" s="144"/>
      <c r="F246" s="144"/>
      <c r="G246" s="144"/>
      <c r="H246" s="145"/>
      <c r="I246" s="144"/>
      <c r="J246" s="175"/>
      <c r="K246" s="139"/>
      <c r="L246" s="139"/>
      <c r="M246" s="139"/>
      <c r="N246" s="139"/>
      <c r="O246" s="139"/>
      <c r="P246" s="139"/>
      <c r="Q246" s="139"/>
      <c r="R246" s="141"/>
      <c r="S246" s="222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222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2"/>
      <c r="S248" s="222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 t="s">
        <v>39</v>
      </c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2"/>
      <c r="S249" s="222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2"/>
      <c r="S250" s="222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42.0" customHeight="1">
      <c r="A251" s="176"/>
      <c r="B251" s="160" t="s">
        <v>12</v>
      </c>
      <c r="C251" s="177" t="s">
        <v>64</v>
      </c>
      <c r="D251" s="52"/>
      <c r="E251" s="53"/>
      <c r="F251" s="223"/>
      <c r="G251" s="223"/>
      <c r="H251" s="179" t="s">
        <v>14</v>
      </c>
      <c r="I251" s="224" t="s">
        <v>15</v>
      </c>
      <c r="J251" s="160" t="s">
        <v>16</v>
      </c>
      <c r="K251" s="139"/>
      <c r="L251" s="139"/>
      <c r="M251" s="139"/>
      <c r="N251" s="139"/>
      <c r="O251" s="139"/>
      <c r="P251" s="139"/>
      <c r="Q251" s="139"/>
      <c r="R251" s="222"/>
      <c r="S251" s="222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1.0</v>
      </c>
      <c r="B252" s="181" t="s">
        <v>55</v>
      </c>
      <c r="C252" s="197"/>
      <c r="D252" s="197"/>
      <c r="E252" s="197"/>
      <c r="F252" s="197"/>
      <c r="G252" s="197"/>
      <c r="H252" s="225">
        <v>28.0</v>
      </c>
      <c r="I252" s="197">
        <v>1.0</v>
      </c>
      <c r="J252" s="193">
        <f t="shared" ref="J252:J284" si="221">+I252*H252</f>
        <v>28</v>
      </c>
      <c r="K252" s="176"/>
      <c r="L252" s="176"/>
      <c r="M252" s="176"/>
      <c r="N252" s="176"/>
      <c r="O252" s="176"/>
      <c r="P252" s="176"/>
      <c r="Q252" s="226"/>
      <c r="R252" s="222"/>
      <c r="S252" s="222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2.0</v>
      </c>
      <c r="B253" s="191" t="s">
        <v>55</v>
      </c>
      <c r="C253" s="197"/>
      <c r="D253" s="197"/>
      <c r="E253" s="197"/>
      <c r="F253" s="197"/>
      <c r="G253" s="197"/>
      <c r="H253" s="225">
        <v>23.0</v>
      </c>
      <c r="I253" s="197">
        <v>1.0</v>
      </c>
      <c r="J253" s="193">
        <f t="shared" si="221"/>
        <v>23</v>
      </c>
      <c r="K253" s="176"/>
      <c r="L253" s="176"/>
      <c r="M253" s="176"/>
      <c r="N253" s="176"/>
      <c r="O253" s="176"/>
      <c r="P253" s="176"/>
      <c r="Q253" s="226"/>
      <c r="R253" s="222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3.0</v>
      </c>
      <c r="B254" s="181" t="s">
        <v>56</v>
      </c>
      <c r="C254" s="197"/>
      <c r="D254" s="197"/>
      <c r="E254" s="197"/>
      <c r="F254" s="197"/>
      <c r="G254" s="197"/>
      <c r="H254" s="225">
        <v>30.0</v>
      </c>
      <c r="I254" s="197">
        <v>1.0</v>
      </c>
      <c r="J254" s="193">
        <f t="shared" si="221"/>
        <v>30</v>
      </c>
      <c r="K254" s="176"/>
      <c r="L254" s="176"/>
      <c r="M254" s="176"/>
      <c r="N254" s="176"/>
      <c r="O254" s="176"/>
      <c r="P254" s="176"/>
      <c r="Q254" s="226"/>
      <c r="R254" s="222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4.0</v>
      </c>
      <c r="B255" s="191" t="s">
        <v>56</v>
      </c>
      <c r="C255" s="197"/>
      <c r="D255" s="197"/>
      <c r="E255" s="197"/>
      <c r="F255" s="197"/>
      <c r="G255" s="197"/>
      <c r="H255" s="225">
        <v>33.0</v>
      </c>
      <c r="I255" s="197">
        <v>1.0</v>
      </c>
      <c r="J255" s="193">
        <f t="shared" si="221"/>
        <v>33</v>
      </c>
      <c r="K255" s="176"/>
      <c r="L255" s="176"/>
      <c r="M255" s="176"/>
      <c r="N255" s="176"/>
      <c r="O255" s="176"/>
      <c r="P255" s="176"/>
      <c r="Q255" s="226"/>
      <c r="R255" s="222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0">
        <v>5.0</v>
      </c>
      <c r="B256" s="181" t="s">
        <v>57</v>
      </c>
      <c r="C256" s="197"/>
      <c r="D256" s="197"/>
      <c r="E256" s="197"/>
      <c r="F256" s="197"/>
      <c r="G256" s="197"/>
      <c r="H256" s="225">
        <v>35.0</v>
      </c>
      <c r="I256" s="197">
        <v>1.0</v>
      </c>
      <c r="J256" s="193">
        <f t="shared" si="221"/>
        <v>35</v>
      </c>
      <c r="K256" s="176"/>
      <c r="L256" s="176"/>
      <c r="M256" s="176"/>
      <c r="N256" s="176"/>
      <c r="O256" s="176"/>
      <c r="P256" s="176"/>
      <c r="Q256" s="226"/>
      <c r="R256" s="222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customHeight="1">
      <c r="A257" s="160">
        <v>6.0</v>
      </c>
      <c r="B257" s="191" t="s">
        <v>57</v>
      </c>
      <c r="C257" s="197"/>
      <c r="D257" s="197"/>
      <c r="E257" s="197"/>
      <c r="F257" s="197"/>
      <c r="G257" s="197"/>
      <c r="H257" s="225">
        <v>26.0</v>
      </c>
      <c r="I257" s="197">
        <v>1.0</v>
      </c>
      <c r="J257" s="193">
        <f t="shared" si="221"/>
        <v>26</v>
      </c>
      <c r="K257" s="176"/>
      <c r="L257" s="176"/>
      <c r="M257" s="176"/>
      <c r="N257" s="176"/>
      <c r="O257" s="176"/>
      <c r="P257" s="176"/>
      <c r="Q257" s="226"/>
      <c r="R257" s="222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customHeight="1">
      <c r="A258" s="160">
        <v>7.0</v>
      </c>
      <c r="B258" s="181" t="s">
        <v>57</v>
      </c>
      <c r="C258" s="197"/>
      <c r="D258" s="197"/>
      <c r="E258" s="197"/>
      <c r="F258" s="197"/>
      <c r="G258" s="197"/>
      <c r="H258" s="225">
        <v>34.0</v>
      </c>
      <c r="I258" s="197">
        <v>1.0</v>
      </c>
      <c r="J258" s="193">
        <f t="shared" si="221"/>
        <v>34</v>
      </c>
      <c r="K258" s="176"/>
      <c r="L258" s="176"/>
      <c r="M258" s="176"/>
      <c r="N258" s="176"/>
      <c r="O258" s="176"/>
      <c r="P258" s="176"/>
      <c r="Q258" s="226"/>
      <c r="R258" s="222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customHeight="1">
      <c r="A259" s="160">
        <v>8.0</v>
      </c>
      <c r="B259" s="191" t="s">
        <v>57</v>
      </c>
      <c r="C259" s="197"/>
      <c r="D259" s="197"/>
      <c r="E259" s="197"/>
      <c r="F259" s="197"/>
      <c r="G259" s="197"/>
      <c r="H259" s="225">
        <v>19.0</v>
      </c>
      <c r="I259" s="197">
        <v>1.0</v>
      </c>
      <c r="J259" s="193">
        <f t="shared" si="221"/>
        <v>19</v>
      </c>
      <c r="K259" s="176"/>
      <c r="L259" s="176"/>
      <c r="M259" s="176"/>
      <c r="N259" s="176"/>
      <c r="O259" s="176"/>
      <c r="P259" s="176"/>
      <c r="Q259" s="226"/>
      <c r="R259" s="222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11.0</v>
      </c>
      <c r="B260" s="227"/>
      <c r="C260" s="197"/>
      <c r="D260" s="197"/>
      <c r="E260" s="197"/>
      <c r="F260" s="197"/>
      <c r="G260" s="197"/>
      <c r="H260" s="225"/>
      <c r="I260" s="197"/>
      <c r="J260" s="193">
        <f t="shared" si="221"/>
        <v>0</v>
      </c>
      <c r="K260" s="176"/>
      <c r="L260" s="176"/>
      <c r="M260" s="176"/>
      <c r="N260" s="176"/>
      <c r="O260" s="176"/>
      <c r="P260" s="176"/>
      <c r="Q260" s="226"/>
      <c r="R260" s="222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12.0</v>
      </c>
      <c r="B261" s="227"/>
      <c r="C261" s="197"/>
      <c r="D261" s="197"/>
      <c r="E261" s="197"/>
      <c r="F261" s="197"/>
      <c r="G261" s="197"/>
      <c r="H261" s="225"/>
      <c r="I261" s="197"/>
      <c r="J261" s="193">
        <f t="shared" si="221"/>
        <v>0</v>
      </c>
      <c r="K261" s="176"/>
      <c r="L261" s="176"/>
      <c r="M261" s="176"/>
      <c r="N261" s="176"/>
      <c r="O261" s="176"/>
      <c r="P261" s="176"/>
      <c r="Q261" s="226"/>
      <c r="R261" s="222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13.0</v>
      </c>
      <c r="B262" s="227"/>
      <c r="C262" s="197"/>
      <c r="D262" s="197"/>
      <c r="E262" s="197"/>
      <c r="F262" s="197"/>
      <c r="G262" s="197"/>
      <c r="H262" s="225"/>
      <c r="I262" s="197"/>
      <c r="J262" s="193">
        <f t="shared" si="221"/>
        <v>0</v>
      </c>
      <c r="K262" s="176"/>
      <c r="L262" s="176"/>
      <c r="M262" s="176"/>
      <c r="N262" s="176"/>
      <c r="O262" s="176"/>
      <c r="P262" s="176"/>
      <c r="Q262" s="226"/>
      <c r="R262" s="222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14.0</v>
      </c>
      <c r="B263" s="227"/>
      <c r="C263" s="197"/>
      <c r="D263" s="197"/>
      <c r="E263" s="197"/>
      <c r="F263" s="197"/>
      <c r="G263" s="197"/>
      <c r="H263" s="225"/>
      <c r="I263" s="197"/>
      <c r="J263" s="193">
        <f t="shared" si="221"/>
        <v>0</v>
      </c>
      <c r="K263" s="176"/>
      <c r="L263" s="176"/>
      <c r="M263" s="176"/>
      <c r="N263" s="176"/>
      <c r="O263" s="176"/>
      <c r="P263" s="176"/>
      <c r="Q263" s="226"/>
      <c r="R263" s="222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15.0</v>
      </c>
      <c r="B264" s="227"/>
      <c r="C264" s="197"/>
      <c r="D264" s="197"/>
      <c r="E264" s="197"/>
      <c r="F264" s="197"/>
      <c r="G264" s="197"/>
      <c r="H264" s="225"/>
      <c r="I264" s="197"/>
      <c r="J264" s="193">
        <f t="shared" si="221"/>
        <v>0</v>
      </c>
      <c r="K264" s="176"/>
      <c r="L264" s="176"/>
      <c r="M264" s="176"/>
      <c r="N264" s="176"/>
      <c r="O264" s="176"/>
      <c r="P264" s="176"/>
      <c r="Q264" s="226"/>
      <c r="R264" s="222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16.0</v>
      </c>
      <c r="B265" s="227"/>
      <c r="C265" s="197"/>
      <c r="D265" s="197"/>
      <c r="E265" s="197"/>
      <c r="F265" s="197"/>
      <c r="G265" s="197"/>
      <c r="H265" s="225"/>
      <c r="I265" s="197"/>
      <c r="J265" s="193">
        <f t="shared" si="221"/>
        <v>0</v>
      </c>
      <c r="K265" s="176"/>
      <c r="L265" s="176"/>
      <c r="M265" s="176"/>
      <c r="N265" s="176"/>
      <c r="O265" s="176"/>
      <c r="P265" s="176"/>
      <c r="Q265" s="226"/>
      <c r="R265" s="222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17.0</v>
      </c>
      <c r="B266" s="227"/>
      <c r="C266" s="197"/>
      <c r="D266" s="197"/>
      <c r="E266" s="197"/>
      <c r="F266" s="197"/>
      <c r="G266" s="197"/>
      <c r="H266" s="225"/>
      <c r="I266" s="197"/>
      <c r="J266" s="193">
        <f t="shared" si="221"/>
        <v>0</v>
      </c>
      <c r="K266" s="176"/>
      <c r="L266" s="176"/>
      <c r="M266" s="176"/>
      <c r="N266" s="176"/>
      <c r="O266" s="176"/>
      <c r="P266" s="176"/>
      <c r="Q266" s="226"/>
      <c r="R266" s="222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18.0</v>
      </c>
      <c r="B267" s="227"/>
      <c r="C267" s="197"/>
      <c r="D267" s="197"/>
      <c r="E267" s="197"/>
      <c r="F267" s="197"/>
      <c r="G267" s="197"/>
      <c r="H267" s="225"/>
      <c r="I267" s="197"/>
      <c r="J267" s="193">
        <f t="shared" si="221"/>
        <v>0</v>
      </c>
      <c r="K267" s="176"/>
      <c r="L267" s="176"/>
      <c r="M267" s="176"/>
      <c r="N267" s="176"/>
      <c r="O267" s="176"/>
      <c r="P267" s="176"/>
      <c r="Q267" s="226"/>
      <c r="R267" s="222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19.0</v>
      </c>
      <c r="B268" s="227"/>
      <c r="C268" s="197"/>
      <c r="D268" s="197"/>
      <c r="E268" s="197"/>
      <c r="F268" s="197"/>
      <c r="G268" s="197"/>
      <c r="H268" s="225"/>
      <c r="I268" s="197"/>
      <c r="J268" s="193">
        <f t="shared" si="221"/>
        <v>0</v>
      </c>
      <c r="K268" s="176"/>
      <c r="L268" s="176"/>
      <c r="M268" s="176"/>
      <c r="N268" s="176"/>
      <c r="O268" s="176"/>
      <c r="P268" s="176"/>
      <c r="Q268" s="226"/>
      <c r="R268" s="140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20.0</v>
      </c>
      <c r="B269" s="227"/>
      <c r="C269" s="197"/>
      <c r="D269" s="197"/>
      <c r="E269" s="197"/>
      <c r="F269" s="197"/>
      <c r="G269" s="197"/>
      <c r="H269" s="225"/>
      <c r="I269" s="197"/>
      <c r="J269" s="193">
        <f t="shared" si="221"/>
        <v>0</v>
      </c>
      <c r="K269" s="176"/>
      <c r="L269" s="176"/>
      <c r="M269" s="176"/>
      <c r="N269" s="176"/>
      <c r="O269" s="176"/>
      <c r="P269" s="176"/>
      <c r="Q269" s="226"/>
      <c r="R269" s="222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21.0</v>
      </c>
      <c r="B270" s="227"/>
      <c r="C270" s="197"/>
      <c r="D270" s="197"/>
      <c r="E270" s="197"/>
      <c r="F270" s="197"/>
      <c r="G270" s="197"/>
      <c r="H270" s="225"/>
      <c r="I270" s="197"/>
      <c r="J270" s="193">
        <f t="shared" si="221"/>
        <v>0</v>
      </c>
      <c r="K270" s="176"/>
      <c r="L270" s="176"/>
      <c r="M270" s="176"/>
      <c r="N270" s="176"/>
      <c r="O270" s="176"/>
      <c r="P270" s="176"/>
      <c r="Q270" s="226"/>
      <c r="R270" s="222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22.0</v>
      </c>
      <c r="B271" s="227"/>
      <c r="C271" s="197"/>
      <c r="D271" s="197"/>
      <c r="E271" s="197"/>
      <c r="F271" s="197"/>
      <c r="G271" s="197"/>
      <c r="H271" s="225"/>
      <c r="I271" s="197"/>
      <c r="J271" s="193">
        <f t="shared" si="221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23.0</v>
      </c>
      <c r="B272" s="227"/>
      <c r="C272" s="197"/>
      <c r="D272" s="197"/>
      <c r="E272" s="197"/>
      <c r="F272" s="197"/>
      <c r="G272" s="197"/>
      <c r="H272" s="225"/>
      <c r="I272" s="197"/>
      <c r="J272" s="193">
        <f t="shared" si="221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24.0</v>
      </c>
      <c r="B273" s="227"/>
      <c r="C273" s="197"/>
      <c r="D273" s="197"/>
      <c r="E273" s="197"/>
      <c r="F273" s="197"/>
      <c r="G273" s="197"/>
      <c r="H273" s="225"/>
      <c r="I273" s="197"/>
      <c r="J273" s="193">
        <f t="shared" si="221"/>
        <v>0</v>
      </c>
      <c r="K273" s="176"/>
      <c r="L273" s="176"/>
      <c r="M273" s="176"/>
      <c r="N273" s="176"/>
      <c r="O273" s="176"/>
      <c r="P273" s="176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25.0</v>
      </c>
      <c r="B274" s="227"/>
      <c r="C274" s="197"/>
      <c r="D274" s="197"/>
      <c r="E274" s="197"/>
      <c r="F274" s="197"/>
      <c r="G274" s="197"/>
      <c r="H274" s="225"/>
      <c r="I274" s="197"/>
      <c r="J274" s="193">
        <f t="shared" si="221"/>
        <v>0</v>
      </c>
      <c r="K274" s="176"/>
      <c r="L274" s="176"/>
      <c r="M274" s="176"/>
      <c r="N274" s="176"/>
      <c r="O274" s="176"/>
      <c r="P274" s="176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26.0</v>
      </c>
      <c r="B275" s="227"/>
      <c r="C275" s="197"/>
      <c r="D275" s="197"/>
      <c r="E275" s="197"/>
      <c r="F275" s="197"/>
      <c r="G275" s="197"/>
      <c r="H275" s="225"/>
      <c r="I275" s="197"/>
      <c r="J275" s="193">
        <f t="shared" si="221"/>
        <v>0</v>
      </c>
      <c r="K275" s="176"/>
      <c r="L275" s="176"/>
      <c r="M275" s="176"/>
      <c r="N275" s="176"/>
      <c r="O275" s="176"/>
      <c r="P275" s="176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27.0</v>
      </c>
      <c r="B276" s="227"/>
      <c r="C276" s="197"/>
      <c r="D276" s="197"/>
      <c r="E276" s="197"/>
      <c r="F276" s="197"/>
      <c r="G276" s="197"/>
      <c r="H276" s="197"/>
      <c r="I276" s="197"/>
      <c r="J276" s="193">
        <f t="shared" si="221"/>
        <v>0</v>
      </c>
      <c r="K276" s="176"/>
      <c r="L276" s="176"/>
      <c r="M276" s="176"/>
      <c r="N276" s="176"/>
      <c r="O276" s="176"/>
      <c r="P276" s="176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28.0</v>
      </c>
      <c r="B277" s="227"/>
      <c r="C277" s="197"/>
      <c r="D277" s="197"/>
      <c r="E277" s="197"/>
      <c r="F277" s="197"/>
      <c r="G277" s="197"/>
      <c r="H277" s="197"/>
      <c r="I277" s="197"/>
      <c r="J277" s="193">
        <f t="shared" si="221"/>
        <v>0</v>
      </c>
      <c r="K277" s="176"/>
      <c r="L277" s="176"/>
      <c r="M277" s="176"/>
      <c r="N277" s="176"/>
      <c r="O277" s="176"/>
      <c r="P277" s="176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29.0</v>
      </c>
      <c r="B278" s="228"/>
      <c r="C278" s="197"/>
      <c r="D278" s="197"/>
      <c r="E278" s="197"/>
      <c r="F278" s="197"/>
      <c r="G278" s="197"/>
      <c r="H278" s="197"/>
      <c r="I278" s="197"/>
      <c r="J278" s="193">
        <f t="shared" si="221"/>
        <v>0</v>
      </c>
      <c r="K278" s="176"/>
      <c r="L278" s="176"/>
      <c r="M278" s="176"/>
      <c r="N278" s="176"/>
      <c r="O278" s="176"/>
      <c r="P278" s="176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30.0</v>
      </c>
      <c r="B279" s="228"/>
      <c r="C279" s="197"/>
      <c r="D279" s="197"/>
      <c r="E279" s="197"/>
      <c r="F279" s="197"/>
      <c r="G279" s="197"/>
      <c r="H279" s="225"/>
      <c r="I279" s="197"/>
      <c r="J279" s="193">
        <f t="shared" si="221"/>
        <v>0</v>
      </c>
      <c r="K279" s="176"/>
      <c r="L279" s="176"/>
      <c r="M279" s="176"/>
      <c r="N279" s="176"/>
      <c r="O279" s="176"/>
      <c r="P279" s="176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31.0</v>
      </c>
      <c r="B280" s="216"/>
      <c r="C280" s="197"/>
      <c r="D280" s="197"/>
      <c r="E280" s="197"/>
      <c r="F280" s="197"/>
      <c r="G280" s="197"/>
      <c r="H280" s="225"/>
      <c r="I280" s="197"/>
      <c r="J280" s="193">
        <f t="shared" si="221"/>
        <v>0</v>
      </c>
      <c r="K280" s="176"/>
      <c r="L280" s="176"/>
      <c r="M280" s="176"/>
      <c r="N280" s="176"/>
      <c r="O280" s="176"/>
      <c r="P280" s="176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32.0</v>
      </c>
      <c r="B281" s="216"/>
      <c r="C281" s="160"/>
      <c r="D281" s="160"/>
      <c r="E281" s="160"/>
      <c r="F281" s="160"/>
      <c r="G281" s="160"/>
      <c r="H281" s="160"/>
      <c r="I281" s="160"/>
      <c r="J281" s="193">
        <f t="shared" si="221"/>
        <v>0</v>
      </c>
      <c r="K281" s="176"/>
      <c r="L281" s="176"/>
      <c r="M281" s="176"/>
      <c r="N281" s="176"/>
      <c r="O281" s="176"/>
      <c r="P281" s="176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33.0</v>
      </c>
      <c r="B282" s="228"/>
      <c r="C282" s="160"/>
      <c r="D282" s="160"/>
      <c r="E282" s="160"/>
      <c r="F282" s="160"/>
      <c r="G282" s="160"/>
      <c r="H282" s="160"/>
      <c r="I282" s="160"/>
      <c r="J282" s="193">
        <f t="shared" si="221"/>
        <v>0</v>
      </c>
      <c r="K282" s="176"/>
      <c r="L282" s="176"/>
      <c r="M282" s="176"/>
      <c r="N282" s="176"/>
      <c r="O282" s="176"/>
      <c r="P282" s="176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34.0</v>
      </c>
      <c r="B283" s="229"/>
      <c r="C283" s="160"/>
      <c r="D283" s="160"/>
      <c r="E283" s="160"/>
      <c r="F283" s="160"/>
      <c r="G283" s="160"/>
      <c r="H283" s="160"/>
      <c r="I283" s="160"/>
      <c r="J283" s="193">
        <f t="shared" si="221"/>
        <v>0</v>
      </c>
      <c r="K283" s="176"/>
      <c r="L283" s="176"/>
      <c r="M283" s="176"/>
      <c r="N283" s="176"/>
      <c r="O283" s="176"/>
      <c r="P283" s="176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0">
        <v>35.0</v>
      </c>
      <c r="B284" s="230"/>
      <c r="C284" s="160"/>
      <c r="D284" s="160"/>
      <c r="E284" s="160"/>
      <c r="F284" s="160"/>
      <c r="G284" s="160"/>
      <c r="H284" s="160"/>
      <c r="I284" s="160"/>
      <c r="J284" s="193">
        <f t="shared" si="221"/>
        <v>0</v>
      </c>
      <c r="K284" s="176"/>
      <c r="L284" s="176"/>
      <c r="M284" s="176"/>
      <c r="N284" s="176"/>
      <c r="O284" s="176"/>
      <c r="P284" s="176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 t="s">
        <v>38</v>
      </c>
      <c r="I285" s="139"/>
      <c r="J285" s="231">
        <f>SUM(J252:J284)</f>
        <v>228</v>
      </c>
      <c r="K285" s="232"/>
      <c r="L285" s="232"/>
      <c r="M285" s="232"/>
      <c r="N285" s="232"/>
      <c r="O285" s="232"/>
      <c r="P285" s="232"/>
      <c r="Q285" s="232"/>
      <c r="R285" s="139"/>
      <c r="S285" s="222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44"/>
      <c r="B286" s="144"/>
      <c r="C286" s="144"/>
      <c r="D286" s="144"/>
      <c r="E286" s="144"/>
      <c r="F286" s="144"/>
      <c r="G286" s="144"/>
      <c r="H286" s="145"/>
      <c r="I286" s="173"/>
      <c r="J286" s="203">
        <f>+J285*60%</f>
        <v>136.8</v>
      </c>
      <c r="K286" s="203"/>
      <c r="L286" s="203"/>
      <c r="M286" s="203"/>
      <c r="N286" s="203"/>
      <c r="O286" s="203"/>
      <c r="P286" s="203"/>
      <c r="Q286" s="203">
        <f>+J285*40%</f>
        <v>91.2</v>
      </c>
      <c r="R286" s="139"/>
      <c r="S286" s="222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22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39"/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222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233" t="s">
        <v>41</v>
      </c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222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57.0" customHeight="1">
      <c r="A290" s="234"/>
      <c r="B290" s="235" t="s">
        <v>42</v>
      </c>
      <c r="C290" s="235" t="s">
        <v>43</v>
      </c>
      <c r="D290" s="235" t="s">
        <v>44</v>
      </c>
      <c r="E290" s="235" t="s">
        <v>45</v>
      </c>
      <c r="F290" s="235"/>
      <c r="G290" s="235"/>
      <c r="H290" s="236" t="s">
        <v>46</v>
      </c>
      <c r="I290" s="237" t="s">
        <v>47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22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38" t="s">
        <v>48</v>
      </c>
      <c r="B291" s="239">
        <f>+E24</f>
        <v>14954.453</v>
      </c>
      <c r="C291" s="240">
        <f>+J224</f>
        <v>13217.62211</v>
      </c>
      <c r="D291" s="240">
        <f>+J245</f>
        <v>293.6577516</v>
      </c>
      <c r="E291" s="241">
        <f>J286</f>
        <v>136.8</v>
      </c>
      <c r="F291" s="241"/>
      <c r="G291" s="241"/>
      <c r="H291" s="242">
        <f>+I24</f>
        <v>950.9828775</v>
      </c>
      <c r="I291" s="243">
        <f>+B291-C291-D291-E291-H291</f>
        <v>355.3902591</v>
      </c>
      <c r="J291" s="139"/>
      <c r="K291" s="139"/>
      <c r="L291" s="139"/>
      <c r="M291" s="139"/>
      <c r="N291" s="139"/>
      <c r="O291" s="139"/>
      <c r="P291" s="139"/>
      <c r="Q291" s="139"/>
      <c r="R291" s="141"/>
      <c r="S291" s="222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9.5" customHeight="1">
      <c r="A292" s="244" t="s">
        <v>49</v>
      </c>
      <c r="B292" s="245"/>
      <c r="C292" s="246">
        <f>+C291/B291</f>
        <v>0.8838586147</v>
      </c>
      <c r="D292" s="246">
        <f>+D291/B291</f>
        <v>0.01963680996</v>
      </c>
      <c r="E292" s="246">
        <f>+E291/B291</f>
        <v>0.00914777692</v>
      </c>
      <c r="F292" s="246"/>
      <c r="G292" s="246"/>
      <c r="H292" s="247">
        <f>+H291/B291</f>
        <v>0.06359195335</v>
      </c>
      <c r="I292" s="248">
        <f>+I291/B291</f>
        <v>0.0237648451</v>
      </c>
      <c r="J292" s="139"/>
      <c r="K292" s="139"/>
      <c r="L292" s="139"/>
      <c r="M292" s="139"/>
      <c r="N292" s="139"/>
      <c r="O292" s="139"/>
      <c r="P292" s="139"/>
      <c r="Q292" s="139"/>
      <c r="R292" s="141"/>
      <c r="S292" s="222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9.5" customHeight="1">
      <c r="A293" s="163"/>
      <c r="B293" s="219"/>
      <c r="C293" s="249"/>
      <c r="D293" s="249"/>
      <c r="E293" s="249"/>
      <c r="F293" s="249"/>
      <c r="G293" s="249"/>
      <c r="H293" s="250"/>
      <c r="I293" s="251"/>
      <c r="J293" s="139"/>
      <c r="K293" s="139"/>
      <c r="L293" s="139"/>
      <c r="M293" s="139"/>
      <c r="N293" s="139"/>
      <c r="O293" s="139"/>
      <c r="P293" s="139"/>
      <c r="Q293" s="139"/>
      <c r="R293" s="141"/>
      <c r="S293" s="222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52"/>
      <c r="B294" s="253"/>
      <c r="C294" s="253"/>
      <c r="D294" s="253" t="s">
        <v>50</v>
      </c>
      <c r="E294" s="253" t="s">
        <v>48</v>
      </c>
      <c r="F294" s="253"/>
      <c r="G294" s="253"/>
      <c r="H294" s="254">
        <f>+D291+E291+H291+I291</f>
        <v>1736.830888</v>
      </c>
      <c r="I294" s="255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256"/>
      <c r="B295" s="139"/>
      <c r="C295" s="139"/>
      <c r="D295" s="139"/>
      <c r="E295" s="139" t="s">
        <v>49</v>
      </c>
      <c r="F295" s="139"/>
      <c r="G295" s="139"/>
      <c r="H295" s="250">
        <f>+H294/B291</f>
        <v>0.1161413853</v>
      </c>
      <c r="I295" s="257"/>
      <c r="J295" s="139"/>
      <c r="K295" s="139"/>
      <c r="L295" s="139"/>
      <c r="M295" s="139"/>
      <c r="N295" s="139"/>
      <c r="O295" s="139"/>
      <c r="P295" s="139"/>
      <c r="Q295" s="139"/>
      <c r="R295" s="141"/>
      <c r="S295" s="140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256"/>
      <c r="B296" s="139"/>
      <c r="C296" s="139" t="s">
        <v>51</v>
      </c>
      <c r="D296" s="139"/>
      <c r="E296" s="139"/>
      <c r="F296" s="139"/>
      <c r="G296" s="139"/>
      <c r="H296" s="140"/>
      <c r="I296" s="257"/>
      <c r="J296" s="139"/>
      <c r="K296" s="139"/>
      <c r="L296" s="139"/>
      <c r="M296" s="139"/>
      <c r="N296" s="139"/>
      <c r="O296" s="139"/>
      <c r="P296" s="139"/>
      <c r="Q296" s="139"/>
      <c r="R296" s="141"/>
      <c r="S296" s="140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256"/>
      <c r="B297" s="139"/>
      <c r="C297" s="139"/>
      <c r="D297" s="139" t="s">
        <v>52</v>
      </c>
      <c r="E297" s="139"/>
      <c r="F297" s="139"/>
      <c r="G297" s="139"/>
      <c r="H297" s="140">
        <f>+H296*(H294-H291)</f>
        <v>0</v>
      </c>
      <c r="I297" s="257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9.5" customHeight="1">
      <c r="A298" s="258"/>
      <c r="B298" s="259"/>
      <c r="C298" s="259"/>
      <c r="D298" s="259"/>
      <c r="E298" s="259"/>
      <c r="F298" s="259"/>
      <c r="G298" s="259"/>
      <c r="H298" s="260"/>
      <c r="I298" s="261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41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18.0" customHeight="1">
      <c r="A302" s="7"/>
      <c r="B302" s="7"/>
      <c r="C302" s="7"/>
      <c r="D302" s="7"/>
      <c r="E302" s="7"/>
      <c r="F302" s="7"/>
      <c r="G302" s="7"/>
      <c r="H302" s="262"/>
      <c r="I302" s="7"/>
      <c r="J302" s="7"/>
      <c r="K302" s="7"/>
      <c r="L302" s="7"/>
      <c r="M302" s="7"/>
      <c r="N302" s="7"/>
      <c r="O302" s="7"/>
      <c r="P302" s="7"/>
      <c r="Q302" s="7"/>
      <c r="R302" s="263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2"/>
      <c r="I303" s="7"/>
      <c r="J303" s="7"/>
      <c r="K303" s="7"/>
      <c r="L303" s="7"/>
      <c r="M303" s="7"/>
      <c r="N303" s="7"/>
      <c r="O303" s="7"/>
      <c r="P303" s="7"/>
      <c r="Q303" s="7"/>
      <c r="R303" s="263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2"/>
      <c r="I304" s="7"/>
      <c r="J304" s="7"/>
      <c r="K304" s="7"/>
      <c r="L304" s="7"/>
      <c r="M304" s="7"/>
      <c r="N304" s="7"/>
      <c r="O304" s="7"/>
      <c r="P304" s="7"/>
      <c r="Q304" s="7"/>
      <c r="R304" s="263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2"/>
      <c r="I305" s="7"/>
      <c r="J305" s="7"/>
      <c r="K305" s="7"/>
      <c r="L305" s="7"/>
      <c r="M305" s="7"/>
      <c r="N305" s="7"/>
      <c r="O305" s="7"/>
      <c r="P305" s="7"/>
      <c r="Q305" s="7"/>
      <c r="R305" s="263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2"/>
      <c r="I306" s="7"/>
      <c r="J306" s="7"/>
      <c r="K306" s="7"/>
      <c r="L306" s="7"/>
      <c r="M306" s="7"/>
      <c r="N306" s="7"/>
      <c r="O306" s="7"/>
      <c r="P306" s="7"/>
      <c r="Q306" s="7"/>
      <c r="R306" s="263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2"/>
      <c r="I307" s="7"/>
      <c r="J307" s="7"/>
      <c r="K307" s="7"/>
      <c r="L307" s="7"/>
      <c r="M307" s="7"/>
      <c r="N307" s="7"/>
      <c r="O307" s="7"/>
      <c r="P307" s="7"/>
      <c r="Q307" s="7"/>
      <c r="R307" s="263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2"/>
      <c r="I308" s="7"/>
      <c r="J308" s="7"/>
      <c r="K308" s="7"/>
      <c r="L308" s="7"/>
      <c r="M308" s="7"/>
      <c r="N308" s="7"/>
      <c r="O308" s="7"/>
      <c r="P308" s="7"/>
      <c r="Q308" s="7"/>
      <c r="R308" s="263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2"/>
      <c r="I309" s="7"/>
      <c r="J309" s="7"/>
      <c r="K309" s="7"/>
      <c r="L309" s="7"/>
      <c r="M309" s="7"/>
      <c r="N309" s="7"/>
      <c r="O309" s="7"/>
      <c r="P309" s="7"/>
      <c r="Q309" s="7"/>
      <c r="R309" s="263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2"/>
      <c r="I310" s="7"/>
      <c r="J310" s="7"/>
      <c r="K310" s="7"/>
      <c r="L310" s="7"/>
      <c r="M310" s="7"/>
      <c r="N310" s="7"/>
      <c r="O310" s="7"/>
      <c r="P310" s="7"/>
      <c r="Q310" s="7"/>
      <c r="R310" s="263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2"/>
      <c r="I311" s="7"/>
      <c r="J311" s="7"/>
      <c r="K311" s="7"/>
      <c r="L311" s="7"/>
      <c r="M311" s="7"/>
      <c r="N311" s="7"/>
      <c r="O311" s="7"/>
      <c r="P311" s="7"/>
      <c r="Q311" s="7"/>
      <c r="R311" s="263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2"/>
      <c r="I312" s="7"/>
      <c r="J312" s="7"/>
      <c r="K312" s="7"/>
      <c r="L312" s="7"/>
      <c r="M312" s="7"/>
      <c r="N312" s="7"/>
      <c r="O312" s="7"/>
      <c r="P312" s="7"/>
      <c r="Q312" s="7"/>
      <c r="R312" s="263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2"/>
      <c r="I313" s="7"/>
      <c r="J313" s="7"/>
      <c r="K313" s="7"/>
      <c r="L313" s="7"/>
      <c r="M313" s="7"/>
      <c r="N313" s="7"/>
      <c r="O313" s="7"/>
      <c r="P313" s="7"/>
      <c r="Q313" s="7"/>
      <c r="R313" s="263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2"/>
      <c r="I488" s="7"/>
      <c r="J488" s="7"/>
      <c r="K488" s="7"/>
      <c r="L488" s="7"/>
      <c r="M488" s="7"/>
      <c r="N488" s="7"/>
      <c r="O488" s="7"/>
      <c r="P488" s="7"/>
      <c r="Q488" s="7"/>
      <c r="R488" s="26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2"/>
      <c r="I489" s="7"/>
      <c r="J489" s="7"/>
      <c r="K489" s="7"/>
      <c r="L489" s="7"/>
      <c r="M489" s="7"/>
      <c r="N489" s="7"/>
      <c r="O489" s="7"/>
      <c r="P489" s="7"/>
      <c r="Q489" s="7"/>
      <c r="R489" s="26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2"/>
      <c r="I490" s="7"/>
      <c r="J490" s="7"/>
      <c r="K490" s="7"/>
      <c r="L490" s="7"/>
      <c r="M490" s="7"/>
      <c r="N490" s="7"/>
      <c r="O490" s="7"/>
      <c r="P490" s="7"/>
      <c r="Q490" s="7"/>
      <c r="R490" s="263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2"/>
      <c r="I491" s="7"/>
      <c r="J491" s="7"/>
      <c r="K491" s="7"/>
      <c r="L491" s="7"/>
      <c r="M491" s="7"/>
      <c r="N491" s="7"/>
      <c r="O491" s="7"/>
      <c r="P491" s="7"/>
      <c r="Q491" s="7"/>
      <c r="R491" s="263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2"/>
      <c r="I492" s="7"/>
      <c r="J492" s="7"/>
      <c r="K492" s="7"/>
      <c r="L492" s="7"/>
      <c r="M492" s="7"/>
      <c r="N492" s="7"/>
      <c r="O492" s="7"/>
      <c r="P492" s="7"/>
      <c r="Q492" s="7"/>
      <c r="R492" s="263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2"/>
      <c r="I493" s="7"/>
      <c r="J493" s="7"/>
      <c r="K493" s="7"/>
      <c r="L493" s="7"/>
      <c r="M493" s="7"/>
      <c r="N493" s="7"/>
      <c r="O493" s="7"/>
      <c r="P493" s="7"/>
      <c r="Q493" s="7"/>
      <c r="R493" s="263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2"/>
      <c r="I494" s="7"/>
      <c r="J494" s="7"/>
      <c r="K494" s="7"/>
      <c r="L494" s="7"/>
      <c r="M494" s="7"/>
      <c r="N494" s="7"/>
      <c r="O494" s="7"/>
      <c r="P494" s="7"/>
      <c r="Q494" s="7"/>
      <c r="R494" s="263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2"/>
      <c r="I495" s="7"/>
      <c r="J495" s="7"/>
      <c r="K495" s="7"/>
      <c r="L495" s="7"/>
      <c r="M495" s="7"/>
      <c r="N495" s="7"/>
      <c r="O495" s="7"/>
      <c r="P495" s="7"/>
      <c r="Q495" s="7"/>
      <c r="R495" s="263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2"/>
      <c r="I496" s="7"/>
      <c r="J496" s="7"/>
      <c r="K496" s="7"/>
      <c r="L496" s="7"/>
      <c r="M496" s="7"/>
      <c r="N496" s="7"/>
      <c r="O496" s="7"/>
      <c r="P496" s="7"/>
      <c r="Q496" s="7"/>
      <c r="R496" s="263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2"/>
      <c r="I497" s="7"/>
      <c r="J497" s="7"/>
      <c r="K497" s="7"/>
      <c r="L497" s="7"/>
      <c r="M497" s="7"/>
      <c r="N497" s="7"/>
      <c r="O497" s="7"/>
      <c r="P497" s="7"/>
      <c r="Q497" s="7"/>
      <c r="R497" s="263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44503.0</v>
      </c>
      <c r="J4" s="139" t="str">
        <f>+B8&amp;"/"&amp;B9&amp;"/"&amp;B10&amp;"/"&amp;B11&amp;"/"&amp;B12&amp;"/"&amp;B13&amp;"/"&amp;B14&amp;"/"&amp;B15&amp;"/"&amp;B16</f>
        <v>D2240/D2240/HRD2960/D1870/////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65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66</v>
      </c>
      <c r="C8" s="154">
        <v>22.5</v>
      </c>
      <c r="D8" s="155">
        <v>0.0805</v>
      </c>
      <c r="E8" s="156">
        <f>221.79*31.3</f>
        <v>6942.027</v>
      </c>
      <c r="F8" s="156"/>
      <c r="G8" s="156"/>
      <c r="H8" s="157">
        <v>31.3</v>
      </c>
      <c r="I8" s="158">
        <f t="shared" ref="I8:I23" si="1">+D8*E8</f>
        <v>558.8331735</v>
      </c>
      <c r="J8" s="159">
        <f t="shared" ref="J8:J23" si="2">E8-I8</f>
        <v>6383.193827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66</v>
      </c>
      <c r="C9" s="154">
        <v>22.5</v>
      </c>
      <c r="D9" s="155">
        <v>0.0805</v>
      </c>
      <c r="E9" s="156">
        <f>221.79*75.1</f>
        <v>16656.429</v>
      </c>
      <c r="F9" s="156"/>
      <c r="G9" s="156"/>
      <c r="H9" s="157">
        <v>75.1</v>
      </c>
      <c r="I9" s="158">
        <f t="shared" si="1"/>
        <v>1340.842535</v>
      </c>
      <c r="J9" s="159">
        <f t="shared" si="2"/>
        <v>15315.58647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67</v>
      </c>
      <c r="C10" s="154">
        <v>29.5</v>
      </c>
      <c r="D10" s="155">
        <v>0.0162</v>
      </c>
      <c r="E10" s="156">
        <f>233.28*15.1</f>
        <v>3522.528</v>
      </c>
      <c r="F10" s="156"/>
      <c r="G10" s="156"/>
      <c r="H10" s="157">
        <v>15.1</v>
      </c>
      <c r="I10" s="158">
        <f t="shared" si="1"/>
        <v>57.0649536</v>
      </c>
      <c r="J10" s="159">
        <f t="shared" si="2"/>
        <v>3465.463046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26</v>
      </c>
      <c r="C11" s="154">
        <v>18.5</v>
      </c>
      <c r="D11" s="161">
        <v>0.0846</v>
      </c>
      <c r="E11" s="162">
        <f>219.58*21.3</f>
        <v>4677.054</v>
      </c>
      <c r="F11" s="162"/>
      <c r="G11" s="162"/>
      <c r="H11" s="157">
        <v>21.3</v>
      </c>
      <c r="I11" s="158">
        <f t="shared" si="1"/>
        <v>395.6787684</v>
      </c>
      <c r="J11" s="159">
        <f t="shared" si="2"/>
        <v>4281.375232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63"/>
      <c r="B24" s="164"/>
      <c r="C24" s="165"/>
      <c r="D24" s="166"/>
      <c r="E24" s="167">
        <f>SUM(E8:E23)</f>
        <v>31798.038</v>
      </c>
      <c r="F24" s="168"/>
      <c r="G24" s="168"/>
      <c r="H24" s="169"/>
      <c r="I24" s="170">
        <f t="shared" ref="I24:J24" si="3">SUM(I8:I23)</f>
        <v>2352.41943</v>
      </c>
      <c r="J24" s="171">
        <f t="shared" si="3"/>
        <v>29445.61857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40.5" customHeight="1">
      <c r="A30" s="176"/>
      <c r="B30" s="160" t="s">
        <v>12</v>
      </c>
      <c r="C30" s="177" t="s">
        <v>58</v>
      </c>
      <c r="D30" s="52"/>
      <c r="E30" s="53"/>
      <c r="F30" s="178"/>
      <c r="G30" s="178"/>
      <c r="H30" s="179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6" t="s">
        <v>18</v>
      </c>
      <c r="O30" s="139"/>
      <c r="P30" s="139"/>
      <c r="Q30" s="176" t="s">
        <v>59</v>
      </c>
      <c r="R30" s="180"/>
      <c r="S30" s="160" t="s">
        <v>17</v>
      </c>
      <c r="T30" s="160" t="s">
        <v>15</v>
      </c>
      <c r="U30" s="176" t="s">
        <v>18</v>
      </c>
      <c r="V30" s="139"/>
      <c r="W30" s="176" t="s">
        <v>19</v>
      </c>
      <c r="X30" s="176" t="s">
        <v>20</v>
      </c>
      <c r="Y30" s="176" t="s">
        <v>21</v>
      </c>
      <c r="Z30" s="176" t="s">
        <v>68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1.0</v>
      </c>
      <c r="B31" s="181" t="s">
        <v>66</v>
      </c>
      <c r="C31" s="182">
        <v>68.0</v>
      </c>
      <c r="D31" s="182">
        <v>204.0</v>
      </c>
      <c r="E31" s="182">
        <v>193.0</v>
      </c>
      <c r="F31" s="182">
        <f t="shared" ref="F31:F34" si="5">VALUE(IF(RIGHT(B31, 1)="%", RIGHT(B31, 3), 0))</f>
        <v>0</v>
      </c>
      <c r="G31" s="182">
        <f t="shared" ref="G31:G34" si="6">+R31*C31/100*D31/100*E31/100</f>
        <v>60.23916</v>
      </c>
      <c r="H31" s="183">
        <f t="shared" ref="H31:H235" si="7">IF(F31=0, G31, F31*G31)</f>
        <v>60.23916</v>
      </c>
      <c r="I31" s="182">
        <v>1.0</v>
      </c>
      <c r="J31" s="184">
        <f t="shared" ref="J31:J235" si="8">+I31*H31</f>
        <v>60.23916</v>
      </c>
      <c r="K31" s="185"/>
      <c r="L31" s="186">
        <f>D31*25.4/1000</f>
        <v>5.1816</v>
      </c>
      <c r="M31" s="187">
        <f>+I31</f>
        <v>1</v>
      </c>
      <c r="N31" s="187">
        <f>M31*L31</f>
        <v>5.1816</v>
      </c>
      <c r="O31" s="185"/>
      <c r="P31" s="185"/>
      <c r="Q31" s="186">
        <v>86.0</v>
      </c>
      <c r="R31" s="188">
        <v>22.5</v>
      </c>
      <c r="S31" s="176">
        <f t="shared" ref="S31:S35" si="9">E31/100</f>
        <v>1.93</v>
      </c>
      <c r="T31" s="160">
        <f t="shared" ref="T31:T35" si="10">I31</f>
        <v>1</v>
      </c>
      <c r="U31" s="160">
        <f t="shared" ref="U31:U35" si="11">T31*S31</f>
        <v>1.93</v>
      </c>
      <c r="V31" s="189">
        <f t="shared" ref="V31:V93" si="12">R31*C31/100*D31/100*E31/100</f>
        <v>60.23916</v>
      </c>
      <c r="W31" s="176">
        <f t="shared" ref="W31:X31" si="4">C31/100</f>
        <v>0.68</v>
      </c>
      <c r="X31" s="176">
        <f t="shared" si="4"/>
        <v>2.04</v>
      </c>
      <c r="Y31" s="176">
        <f t="shared" ref="Y31:Y236" si="14">U31</f>
        <v>1.93</v>
      </c>
      <c r="Z31" s="190">
        <f t="shared" ref="Z31:Z236" si="15">W31*X31*Y31</f>
        <v>2.677296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2.0</v>
      </c>
      <c r="B32" s="191" t="s">
        <v>66</v>
      </c>
      <c r="C32" s="191">
        <v>102.0</v>
      </c>
      <c r="D32" s="191">
        <v>204.0</v>
      </c>
      <c r="E32" s="191">
        <v>188.0</v>
      </c>
      <c r="F32" s="191">
        <f t="shared" si="5"/>
        <v>0</v>
      </c>
      <c r="G32" s="191">
        <f t="shared" si="6"/>
        <v>88.01784</v>
      </c>
      <c r="H32" s="192">
        <f t="shared" si="7"/>
        <v>88.01784</v>
      </c>
      <c r="I32" s="191">
        <v>1.0</v>
      </c>
      <c r="J32" s="193">
        <f t="shared" si="8"/>
        <v>88.01784</v>
      </c>
      <c r="K32" s="139"/>
      <c r="L32" s="176"/>
      <c r="M32" s="160"/>
      <c r="N32" s="160"/>
      <c r="O32" s="139"/>
      <c r="P32" s="139"/>
      <c r="Q32" s="176">
        <v>87.0</v>
      </c>
      <c r="R32" s="188">
        <v>22.5</v>
      </c>
      <c r="S32" s="176">
        <f t="shared" si="9"/>
        <v>1.88</v>
      </c>
      <c r="T32" s="160">
        <f t="shared" si="10"/>
        <v>1</v>
      </c>
      <c r="U32" s="160">
        <f t="shared" si="11"/>
        <v>1.88</v>
      </c>
      <c r="V32" s="189">
        <f t="shared" si="12"/>
        <v>88.01784</v>
      </c>
      <c r="W32" s="176">
        <f t="shared" ref="W32:X32" si="13">C32/100</f>
        <v>1.02</v>
      </c>
      <c r="X32" s="176">
        <f t="shared" si="13"/>
        <v>2.04</v>
      </c>
      <c r="Y32" s="176">
        <f t="shared" si="14"/>
        <v>1.88</v>
      </c>
      <c r="Z32" s="190">
        <f t="shared" si="15"/>
        <v>3.911904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3.0</v>
      </c>
      <c r="B33" s="191" t="s">
        <v>66</v>
      </c>
      <c r="C33" s="191">
        <v>101.0</v>
      </c>
      <c r="D33" s="191">
        <v>204.0</v>
      </c>
      <c r="E33" s="191">
        <v>195.0</v>
      </c>
      <c r="F33" s="191">
        <f t="shared" si="5"/>
        <v>0</v>
      </c>
      <c r="G33" s="191">
        <f t="shared" si="6"/>
        <v>90.40005</v>
      </c>
      <c r="H33" s="192">
        <f t="shared" si="7"/>
        <v>90.40005</v>
      </c>
      <c r="I33" s="191">
        <v>1.0</v>
      </c>
      <c r="J33" s="193">
        <f t="shared" si="8"/>
        <v>90.40005</v>
      </c>
      <c r="K33" s="139"/>
      <c r="L33" s="176">
        <f t="shared" ref="L33:L34" si="17">D33*25.4/1000</f>
        <v>5.1816</v>
      </c>
      <c r="M33" s="160">
        <f t="shared" ref="M33:M34" si="18">+I33</f>
        <v>1</v>
      </c>
      <c r="N33" s="160">
        <f t="shared" ref="N33:N34" si="19">M33*L33</f>
        <v>5.1816</v>
      </c>
      <c r="O33" s="139"/>
      <c r="P33" s="139"/>
      <c r="Q33" s="176">
        <v>90.0</v>
      </c>
      <c r="R33" s="188">
        <v>22.5</v>
      </c>
      <c r="S33" s="176">
        <f t="shared" si="9"/>
        <v>1.95</v>
      </c>
      <c r="T33" s="160">
        <f t="shared" si="10"/>
        <v>1</v>
      </c>
      <c r="U33" s="160">
        <f t="shared" si="11"/>
        <v>1.95</v>
      </c>
      <c r="V33" s="189">
        <f t="shared" si="12"/>
        <v>90.40005</v>
      </c>
      <c r="W33" s="176">
        <f t="shared" ref="W33:X33" si="16">C33/100</f>
        <v>1.01</v>
      </c>
      <c r="X33" s="176">
        <f t="shared" si="16"/>
        <v>2.04</v>
      </c>
      <c r="Y33" s="176">
        <f t="shared" si="14"/>
        <v>1.95</v>
      </c>
      <c r="Z33" s="190">
        <f t="shared" si="15"/>
        <v>4.01778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4.0</v>
      </c>
      <c r="B34" s="191" t="s">
        <v>66</v>
      </c>
      <c r="C34" s="191">
        <v>87.0</v>
      </c>
      <c r="D34" s="191">
        <v>204.0</v>
      </c>
      <c r="E34" s="191">
        <v>142.0</v>
      </c>
      <c r="F34" s="191">
        <f t="shared" si="5"/>
        <v>0</v>
      </c>
      <c r="G34" s="191">
        <f t="shared" si="6"/>
        <v>56.70486</v>
      </c>
      <c r="H34" s="192">
        <f t="shared" si="7"/>
        <v>56.70486</v>
      </c>
      <c r="I34" s="191">
        <v>1.0</v>
      </c>
      <c r="J34" s="193">
        <f t="shared" si="8"/>
        <v>56.70486</v>
      </c>
      <c r="K34" s="139"/>
      <c r="L34" s="176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6">
        <v>66.0</v>
      </c>
      <c r="R34" s="188">
        <v>22.5</v>
      </c>
      <c r="S34" s="176">
        <f t="shared" si="9"/>
        <v>1.42</v>
      </c>
      <c r="T34" s="160">
        <f t="shared" si="10"/>
        <v>1</v>
      </c>
      <c r="U34" s="160">
        <f t="shared" si="11"/>
        <v>1.42</v>
      </c>
      <c r="V34" s="189">
        <f t="shared" si="12"/>
        <v>56.70486</v>
      </c>
      <c r="W34" s="176">
        <f t="shared" ref="W34:X34" si="20">C34/100</f>
        <v>0.87</v>
      </c>
      <c r="X34" s="176">
        <f t="shared" si="20"/>
        <v>2.04</v>
      </c>
      <c r="Y34" s="176">
        <f t="shared" si="14"/>
        <v>1.42</v>
      </c>
      <c r="Z34" s="190">
        <f t="shared" si="15"/>
        <v>2.520216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/>
      <c r="B35" s="191" t="s">
        <v>66</v>
      </c>
      <c r="C35" s="191">
        <v>103.0</v>
      </c>
      <c r="D35" s="191">
        <v>204.0</v>
      </c>
      <c r="E35" s="191">
        <v>60.0</v>
      </c>
      <c r="F35" s="191"/>
      <c r="G35" s="191"/>
      <c r="H35" s="192" t="str">
        <f t="shared" si="7"/>
        <v/>
      </c>
      <c r="I35" s="191">
        <v>1.0</v>
      </c>
      <c r="J35" s="193">
        <f t="shared" si="8"/>
        <v>0</v>
      </c>
      <c r="K35" s="139"/>
      <c r="L35" s="176"/>
      <c r="M35" s="160"/>
      <c r="N35" s="160"/>
      <c r="O35" s="139"/>
      <c r="P35" s="139"/>
      <c r="Q35" s="176">
        <v>44.0</v>
      </c>
      <c r="R35" s="188">
        <v>22.5</v>
      </c>
      <c r="S35" s="176">
        <f t="shared" si="9"/>
        <v>0.6</v>
      </c>
      <c r="T35" s="160">
        <f t="shared" si="10"/>
        <v>1</v>
      </c>
      <c r="U35" s="160">
        <f t="shared" si="11"/>
        <v>0.6</v>
      </c>
      <c r="V35" s="189">
        <f t="shared" si="12"/>
        <v>28.3662</v>
      </c>
      <c r="W35" s="176">
        <f t="shared" ref="W35:X35" si="21">C35/100</f>
        <v>1.03</v>
      </c>
      <c r="X35" s="176">
        <f t="shared" si="21"/>
        <v>2.04</v>
      </c>
      <c r="Y35" s="176">
        <f t="shared" si="14"/>
        <v>0.6</v>
      </c>
      <c r="Z35" s="190">
        <f t="shared" si="15"/>
        <v>1.26072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/>
      <c r="B36" s="191" t="s">
        <v>66</v>
      </c>
      <c r="C36" s="191">
        <v>93.0</v>
      </c>
      <c r="D36" s="191">
        <v>203.0</v>
      </c>
      <c r="E36" s="191">
        <v>286.0</v>
      </c>
      <c r="F36" s="191"/>
      <c r="G36" s="191"/>
      <c r="H36" s="192" t="str">
        <f t="shared" si="7"/>
        <v/>
      </c>
      <c r="I36" s="191">
        <v>1.0</v>
      </c>
      <c r="J36" s="193">
        <f t="shared" si="8"/>
        <v>0</v>
      </c>
      <c r="K36" s="139"/>
      <c r="L36" s="176"/>
      <c r="M36" s="160"/>
      <c r="N36" s="160"/>
      <c r="O36" s="139"/>
      <c r="P36" s="139"/>
      <c r="Q36" s="176">
        <v>127.0</v>
      </c>
      <c r="R36" s="188">
        <v>22.5</v>
      </c>
      <c r="S36" s="176">
        <f>SUMIFS($T$31:$T$34,$S$31:$S$34,"&gt;=3")</f>
        <v>0</v>
      </c>
      <c r="T36" s="160">
        <f t="shared" ref="T36:U36" si="22">SUM(T31:T34)</f>
        <v>4</v>
      </c>
      <c r="U36" s="160">
        <f t="shared" si="22"/>
        <v>7.18</v>
      </c>
      <c r="V36" s="189">
        <f t="shared" si="12"/>
        <v>121.486365</v>
      </c>
      <c r="W36" s="176">
        <f t="shared" ref="W36:X36" si="23">C36/100</f>
        <v>0.93</v>
      </c>
      <c r="X36" s="176">
        <f t="shared" si="23"/>
        <v>2.03</v>
      </c>
      <c r="Y36" s="176">
        <f t="shared" si="14"/>
        <v>7.18</v>
      </c>
      <c r="Z36" s="190">
        <f t="shared" si="15"/>
        <v>13.555122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5.0</v>
      </c>
      <c r="B37" s="191" t="s">
        <v>66</v>
      </c>
      <c r="C37" s="191">
        <v>102.0</v>
      </c>
      <c r="D37" s="191">
        <v>204.0</v>
      </c>
      <c r="E37" s="191">
        <v>2957.0</v>
      </c>
      <c r="F37" s="191"/>
      <c r="G37" s="191"/>
      <c r="H37" s="192" t="str">
        <f t="shared" si="7"/>
        <v/>
      </c>
      <c r="I37" s="191">
        <v>1.0</v>
      </c>
      <c r="J37" s="193">
        <f t="shared" si="8"/>
        <v>0</v>
      </c>
      <c r="K37" s="139"/>
      <c r="L37" s="176">
        <f t="shared" ref="L37:L51" si="25">D37*25.4/1000</f>
        <v>5.1816</v>
      </c>
      <c r="M37" s="160">
        <f t="shared" ref="M37:M64" si="26">+I37</f>
        <v>1</v>
      </c>
      <c r="N37" s="160">
        <f t="shared" ref="N37:N51" si="27">M37*L37</f>
        <v>5.1816</v>
      </c>
      <c r="O37" s="139"/>
      <c r="P37" s="139"/>
      <c r="Q37" s="176">
        <v>1375.0</v>
      </c>
      <c r="R37" s="188">
        <v>22.5</v>
      </c>
      <c r="S37" s="176">
        <f t="shared" ref="S37:S38" si="28">E37/100</f>
        <v>29.57</v>
      </c>
      <c r="T37" s="160">
        <f>I37</f>
        <v>1</v>
      </c>
      <c r="U37" s="160">
        <f>T37*S37</f>
        <v>29.57</v>
      </c>
      <c r="V37" s="189">
        <f t="shared" si="12"/>
        <v>1384.40826</v>
      </c>
      <c r="W37" s="176">
        <f t="shared" ref="W37:X37" si="24">C37/100</f>
        <v>1.02</v>
      </c>
      <c r="X37" s="176">
        <f t="shared" si="24"/>
        <v>2.04</v>
      </c>
      <c r="Y37" s="176">
        <f t="shared" si="14"/>
        <v>29.57</v>
      </c>
      <c r="Z37" s="190">
        <f t="shared" si="15"/>
        <v>61.529256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6.0</v>
      </c>
      <c r="B38" s="191" t="s">
        <v>66</v>
      </c>
      <c r="C38" s="191">
        <v>103.0</v>
      </c>
      <c r="D38" s="191">
        <v>204.0</v>
      </c>
      <c r="E38" s="191">
        <v>2875.0</v>
      </c>
      <c r="F38" s="191"/>
      <c r="G38" s="191"/>
      <c r="H38" s="192" t="str">
        <f t="shared" si="7"/>
        <v/>
      </c>
      <c r="I38" s="191">
        <v>1.0</v>
      </c>
      <c r="J38" s="193">
        <f t="shared" si="8"/>
        <v>0</v>
      </c>
      <c r="K38" s="139"/>
      <c r="L38" s="176">
        <f t="shared" si="25"/>
        <v>5.1816</v>
      </c>
      <c r="M38" s="160">
        <f t="shared" si="26"/>
        <v>1</v>
      </c>
      <c r="N38" s="160">
        <f t="shared" si="27"/>
        <v>5.1816</v>
      </c>
      <c r="O38" s="139"/>
      <c r="P38" s="139"/>
      <c r="Q38" s="176">
        <v>1350.0</v>
      </c>
      <c r="R38" s="188">
        <v>22.5</v>
      </c>
      <c r="S38" s="176">
        <f t="shared" si="28"/>
        <v>28.75</v>
      </c>
      <c r="T38" s="160" t="s">
        <v>48</v>
      </c>
      <c r="U38" s="160" t="s">
        <v>61</v>
      </c>
      <c r="V38" s="189">
        <f t="shared" si="12"/>
        <v>1359.21375</v>
      </c>
      <c r="W38" s="176">
        <f t="shared" ref="W38:X38" si="29">C38/100</f>
        <v>1.03</v>
      </c>
      <c r="X38" s="176">
        <f t="shared" si="29"/>
        <v>2.04</v>
      </c>
      <c r="Y38" s="176" t="str">
        <f t="shared" si="14"/>
        <v>MRT</v>
      </c>
      <c r="Z38" s="190" t="str">
        <f t="shared" si="15"/>
        <v>#VALUE!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7.0</v>
      </c>
      <c r="B39" s="191" t="s">
        <v>66</v>
      </c>
      <c r="C39" s="191">
        <v>103.0</v>
      </c>
      <c r="D39" s="191">
        <v>204.0</v>
      </c>
      <c r="E39" s="191">
        <v>2872.0</v>
      </c>
      <c r="F39" s="191"/>
      <c r="G39" s="191"/>
      <c r="H39" s="192" t="str">
        <f t="shared" si="7"/>
        <v/>
      </c>
      <c r="I39" s="191">
        <v>1.0</v>
      </c>
      <c r="J39" s="193">
        <f t="shared" si="8"/>
        <v>0</v>
      </c>
      <c r="K39" s="139"/>
      <c r="L39" s="176">
        <f t="shared" si="25"/>
        <v>5.1816</v>
      </c>
      <c r="M39" s="160">
        <f t="shared" si="26"/>
        <v>1</v>
      </c>
      <c r="N39" s="160">
        <f t="shared" si="27"/>
        <v>5.1816</v>
      </c>
      <c r="O39" s="139"/>
      <c r="P39" s="139"/>
      <c r="Q39" s="176">
        <v>1355.0</v>
      </c>
      <c r="R39" s="188">
        <v>22.5</v>
      </c>
      <c r="S39" s="176" t="s">
        <v>31</v>
      </c>
      <c r="T39" s="160">
        <f>SUMIFS($J$31:$J$34,$S$31:$S$34,"&gt;=3")</f>
        <v>0</v>
      </c>
      <c r="U39" s="160" t="str">
        <f>T39*S39</f>
        <v>#VALUE!</v>
      </c>
      <c r="V39" s="189">
        <f t="shared" si="12"/>
        <v>1357.79544</v>
      </c>
      <c r="W39" s="176">
        <f t="shared" ref="W39:X39" si="30">C39/100</f>
        <v>1.03</v>
      </c>
      <c r="X39" s="176">
        <f t="shared" si="30"/>
        <v>2.04</v>
      </c>
      <c r="Y39" s="176" t="str">
        <f t="shared" si="14"/>
        <v>#VALUE!</v>
      </c>
      <c r="Z39" s="190" t="str">
        <f t="shared" si="15"/>
        <v>#VALUE!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8.0</v>
      </c>
      <c r="B40" s="191" t="s">
        <v>66</v>
      </c>
      <c r="C40" s="191">
        <v>103.0</v>
      </c>
      <c r="D40" s="191">
        <v>204.0</v>
      </c>
      <c r="E40" s="191">
        <v>2872.0</v>
      </c>
      <c r="F40" s="191"/>
      <c r="G40" s="191"/>
      <c r="H40" s="192" t="str">
        <f t="shared" si="7"/>
        <v/>
      </c>
      <c r="I40" s="191">
        <v>1.0</v>
      </c>
      <c r="J40" s="193">
        <f t="shared" si="8"/>
        <v>0</v>
      </c>
      <c r="K40" s="139"/>
      <c r="L40" s="176">
        <f t="shared" si="25"/>
        <v>5.1816</v>
      </c>
      <c r="M40" s="160">
        <f t="shared" si="26"/>
        <v>1</v>
      </c>
      <c r="N40" s="160">
        <f t="shared" si="27"/>
        <v>5.1816</v>
      </c>
      <c r="O40" s="139"/>
      <c r="P40" s="139"/>
      <c r="Q40" s="176">
        <v>1350.0</v>
      </c>
      <c r="R40" s="188">
        <v>22.5</v>
      </c>
      <c r="S40" s="176" t="s">
        <v>34</v>
      </c>
      <c r="T40" s="193">
        <f>J36-T39</f>
        <v>0</v>
      </c>
      <c r="U40" s="160">
        <f>+SUMIFS($U$31:$U$34,$S$31:$S$34,"&gt;=3")</f>
        <v>0</v>
      </c>
      <c r="V40" s="189">
        <f t="shared" si="12"/>
        <v>1357.79544</v>
      </c>
      <c r="W40" s="176">
        <f t="shared" ref="W40:X40" si="31">C40/100</f>
        <v>1.03</v>
      </c>
      <c r="X40" s="176">
        <f t="shared" si="31"/>
        <v>2.04</v>
      </c>
      <c r="Y40" s="176">
        <f t="shared" si="14"/>
        <v>0</v>
      </c>
      <c r="Z40" s="190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15.0</v>
      </c>
      <c r="B41" s="181" t="s">
        <v>66</v>
      </c>
      <c r="C41" s="182">
        <v>82.0</v>
      </c>
      <c r="D41" s="182">
        <v>203.0</v>
      </c>
      <c r="E41" s="182">
        <v>174.0</v>
      </c>
      <c r="F41" s="182"/>
      <c r="G41" s="182"/>
      <c r="H41" s="183" t="str">
        <f t="shared" si="7"/>
        <v/>
      </c>
      <c r="I41" s="182">
        <v>1.0</v>
      </c>
      <c r="J41" s="184">
        <f t="shared" si="8"/>
        <v>0</v>
      </c>
      <c r="K41" s="185"/>
      <c r="L41" s="186">
        <f t="shared" si="25"/>
        <v>5.1562</v>
      </c>
      <c r="M41" s="187">
        <f t="shared" si="26"/>
        <v>1</v>
      </c>
      <c r="N41" s="187">
        <f t="shared" si="27"/>
        <v>5.1562</v>
      </c>
      <c r="O41" s="185"/>
      <c r="P41" s="185"/>
      <c r="Q41" s="186">
        <v>78.0</v>
      </c>
      <c r="R41" s="188">
        <v>22.5</v>
      </c>
      <c r="S41" s="176">
        <f t="shared" ref="S41:S236" si="33">E41/100</f>
        <v>1.74</v>
      </c>
      <c r="T41" s="160">
        <f>+I36</f>
        <v>1</v>
      </c>
      <c r="U41" s="160">
        <f t="shared" ref="U41:U236" si="34">T41*S41</f>
        <v>1.74</v>
      </c>
      <c r="V41" s="189">
        <f t="shared" si="12"/>
        <v>65.16909</v>
      </c>
      <c r="W41" s="176">
        <f t="shared" ref="W41:X41" si="32">C41/100</f>
        <v>0.82</v>
      </c>
      <c r="X41" s="176">
        <f t="shared" si="32"/>
        <v>2.03</v>
      </c>
      <c r="Y41" s="176">
        <f t="shared" si="14"/>
        <v>1.74</v>
      </c>
      <c r="Z41" s="190">
        <f t="shared" si="15"/>
        <v>2.896404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16.0</v>
      </c>
      <c r="B42" s="191" t="s">
        <v>66</v>
      </c>
      <c r="C42" s="191">
        <v>100.0</v>
      </c>
      <c r="D42" s="191">
        <v>203.0</v>
      </c>
      <c r="E42" s="191">
        <v>208.0</v>
      </c>
      <c r="F42" s="191"/>
      <c r="G42" s="191"/>
      <c r="H42" s="192" t="str">
        <f t="shared" si="7"/>
        <v/>
      </c>
      <c r="I42" s="191">
        <v>1.0</v>
      </c>
      <c r="J42" s="193">
        <f t="shared" si="8"/>
        <v>0</v>
      </c>
      <c r="K42" s="139"/>
      <c r="L42" s="176">
        <f t="shared" si="25"/>
        <v>5.1562</v>
      </c>
      <c r="M42" s="160">
        <f t="shared" si="26"/>
        <v>1</v>
      </c>
      <c r="N42" s="160">
        <f t="shared" si="27"/>
        <v>5.1562</v>
      </c>
      <c r="O42" s="139"/>
      <c r="P42" s="139"/>
      <c r="Q42" s="176">
        <v>95.0</v>
      </c>
      <c r="R42" s="188">
        <v>22.5</v>
      </c>
      <c r="S42" s="176">
        <f t="shared" si="33"/>
        <v>2.08</v>
      </c>
      <c r="T42" s="160">
        <f t="shared" ref="T42:T236" si="36">I42</f>
        <v>1</v>
      </c>
      <c r="U42" s="160">
        <f t="shared" si="34"/>
        <v>2.08</v>
      </c>
      <c r="V42" s="189">
        <f t="shared" si="12"/>
        <v>95.004</v>
      </c>
      <c r="W42" s="176">
        <f t="shared" ref="W42:X42" si="35">C42/100</f>
        <v>1</v>
      </c>
      <c r="X42" s="176">
        <f t="shared" si="35"/>
        <v>2.03</v>
      </c>
      <c r="Y42" s="176">
        <f t="shared" si="14"/>
        <v>2.08</v>
      </c>
      <c r="Z42" s="190">
        <f t="shared" si="15"/>
        <v>4.2224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17.0</v>
      </c>
      <c r="B43" s="191" t="s">
        <v>66</v>
      </c>
      <c r="C43" s="191">
        <v>103.0</v>
      </c>
      <c r="D43" s="191">
        <v>204.0</v>
      </c>
      <c r="E43" s="191">
        <v>75.0</v>
      </c>
      <c r="F43" s="191"/>
      <c r="G43" s="191"/>
      <c r="H43" s="192" t="str">
        <f t="shared" si="7"/>
        <v/>
      </c>
      <c r="I43" s="191">
        <v>1.0</v>
      </c>
      <c r="J43" s="193">
        <f t="shared" si="8"/>
        <v>0</v>
      </c>
      <c r="K43" s="139"/>
      <c r="L43" s="176">
        <f t="shared" si="25"/>
        <v>5.1816</v>
      </c>
      <c r="M43" s="160">
        <f t="shared" si="26"/>
        <v>1</v>
      </c>
      <c r="N43" s="160">
        <f t="shared" si="27"/>
        <v>5.1816</v>
      </c>
      <c r="O43" s="139"/>
      <c r="P43" s="139"/>
      <c r="Q43" s="176">
        <v>45.0</v>
      </c>
      <c r="R43" s="188">
        <v>22.5</v>
      </c>
      <c r="S43" s="176">
        <f t="shared" si="33"/>
        <v>0.75</v>
      </c>
      <c r="T43" s="160">
        <f t="shared" si="36"/>
        <v>1</v>
      </c>
      <c r="U43" s="160">
        <f t="shared" si="34"/>
        <v>0.75</v>
      </c>
      <c r="V43" s="189">
        <f t="shared" si="12"/>
        <v>35.45775</v>
      </c>
      <c r="W43" s="176">
        <f t="shared" ref="W43:X43" si="37">C43/100</f>
        <v>1.03</v>
      </c>
      <c r="X43" s="176">
        <f t="shared" si="37"/>
        <v>2.04</v>
      </c>
      <c r="Y43" s="176">
        <f t="shared" si="14"/>
        <v>0.75</v>
      </c>
      <c r="Z43" s="190">
        <f t="shared" si="15"/>
        <v>1.5759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18.0</v>
      </c>
      <c r="B44" s="191" t="s">
        <v>66</v>
      </c>
      <c r="C44" s="191">
        <v>103.0</v>
      </c>
      <c r="D44" s="191">
        <v>204.0</v>
      </c>
      <c r="E44" s="191">
        <v>2883.0</v>
      </c>
      <c r="F44" s="191"/>
      <c r="G44" s="191"/>
      <c r="H44" s="192" t="str">
        <f t="shared" si="7"/>
        <v/>
      </c>
      <c r="I44" s="191">
        <v>1.0</v>
      </c>
      <c r="J44" s="193">
        <f t="shared" si="8"/>
        <v>0</v>
      </c>
      <c r="K44" s="139"/>
      <c r="L44" s="176">
        <f t="shared" si="25"/>
        <v>5.1816</v>
      </c>
      <c r="M44" s="160">
        <f t="shared" si="26"/>
        <v>1</v>
      </c>
      <c r="N44" s="160">
        <f t="shared" si="27"/>
        <v>5.1816</v>
      </c>
      <c r="O44" s="139"/>
      <c r="P44" s="139"/>
      <c r="Q44" s="176">
        <v>1330.0</v>
      </c>
      <c r="R44" s="188">
        <v>22.5</v>
      </c>
      <c r="S44" s="176">
        <f t="shared" si="33"/>
        <v>28.83</v>
      </c>
      <c r="T44" s="160">
        <f t="shared" si="36"/>
        <v>1</v>
      </c>
      <c r="U44" s="160">
        <f t="shared" si="34"/>
        <v>28.83</v>
      </c>
      <c r="V44" s="189">
        <f t="shared" si="12"/>
        <v>1362.99591</v>
      </c>
      <c r="W44" s="176">
        <f t="shared" ref="W44:X44" si="38">C44/100</f>
        <v>1.03</v>
      </c>
      <c r="X44" s="176">
        <f t="shared" si="38"/>
        <v>2.04</v>
      </c>
      <c r="Y44" s="176">
        <f t="shared" si="14"/>
        <v>28.83</v>
      </c>
      <c r="Z44" s="190">
        <f t="shared" si="15"/>
        <v>60.577596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19.0</v>
      </c>
      <c r="B45" s="191" t="s">
        <v>66</v>
      </c>
      <c r="C45" s="191">
        <v>103.0</v>
      </c>
      <c r="D45" s="191">
        <v>204.0</v>
      </c>
      <c r="E45" s="191">
        <v>2875.0</v>
      </c>
      <c r="F45" s="191"/>
      <c r="G45" s="191"/>
      <c r="H45" s="192" t="str">
        <f t="shared" si="7"/>
        <v/>
      </c>
      <c r="I45" s="191">
        <v>1.0</v>
      </c>
      <c r="J45" s="193">
        <f t="shared" si="8"/>
        <v>0</v>
      </c>
      <c r="K45" s="139"/>
      <c r="L45" s="176">
        <f t="shared" si="25"/>
        <v>5.1816</v>
      </c>
      <c r="M45" s="160">
        <f t="shared" si="26"/>
        <v>1</v>
      </c>
      <c r="N45" s="160">
        <f t="shared" si="27"/>
        <v>5.1816</v>
      </c>
      <c r="O45" s="139"/>
      <c r="P45" s="139"/>
      <c r="Q45" s="176">
        <v>350.0</v>
      </c>
      <c r="R45" s="188">
        <v>22.5</v>
      </c>
      <c r="S45" s="176">
        <f t="shared" si="33"/>
        <v>28.75</v>
      </c>
      <c r="T45" s="160">
        <f t="shared" si="36"/>
        <v>1</v>
      </c>
      <c r="U45" s="160">
        <f t="shared" si="34"/>
        <v>28.75</v>
      </c>
      <c r="V45" s="189">
        <f t="shared" si="12"/>
        <v>1359.21375</v>
      </c>
      <c r="W45" s="176">
        <f t="shared" ref="W45:X45" si="39">C45/100</f>
        <v>1.03</v>
      </c>
      <c r="X45" s="176">
        <f t="shared" si="39"/>
        <v>2.04</v>
      </c>
      <c r="Y45" s="176">
        <f t="shared" si="14"/>
        <v>28.75</v>
      </c>
      <c r="Z45" s="190">
        <f t="shared" si="15"/>
        <v>60.4095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20.0</v>
      </c>
      <c r="B46" s="191" t="s">
        <v>66</v>
      </c>
      <c r="C46" s="191">
        <v>101.0</v>
      </c>
      <c r="D46" s="191">
        <v>204.0</v>
      </c>
      <c r="E46" s="191">
        <v>2878.0</v>
      </c>
      <c r="F46" s="191"/>
      <c r="G46" s="191"/>
      <c r="H46" s="192" t="str">
        <f t="shared" si="7"/>
        <v/>
      </c>
      <c r="I46" s="191">
        <v>1.0</v>
      </c>
      <c r="J46" s="193">
        <f t="shared" si="8"/>
        <v>0</v>
      </c>
      <c r="K46" s="139"/>
      <c r="L46" s="176">
        <f t="shared" si="25"/>
        <v>5.1816</v>
      </c>
      <c r="M46" s="160">
        <f t="shared" si="26"/>
        <v>1</v>
      </c>
      <c r="N46" s="160">
        <f t="shared" si="27"/>
        <v>5.1816</v>
      </c>
      <c r="O46" s="139"/>
      <c r="P46" s="139"/>
      <c r="Q46" s="176">
        <v>1320.0</v>
      </c>
      <c r="R46" s="188">
        <v>22.5</v>
      </c>
      <c r="S46" s="176">
        <f t="shared" si="33"/>
        <v>28.78</v>
      </c>
      <c r="T46" s="160">
        <f t="shared" si="36"/>
        <v>1</v>
      </c>
      <c r="U46" s="160">
        <f t="shared" si="34"/>
        <v>28.78</v>
      </c>
      <c r="V46" s="189">
        <f t="shared" si="12"/>
        <v>1334.21202</v>
      </c>
      <c r="W46" s="176">
        <f t="shared" ref="W46:X46" si="40">C46/100</f>
        <v>1.01</v>
      </c>
      <c r="X46" s="176">
        <f t="shared" si="40"/>
        <v>2.04</v>
      </c>
      <c r="Y46" s="176">
        <f t="shared" si="14"/>
        <v>28.78</v>
      </c>
      <c r="Z46" s="190">
        <f t="shared" si="15"/>
        <v>59.298312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21.0</v>
      </c>
      <c r="B47" s="191" t="s">
        <v>66</v>
      </c>
      <c r="C47" s="191">
        <v>102.0</v>
      </c>
      <c r="D47" s="191">
        <v>204.0</v>
      </c>
      <c r="E47" s="191">
        <v>2877.0</v>
      </c>
      <c r="F47" s="191"/>
      <c r="G47" s="191"/>
      <c r="H47" s="192" t="str">
        <f t="shared" si="7"/>
        <v/>
      </c>
      <c r="I47" s="191">
        <v>1.0</v>
      </c>
      <c r="J47" s="193">
        <f t="shared" si="8"/>
        <v>0</v>
      </c>
      <c r="K47" s="139"/>
      <c r="L47" s="176">
        <f t="shared" si="25"/>
        <v>5.1816</v>
      </c>
      <c r="M47" s="160">
        <f t="shared" si="26"/>
        <v>1</v>
      </c>
      <c r="N47" s="160">
        <f t="shared" si="27"/>
        <v>5.1816</v>
      </c>
      <c r="O47" s="139"/>
      <c r="P47" s="139"/>
      <c r="Q47" s="176">
        <v>1325.0</v>
      </c>
      <c r="R47" s="188">
        <v>22.5</v>
      </c>
      <c r="S47" s="176">
        <f t="shared" si="33"/>
        <v>28.77</v>
      </c>
      <c r="T47" s="160">
        <f t="shared" si="36"/>
        <v>1</v>
      </c>
      <c r="U47" s="160">
        <f t="shared" si="34"/>
        <v>28.77</v>
      </c>
      <c r="V47" s="189">
        <f t="shared" si="12"/>
        <v>1346.95386</v>
      </c>
      <c r="W47" s="176">
        <f t="shared" ref="W47:X47" si="41">C47/100</f>
        <v>1.02</v>
      </c>
      <c r="X47" s="176">
        <f t="shared" si="41"/>
        <v>2.04</v>
      </c>
      <c r="Y47" s="176">
        <f t="shared" si="14"/>
        <v>28.77</v>
      </c>
      <c r="Z47" s="190">
        <f t="shared" si="15"/>
        <v>59.864616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22.0</v>
      </c>
      <c r="B48" s="191" t="s">
        <v>66</v>
      </c>
      <c r="C48" s="191">
        <v>101.0</v>
      </c>
      <c r="D48" s="191">
        <v>204.0</v>
      </c>
      <c r="E48" s="191">
        <v>2875.0</v>
      </c>
      <c r="F48" s="191"/>
      <c r="G48" s="191"/>
      <c r="H48" s="192" t="str">
        <f t="shared" si="7"/>
        <v/>
      </c>
      <c r="I48" s="191">
        <v>1.0</v>
      </c>
      <c r="J48" s="193">
        <f t="shared" si="8"/>
        <v>0</v>
      </c>
      <c r="K48" s="139"/>
      <c r="L48" s="176">
        <f t="shared" si="25"/>
        <v>5.1816</v>
      </c>
      <c r="M48" s="160">
        <f t="shared" si="26"/>
        <v>1</v>
      </c>
      <c r="N48" s="160">
        <f t="shared" si="27"/>
        <v>5.1816</v>
      </c>
      <c r="O48" s="139"/>
      <c r="P48" s="139"/>
      <c r="Q48" s="176">
        <v>1305.0</v>
      </c>
      <c r="R48" s="188">
        <v>22.5</v>
      </c>
      <c r="S48" s="176">
        <f t="shared" si="33"/>
        <v>28.75</v>
      </c>
      <c r="T48" s="160">
        <f t="shared" si="36"/>
        <v>1</v>
      </c>
      <c r="U48" s="160">
        <f t="shared" si="34"/>
        <v>28.75</v>
      </c>
      <c r="V48" s="189">
        <f t="shared" si="12"/>
        <v>1332.82125</v>
      </c>
      <c r="W48" s="176">
        <f t="shared" ref="W48:X48" si="42">C48/100</f>
        <v>1.01</v>
      </c>
      <c r="X48" s="176">
        <f t="shared" si="42"/>
        <v>2.04</v>
      </c>
      <c r="Y48" s="176">
        <f t="shared" si="14"/>
        <v>28.75</v>
      </c>
      <c r="Z48" s="190">
        <f t="shared" si="15"/>
        <v>59.2365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23.0</v>
      </c>
      <c r="B49" s="191" t="s">
        <v>66</v>
      </c>
      <c r="C49" s="191">
        <v>102.0</v>
      </c>
      <c r="D49" s="191">
        <v>204.0</v>
      </c>
      <c r="E49" s="191">
        <v>2875.0</v>
      </c>
      <c r="F49" s="191"/>
      <c r="G49" s="191"/>
      <c r="H49" s="192" t="str">
        <f t="shared" si="7"/>
        <v/>
      </c>
      <c r="I49" s="191">
        <v>1.0</v>
      </c>
      <c r="J49" s="193">
        <f t="shared" si="8"/>
        <v>0</v>
      </c>
      <c r="K49" s="139"/>
      <c r="L49" s="176">
        <f t="shared" si="25"/>
        <v>5.1816</v>
      </c>
      <c r="M49" s="160">
        <f t="shared" si="26"/>
        <v>1</v>
      </c>
      <c r="N49" s="160">
        <f t="shared" si="27"/>
        <v>5.1816</v>
      </c>
      <c r="O49" s="139"/>
      <c r="P49" s="139"/>
      <c r="Q49" s="176">
        <v>1325.0</v>
      </c>
      <c r="R49" s="188">
        <v>22.5</v>
      </c>
      <c r="S49" s="176">
        <f t="shared" si="33"/>
        <v>28.75</v>
      </c>
      <c r="T49" s="160">
        <f t="shared" si="36"/>
        <v>1</v>
      </c>
      <c r="U49" s="160">
        <f t="shared" si="34"/>
        <v>28.75</v>
      </c>
      <c r="V49" s="189">
        <f t="shared" si="12"/>
        <v>1346.0175</v>
      </c>
      <c r="W49" s="176">
        <f t="shared" ref="W49:X49" si="43">C49/100</f>
        <v>1.02</v>
      </c>
      <c r="X49" s="176">
        <f t="shared" si="43"/>
        <v>2.04</v>
      </c>
      <c r="Y49" s="176">
        <f t="shared" si="14"/>
        <v>28.75</v>
      </c>
      <c r="Z49" s="190">
        <f t="shared" si="15"/>
        <v>59.823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24.0</v>
      </c>
      <c r="B50" s="191" t="s">
        <v>66</v>
      </c>
      <c r="C50" s="191">
        <v>101.0</v>
      </c>
      <c r="D50" s="191">
        <v>204.0</v>
      </c>
      <c r="E50" s="191">
        <v>2877.0</v>
      </c>
      <c r="F50" s="191"/>
      <c r="G50" s="191"/>
      <c r="H50" s="192" t="str">
        <f t="shared" si="7"/>
        <v/>
      </c>
      <c r="I50" s="191">
        <v>1.0</v>
      </c>
      <c r="J50" s="193">
        <f t="shared" si="8"/>
        <v>0</v>
      </c>
      <c r="K50" s="139"/>
      <c r="L50" s="176">
        <f t="shared" si="25"/>
        <v>5.1816</v>
      </c>
      <c r="M50" s="160">
        <f t="shared" si="26"/>
        <v>1</v>
      </c>
      <c r="N50" s="160">
        <f t="shared" si="27"/>
        <v>5.1816</v>
      </c>
      <c r="O50" s="139"/>
      <c r="P50" s="139"/>
      <c r="Q50" s="176">
        <v>1305.0</v>
      </c>
      <c r="R50" s="188">
        <v>22.5</v>
      </c>
      <c r="S50" s="176">
        <f t="shared" si="33"/>
        <v>28.77</v>
      </c>
      <c r="T50" s="160">
        <f t="shared" si="36"/>
        <v>1</v>
      </c>
      <c r="U50" s="160">
        <f t="shared" si="34"/>
        <v>28.77</v>
      </c>
      <c r="V50" s="189">
        <f t="shared" si="12"/>
        <v>1333.74843</v>
      </c>
      <c r="W50" s="176">
        <f t="shared" ref="W50:X50" si="44">C50/100</f>
        <v>1.01</v>
      </c>
      <c r="X50" s="176">
        <f t="shared" si="44"/>
        <v>2.04</v>
      </c>
      <c r="Y50" s="176">
        <f t="shared" si="14"/>
        <v>28.77</v>
      </c>
      <c r="Z50" s="190">
        <f t="shared" si="15"/>
        <v>59.277708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25.0</v>
      </c>
      <c r="B51" s="191" t="s">
        <v>66</v>
      </c>
      <c r="C51" s="191">
        <v>101.0</v>
      </c>
      <c r="D51" s="191">
        <v>204.0</v>
      </c>
      <c r="E51" s="191">
        <v>2870.0</v>
      </c>
      <c r="F51" s="191"/>
      <c r="G51" s="191"/>
      <c r="H51" s="192" t="str">
        <f t="shared" si="7"/>
        <v/>
      </c>
      <c r="I51" s="191">
        <v>1.0</v>
      </c>
      <c r="J51" s="193">
        <f t="shared" si="8"/>
        <v>0</v>
      </c>
      <c r="K51" s="139"/>
      <c r="L51" s="176">
        <f t="shared" si="25"/>
        <v>5.1816</v>
      </c>
      <c r="M51" s="160">
        <f t="shared" si="26"/>
        <v>1</v>
      </c>
      <c r="N51" s="160">
        <f t="shared" si="27"/>
        <v>5.1816</v>
      </c>
      <c r="O51" s="139"/>
      <c r="P51" s="139"/>
      <c r="Q51" s="176">
        <v>1310.0</v>
      </c>
      <c r="R51" s="188">
        <v>22.5</v>
      </c>
      <c r="S51" s="176">
        <f t="shared" si="33"/>
        <v>28.7</v>
      </c>
      <c r="T51" s="160">
        <f t="shared" si="36"/>
        <v>1</v>
      </c>
      <c r="U51" s="160">
        <f t="shared" si="34"/>
        <v>28.7</v>
      </c>
      <c r="V51" s="189">
        <f t="shared" si="12"/>
        <v>1330.5033</v>
      </c>
      <c r="W51" s="176">
        <f t="shared" ref="W51:X51" si="45">C51/100</f>
        <v>1.01</v>
      </c>
      <c r="X51" s="176">
        <f t="shared" si="45"/>
        <v>2.04</v>
      </c>
      <c r="Y51" s="176">
        <f t="shared" si="14"/>
        <v>28.7</v>
      </c>
      <c r="Z51" s="190">
        <f t="shared" si="15"/>
        <v>59.13348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26.0</v>
      </c>
      <c r="B52" s="191" t="s">
        <v>66</v>
      </c>
      <c r="C52" s="191">
        <v>100.0</v>
      </c>
      <c r="D52" s="191">
        <v>204.0</v>
      </c>
      <c r="E52" s="191">
        <v>2882.0</v>
      </c>
      <c r="F52" s="191"/>
      <c r="G52" s="191"/>
      <c r="H52" s="192" t="str">
        <f t="shared" si="7"/>
        <v/>
      </c>
      <c r="I52" s="191">
        <v>1.0</v>
      </c>
      <c r="J52" s="193">
        <f t="shared" si="8"/>
        <v>0</v>
      </c>
      <c r="K52" s="139"/>
      <c r="L52" s="194"/>
      <c r="M52" s="195">
        <f t="shared" si="26"/>
        <v>1</v>
      </c>
      <c r="N52" s="195"/>
      <c r="O52" s="139"/>
      <c r="P52" s="139"/>
      <c r="Q52" s="176">
        <v>1305.0</v>
      </c>
      <c r="R52" s="188">
        <v>22.5</v>
      </c>
      <c r="S52" s="176">
        <f t="shared" si="33"/>
        <v>28.82</v>
      </c>
      <c r="T52" s="160">
        <f t="shared" si="36"/>
        <v>1</v>
      </c>
      <c r="U52" s="160">
        <f t="shared" si="34"/>
        <v>28.82</v>
      </c>
      <c r="V52" s="189">
        <f t="shared" si="12"/>
        <v>1322.838</v>
      </c>
      <c r="W52" s="176">
        <f t="shared" ref="W52:X52" si="46">C52/100</f>
        <v>1</v>
      </c>
      <c r="X52" s="176">
        <f t="shared" si="46"/>
        <v>2.04</v>
      </c>
      <c r="Y52" s="176">
        <f t="shared" si="14"/>
        <v>28.82</v>
      </c>
      <c r="Z52" s="190">
        <f t="shared" si="15"/>
        <v>58.7928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27.0</v>
      </c>
      <c r="B53" s="191" t="s">
        <v>66</v>
      </c>
      <c r="C53" s="191">
        <v>100.0</v>
      </c>
      <c r="D53" s="191">
        <v>204.0</v>
      </c>
      <c r="E53" s="191">
        <v>2884.0</v>
      </c>
      <c r="F53" s="191"/>
      <c r="G53" s="191"/>
      <c r="H53" s="192" t="str">
        <f t="shared" si="7"/>
        <v/>
      </c>
      <c r="I53" s="191">
        <v>1.0</v>
      </c>
      <c r="J53" s="193">
        <f t="shared" si="8"/>
        <v>0</v>
      </c>
      <c r="K53" s="139"/>
      <c r="L53" s="194"/>
      <c r="M53" s="195">
        <f t="shared" si="26"/>
        <v>1</v>
      </c>
      <c r="N53" s="195"/>
      <c r="O53" s="139"/>
      <c r="P53" s="139"/>
      <c r="Q53" s="176">
        <v>1305.0</v>
      </c>
      <c r="R53" s="188">
        <v>22.5</v>
      </c>
      <c r="S53" s="176">
        <f t="shared" si="33"/>
        <v>28.84</v>
      </c>
      <c r="T53" s="160">
        <f t="shared" si="36"/>
        <v>1</v>
      </c>
      <c r="U53" s="160">
        <f t="shared" si="34"/>
        <v>28.84</v>
      </c>
      <c r="V53" s="189">
        <f t="shared" si="12"/>
        <v>1323.756</v>
      </c>
      <c r="W53" s="176">
        <f t="shared" ref="W53:X53" si="47">C53/100</f>
        <v>1</v>
      </c>
      <c r="X53" s="176">
        <f t="shared" si="47"/>
        <v>2.04</v>
      </c>
      <c r="Y53" s="176">
        <f t="shared" si="14"/>
        <v>28.84</v>
      </c>
      <c r="Z53" s="190">
        <f t="shared" si="15"/>
        <v>58.8336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28.0</v>
      </c>
      <c r="B54" s="191" t="s">
        <v>66</v>
      </c>
      <c r="C54" s="191">
        <v>100.0</v>
      </c>
      <c r="D54" s="191">
        <v>204.0</v>
      </c>
      <c r="E54" s="191">
        <v>2870.0</v>
      </c>
      <c r="F54" s="191"/>
      <c r="G54" s="191"/>
      <c r="H54" s="192" t="str">
        <f t="shared" si="7"/>
        <v/>
      </c>
      <c r="I54" s="191">
        <v>1.0</v>
      </c>
      <c r="J54" s="193">
        <f t="shared" si="8"/>
        <v>0</v>
      </c>
      <c r="K54" s="139"/>
      <c r="L54" s="194"/>
      <c r="M54" s="195">
        <f t="shared" si="26"/>
        <v>1</v>
      </c>
      <c r="N54" s="195"/>
      <c r="O54" s="139"/>
      <c r="P54" s="139"/>
      <c r="Q54" s="176">
        <v>1305.0</v>
      </c>
      <c r="R54" s="188">
        <v>22.5</v>
      </c>
      <c r="S54" s="176">
        <f t="shared" si="33"/>
        <v>28.7</v>
      </c>
      <c r="T54" s="160">
        <f t="shared" si="36"/>
        <v>1</v>
      </c>
      <c r="U54" s="160">
        <f t="shared" si="34"/>
        <v>28.7</v>
      </c>
      <c r="V54" s="189">
        <f t="shared" si="12"/>
        <v>1317.33</v>
      </c>
      <c r="W54" s="176">
        <f t="shared" ref="W54:X54" si="48">C54/100</f>
        <v>1</v>
      </c>
      <c r="X54" s="176">
        <f t="shared" si="48"/>
        <v>2.04</v>
      </c>
      <c r="Y54" s="176">
        <f t="shared" si="14"/>
        <v>28.7</v>
      </c>
      <c r="Z54" s="190">
        <f t="shared" si="15"/>
        <v>58.548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29.0</v>
      </c>
      <c r="B55" s="181" t="s">
        <v>67</v>
      </c>
      <c r="C55" s="182">
        <v>87.0</v>
      </c>
      <c r="D55" s="182">
        <v>187.0</v>
      </c>
      <c r="E55" s="182">
        <v>183.0</v>
      </c>
      <c r="F55" s="182"/>
      <c r="G55" s="182"/>
      <c r="H55" s="183" t="str">
        <f t="shared" si="7"/>
        <v/>
      </c>
      <c r="I55" s="182">
        <v>1.0</v>
      </c>
      <c r="J55" s="184">
        <f t="shared" si="8"/>
        <v>0</v>
      </c>
      <c r="K55" s="185"/>
      <c r="L55" s="186"/>
      <c r="M55" s="187">
        <f t="shared" si="26"/>
        <v>1</v>
      </c>
      <c r="N55" s="187"/>
      <c r="O55" s="185"/>
      <c r="P55" s="185"/>
      <c r="Q55" s="186">
        <v>93.0</v>
      </c>
      <c r="R55" s="188">
        <v>30.0</v>
      </c>
      <c r="S55" s="176">
        <f t="shared" si="33"/>
        <v>1.83</v>
      </c>
      <c r="T55" s="160">
        <f t="shared" si="36"/>
        <v>1</v>
      </c>
      <c r="U55" s="160">
        <f t="shared" si="34"/>
        <v>1.83</v>
      </c>
      <c r="V55" s="189">
        <f t="shared" si="12"/>
        <v>89.31681</v>
      </c>
      <c r="W55" s="176">
        <f t="shared" ref="W55:X55" si="49">C55/100</f>
        <v>0.87</v>
      </c>
      <c r="X55" s="176">
        <f t="shared" si="49"/>
        <v>1.87</v>
      </c>
      <c r="Y55" s="176">
        <f t="shared" si="14"/>
        <v>1.83</v>
      </c>
      <c r="Z55" s="190">
        <f t="shared" si="15"/>
        <v>2.977227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30.0</v>
      </c>
      <c r="B56" s="191" t="s">
        <v>67</v>
      </c>
      <c r="C56" s="191">
        <v>60.0</v>
      </c>
      <c r="D56" s="191">
        <v>184.0</v>
      </c>
      <c r="E56" s="191">
        <v>130.0</v>
      </c>
      <c r="F56" s="191"/>
      <c r="G56" s="191"/>
      <c r="H56" s="192" t="str">
        <f t="shared" si="7"/>
        <v/>
      </c>
      <c r="I56" s="191">
        <v>1.0</v>
      </c>
      <c r="J56" s="193">
        <f t="shared" si="8"/>
        <v>0</v>
      </c>
      <c r="K56" s="139"/>
      <c r="L56" s="194"/>
      <c r="M56" s="195">
        <f t="shared" si="26"/>
        <v>1</v>
      </c>
      <c r="N56" s="195"/>
      <c r="O56" s="139"/>
      <c r="P56" s="139"/>
      <c r="Q56" s="176">
        <v>53.0</v>
      </c>
      <c r="R56" s="188">
        <v>30.0</v>
      </c>
      <c r="S56" s="176">
        <f t="shared" si="33"/>
        <v>1.3</v>
      </c>
      <c r="T56" s="160">
        <f t="shared" si="36"/>
        <v>1</v>
      </c>
      <c r="U56" s="160">
        <f t="shared" si="34"/>
        <v>1.3</v>
      </c>
      <c r="V56" s="189">
        <f t="shared" si="12"/>
        <v>43.056</v>
      </c>
      <c r="W56" s="176">
        <f t="shared" ref="W56:X56" si="50">C56/100</f>
        <v>0.6</v>
      </c>
      <c r="X56" s="176">
        <f t="shared" si="50"/>
        <v>1.84</v>
      </c>
      <c r="Y56" s="176">
        <f t="shared" si="14"/>
        <v>1.3</v>
      </c>
      <c r="Z56" s="190">
        <f t="shared" si="15"/>
        <v>1.4352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31.0</v>
      </c>
      <c r="B57" s="191" t="s">
        <v>67</v>
      </c>
      <c r="C57" s="191">
        <v>79.0</v>
      </c>
      <c r="D57" s="191">
        <v>186.0</v>
      </c>
      <c r="E57" s="191">
        <v>199.0</v>
      </c>
      <c r="F57" s="191"/>
      <c r="G57" s="191"/>
      <c r="H57" s="192" t="str">
        <f t="shared" si="7"/>
        <v/>
      </c>
      <c r="I57" s="191">
        <v>1.0</v>
      </c>
      <c r="J57" s="193">
        <f t="shared" si="8"/>
        <v>0</v>
      </c>
      <c r="K57" s="139"/>
      <c r="L57" s="194"/>
      <c r="M57" s="195">
        <f t="shared" si="26"/>
        <v>1</v>
      </c>
      <c r="N57" s="195"/>
      <c r="O57" s="139"/>
      <c r="P57" s="139"/>
      <c r="Q57" s="176">
        <v>97.0</v>
      </c>
      <c r="R57" s="188">
        <v>30.0</v>
      </c>
      <c r="S57" s="176">
        <f t="shared" si="33"/>
        <v>1.99</v>
      </c>
      <c r="T57" s="160">
        <f t="shared" si="36"/>
        <v>1</v>
      </c>
      <c r="U57" s="160">
        <f t="shared" si="34"/>
        <v>1.99</v>
      </c>
      <c r="V57" s="189">
        <f t="shared" si="12"/>
        <v>87.72318</v>
      </c>
      <c r="W57" s="176">
        <f t="shared" ref="W57:X57" si="51">C57/100</f>
        <v>0.79</v>
      </c>
      <c r="X57" s="176">
        <f t="shared" si="51"/>
        <v>1.86</v>
      </c>
      <c r="Y57" s="176">
        <f t="shared" si="14"/>
        <v>1.99</v>
      </c>
      <c r="Z57" s="190">
        <f t="shared" si="15"/>
        <v>2.924106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32.0</v>
      </c>
      <c r="B58" s="191" t="s">
        <v>67</v>
      </c>
      <c r="C58" s="191">
        <v>93.0</v>
      </c>
      <c r="D58" s="191">
        <v>186.0</v>
      </c>
      <c r="E58" s="191">
        <v>205.0</v>
      </c>
      <c r="F58" s="191"/>
      <c r="G58" s="191"/>
      <c r="H58" s="192" t="str">
        <f t="shared" si="7"/>
        <v/>
      </c>
      <c r="I58" s="191">
        <v>1.0</v>
      </c>
      <c r="J58" s="193">
        <f t="shared" si="8"/>
        <v>0</v>
      </c>
      <c r="K58" s="139"/>
      <c r="L58" s="194"/>
      <c r="M58" s="195">
        <f t="shared" si="26"/>
        <v>1</v>
      </c>
      <c r="N58" s="195"/>
      <c r="O58" s="139"/>
      <c r="P58" s="139"/>
      <c r="Q58" s="176">
        <v>111.0</v>
      </c>
      <c r="R58" s="188">
        <v>30.0</v>
      </c>
      <c r="S58" s="176">
        <f t="shared" si="33"/>
        <v>2.05</v>
      </c>
      <c r="T58" s="160">
        <f t="shared" si="36"/>
        <v>1</v>
      </c>
      <c r="U58" s="160">
        <f t="shared" si="34"/>
        <v>2.05</v>
      </c>
      <c r="V58" s="189">
        <f t="shared" si="12"/>
        <v>106.3827</v>
      </c>
      <c r="W58" s="176">
        <f t="shared" ref="W58:X58" si="52">C58/100</f>
        <v>0.93</v>
      </c>
      <c r="X58" s="176">
        <f t="shared" si="52"/>
        <v>1.86</v>
      </c>
      <c r="Y58" s="176">
        <f t="shared" si="14"/>
        <v>2.05</v>
      </c>
      <c r="Z58" s="190">
        <f t="shared" si="15"/>
        <v>3.54609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33.0</v>
      </c>
      <c r="B59" s="191" t="s">
        <v>67</v>
      </c>
      <c r="C59" s="191">
        <v>100.0</v>
      </c>
      <c r="D59" s="191">
        <v>186.0</v>
      </c>
      <c r="E59" s="191">
        <v>175.0</v>
      </c>
      <c r="F59" s="191"/>
      <c r="G59" s="191"/>
      <c r="H59" s="192" t="str">
        <f t="shared" si="7"/>
        <v/>
      </c>
      <c r="I59" s="191">
        <v>1.0</v>
      </c>
      <c r="J59" s="193">
        <f t="shared" si="8"/>
        <v>0</v>
      </c>
      <c r="K59" s="139"/>
      <c r="L59" s="194"/>
      <c r="M59" s="195">
        <f t="shared" si="26"/>
        <v>1</v>
      </c>
      <c r="N59" s="195"/>
      <c r="O59" s="139"/>
      <c r="P59" s="139"/>
      <c r="Q59" s="176">
        <v>97.0</v>
      </c>
      <c r="R59" s="188">
        <v>30.0</v>
      </c>
      <c r="S59" s="176">
        <f t="shared" si="33"/>
        <v>1.75</v>
      </c>
      <c r="T59" s="160">
        <f t="shared" si="36"/>
        <v>1</v>
      </c>
      <c r="U59" s="160">
        <f t="shared" si="34"/>
        <v>1.75</v>
      </c>
      <c r="V59" s="189">
        <f t="shared" si="12"/>
        <v>97.65</v>
      </c>
      <c r="W59" s="176">
        <f t="shared" ref="W59:X59" si="53">C59/100</f>
        <v>1</v>
      </c>
      <c r="X59" s="176">
        <f t="shared" si="53"/>
        <v>1.86</v>
      </c>
      <c r="Y59" s="176">
        <f t="shared" si="14"/>
        <v>1.75</v>
      </c>
      <c r="Z59" s="190">
        <f t="shared" si="15"/>
        <v>3.255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34.0</v>
      </c>
      <c r="B60" s="191" t="s">
        <v>67</v>
      </c>
      <c r="C60" s="191">
        <v>99.0</v>
      </c>
      <c r="D60" s="191">
        <v>184.0</v>
      </c>
      <c r="E60" s="191">
        <v>2868.0</v>
      </c>
      <c r="F60" s="191"/>
      <c r="G60" s="191"/>
      <c r="H60" s="192" t="str">
        <f t="shared" si="7"/>
        <v/>
      </c>
      <c r="I60" s="191">
        <v>1.0</v>
      </c>
      <c r="J60" s="193">
        <f t="shared" si="8"/>
        <v>0</v>
      </c>
      <c r="K60" s="139"/>
      <c r="L60" s="194"/>
      <c r="M60" s="195">
        <f t="shared" si="26"/>
        <v>1</v>
      </c>
      <c r="N60" s="195"/>
      <c r="O60" s="139"/>
      <c r="P60" s="139"/>
      <c r="Q60" s="176">
        <v>1565.0</v>
      </c>
      <c r="R60" s="188">
        <v>30.0</v>
      </c>
      <c r="S60" s="176">
        <f t="shared" si="33"/>
        <v>28.68</v>
      </c>
      <c r="T60" s="160">
        <f t="shared" si="36"/>
        <v>1</v>
      </c>
      <c r="U60" s="160">
        <f t="shared" si="34"/>
        <v>28.68</v>
      </c>
      <c r="V60" s="189">
        <f t="shared" si="12"/>
        <v>1567.30464</v>
      </c>
      <c r="W60" s="176">
        <f t="shared" ref="W60:X60" si="54">C60/100</f>
        <v>0.99</v>
      </c>
      <c r="X60" s="176">
        <f t="shared" si="54"/>
        <v>1.84</v>
      </c>
      <c r="Y60" s="176">
        <f t="shared" si="14"/>
        <v>28.68</v>
      </c>
      <c r="Z60" s="190">
        <f t="shared" si="15"/>
        <v>52.243488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35.0</v>
      </c>
      <c r="B61" s="191" t="s">
        <v>67</v>
      </c>
      <c r="C61" s="191">
        <v>101.0</v>
      </c>
      <c r="D61" s="191">
        <v>184.0</v>
      </c>
      <c r="E61" s="191">
        <v>2868.0</v>
      </c>
      <c r="F61" s="191"/>
      <c r="G61" s="191"/>
      <c r="H61" s="192" t="str">
        <f t="shared" si="7"/>
        <v/>
      </c>
      <c r="I61" s="191">
        <v>1.0</v>
      </c>
      <c r="J61" s="193">
        <f t="shared" si="8"/>
        <v>0</v>
      </c>
      <c r="K61" s="139"/>
      <c r="L61" s="194"/>
      <c r="M61" s="195">
        <f t="shared" si="26"/>
        <v>1</v>
      </c>
      <c r="N61" s="195"/>
      <c r="O61" s="139"/>
      <c r="P61" s="139"/>
      <c r="Q61" s="176">
        <v>1585.0</v>
      </c>
      <c r="R61" s="188">
        <v>30.0</v>
      </c>
      <c r="S61" s="176">
        <f t="shared" si="33"/>
        <v>28.68</v>
      </c>
      <c r="T61" s="160">
        <f t="shared" si="36"/>
        <v>1</v>
      </c>
      <c r="U61" s="160">
        <f t="shared" si="34"/>
        <v>28.68</v>
      </c>
      <c r="V61" s="189">
        <f t="shared" si="12"/>
        <v>1598.96736</v>
      </c>
      <c r="W61" s="176">
        <f t="shared" ref="W61:X61" si="55">C61/100</f>
        <v>1.01</v>
      </c>
      <c r="X61" s="176">
        <f t="shared" si="55"/>
        <v>1.84</v>
      </c>
      <c r="Y61" s="176">
        <f t="shared" si="14"/>
        <v>28.68</v>
      </c>
      <c r="Z61" s="190">
        <f t="shared" si="15"/>
        <v>53.298912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36.0</v>
      </c>
      <c r="B62" s="181" t="s">
        <v>26</v>
      </c>
      <c r="C62" s="182">
        <v>79.0</v>
      </c>
      <c r="D62" s="182">
        <v>222.0</v>
      </c>
      <c r="E62" s="182">
        <v>183.0</v>
      </c>
      <c r="F62" s="182"/>
      <c r="G62" s="182"/>
      <c r="H62" s="183" t="str">
        <f t="shared" si="7"/>
        <v/>
      </c>
      <c r="I62" s="182">
        <v>1.0</v>
      </c>
      <c r="J62" s="184">
        <f t="shared" si="8"/>
        <v>0</v>
      </c>
      <c r="K62" s="185"/>
      <c r="L62" s="186"/>
      <c r="M62" s="187">
        <f t="shared" si="26"/>
        <v>1</v>
      </c>
      <c r="N62" s="187"/>
      <c r="O62" s="185"/>
      <c r="P62" s="185"/>
      <c r="Q62" s="186">
        <v>74.0</v>
      </c>
      <c r="R62" s="188">
        <v>19.5</v>
      </c>
      <c r="S62" s="176">
        <f t="shared" si="33"/>
        <v>1.83</v>
      </c>
      <c r="T62" s="160">
        <f t="shared" si="36"/>
        <v>1</v>
      </c>
      <c r="U62" s="160">
        <f t="shared" si="34"/>
        <v>1.83</v>
      </c>
      <c r="V62" s="189">
        <f t="shared" si="12"/>
        <v>62.584353</v>
      </c>
      <c r="W62" s="176">
        <f t="shared" ref="W62:X62" si="56">C62/100</f>
        <v>0.79</v>
      </c>
      <c r="X62" s="176">
        <f t="shared" si="56"/>
        <v>2.22</v>
      </c>
      <c r="Y62" s="176">
        <f t="shared" si="14"/>
        <v>1.83</v>
      </c>
      <c r="Z62" s="190">
        <f t="shared" si="15"/>
        <v>3.209454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37.0</v>
      </c>
      <c r="B63" s="191" t="s">
        <v>26</v>
      </c>
      <c r="C63" s="191">
        <v>93.0</v>
      </c>
      <c r="D63" s="191">
        <v>224.0</v>
      </c>
      <c r="E63" s="191">
        <v>251.0</v>
      </c>
      <c r="F63" s="191"/>
      <c r="G63" s="191"/>
      <c r="H63" s="192" t="str">
        <f t="shared" si="7"/>
        <v/>
      </c>
      <c r="I63" s="191">
        <v>1.0</v>
      </c>
      <c r="J63" s="193">
        <f t="shared" si="8"/>
        <v>0</v>
      </c>
      <c r="K63" s="139"/>
      <c r="L63" s="194"/>
      <c r="M63" s="195">
        <f t="shared" si="26"/>
        <v>1</v>
      </c>
      <c r="N63" s="195"/>
      <c r="O63" s="139"/>
      <c r="P63" s="139"/>
      <c r="Q63" s="176">
        <v>109.0</v>
      </c>
      <c r="R63" s="188">
        <v>19.5</v>
      </c>
      <c r="S63" s="176">
        <f t="shared" si="33"/>
        <v>2.51</v>
      </c>
      <c r="T63" s="160">
        <f t="shared" si="36"/>
        <v>1</v>
      </c>
      <c r="U63" s="160">
        <f t="shared" si="34"/>
        <v>2.51</v>
      </c>
      <c r="V63" s="189">
        <f t="shared" si="12"/>
        <v>101.962224</v>
      </c>
      <c r="W63" s="176">
        <f t="shared" ref="W63:X63" si="57">C63/100</f>
        <v>0.93</v>
      </c>
      <c r="X63" s="176">
        <f t="shared" si="57"/>
        <v>2.24</v>
      </c>
      <c r="Y63" s="176">
        <f t="shared" si="14"/>
        <v>2.51</v>
      </c>
      <c r="Z63" s="190">
        <f t="shared" si="15"/>
        <v>5.228832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38.0</v>
      </c>
      <c r="B64" s="191" t="s">
        <v>26</v>
      </c>
      <c r="C64" s="191">
        <v>103.0</v>
      </c>
      <c r="D64" s="191">
        <v>223.0</v>
      </c>
      <c r="E64" s="191">
        <v>85.0</v>
      </c>
      <c r="F64" s="191"/>
      <c r="G64" s="191"/>
      <c r="H64" s="192" t="str">
        <f t="shared" si="7"/>
        <v/>
      </c>
      <c r="I64" s="191">
        <v>1.0</v>
      </c>
      <c r="J64" s="193">
        <f t="shared" si="8"/>
        <v>0</v>
      </c>
      <c r="K64" s="139"/>
      <c r="L64" s="194"/>
      <c r="M64" s="195">
        <f t="shared" si="26"/>
        <v>1</v>
      </c>
      <c r="N64" s="195"/>
      <c r="O64" s="139"/>
      <c r="P64" s="139"/>
      <c r="Q64" s="176">
        <v>45.0</v>
      </c>
      <c r="R64" s="188">
        <v>19.5</v>
      </c>
      <c r="S64" s="176">
        <f t="shared" si="33"/>
        <v>0.85</v>
      </c>
      <c r="T64" s="160">
        <f t="shared" si="36"/>
        <v>1</v>
      </c>
      <c r="U64" s="160">
        <f t="shared" si="34"/>
        <v>0.85</v>
      </c>
      <c r="V64" s="189">
        <f t="shared" si="12"/>
        <v>38.0711175</v>
      </c>
      <c r="W64" s="176">
        <f t="shared" ref="W64:X64" si="58">C64/100</f>
        <v>1.03</v>
      </c>
      <c r="X64" s="176">
        <f t="shared" si="58"/>
        <v>2.23</v>
      </c>
      <c r="Y64" s="176">
        <f t="shared" si="14"/>
        <v>0.85</v>
      </c>
      <c r="Z64" s="190">
        <f t="shared" si="15"/>
        <v>1.952365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39.0</v>
      </c>
      <c r="B65" s="191" t="s">
        <v>26</v>
      </c>
      <c r="C65" s="191">
        <v>103.0</v>
      </c>
      <c r="D65" s="191">
        <v>223.0</v>
      </c>
      <c r="E65" s="191">
        <v>66.0</v>
      </c>
      <c r="F65" s="191"/>
      <c r="G65" s="191"/>
      <c r="H65" s="192" t="str">
        <f t="shared" si="7"/>
        <v/>
      </c>
      <c r="I65" s="191">
        <v>1.0</v>
      </c>
      <c r="J65" s="193">
        <f t="shared" si="8"/>
        <v>0</v>
      </c>
      <c r="K65" s="139"/>
      <c r="L65" s="194"/>
      <c r="M65" s="195"/>
      <c r="N65" s="195"/>
      <c r="O65" s="139"/>
      <c r="P65" s="139"/>
      <c r="Q65" s="176">
        <v>40.0</v>
      </c>
      <c r="R65" s="188">
        <v>19.5</v>
      </c>
      <c r="S65" s="176">
        <f t="shared" si="33"/>
        <v>0.66</v>
      </c>
      <c r="T65" s="160">
        <f t="shared" si="36"/>
        <v>1</v>
      </c>
      <c r="U65" s="160">
        <f t="shared" si="34"/>
        <v>0.66</v>
      </c>
      <c r="V65" s="189">
        <f t="shared" si="12"/>
        <v>29.561103</v>
      </c>
      <c r="W65" s="176">
        <f t="shared" ref="W65:X65" si="59">C65/100</f>
        <v>1.03</v>
      </c>
      <c r="X65" s="176">
        <f t="shared" si="59"/>
        <v>2.23</v>
      </c>
      <c r="Y65" s="176">
        <f t="shared" si="14"/>
        <v>0.66</v>
      </c>
      <c r="Z65" s="190">
        <f t="shared" si="15"/>
        <v>1.515954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40.0</v>
      </c>
      <c r="B66" s="191" t="s">
        <v>26</v>
      </c>
      <c r="C66" s="191">
        <v>103.0</v>
      </c>
      <c r="D66" s="191">
        <v>223.0</v>
      </c>
      <c r="E66" s="191">
        <v>2862.0</v>
      </c>
      <c r="F66" s="191"/>
      <c r="G66" s="191"/>
      <c r="H66" s="192" t="str">
        <f t="shared" si="7"/>
        <v/>
      </c>
      <c r="I66" s="191">
        <v>1.0</v>
      </c>
      <c r="J66" s="193">
        <f t="shared" si="8"/>
        <v>0</v>
      </c>
      <c r="K66" s="139"/>
      <c r="L66" s="194"/>
      <c r="M66" s="195"/>
      <c r="N66" s="195"/>
      <c r="O66" s="139"/>
      <c r="P66" s="139"/>
      <c r="Q66" s="176">
        <v>1280.0</v>
      </c>
      <c r="R66" s="188">
        <v>19.5</v>
      </c>
      <c r="S66" s="176">
        <f t="shared" si="33"/>
        <v>28.62</v>
      </c>
      <c r="T66" s="160">
        <f t="shared" si="36"/>
        <v>1</v>
      </c>
      <c r="U66" s="160">
        <f t="shared" si="34"/>
        <v>28.62</v>
      </c>
      <c r="V66" s="189">
        <f t="shared" si="12"/>
        <v>1281.876921</v>
      </c>
      <c r="W66" s="176">
        <f t="shared" ref="W66:X66" si="60">C66/100</f>
        <v>1.03</v>
      </c>
      <c r="X66" s="176">
        <f t="shared" si="60"/>
        <v>2.23</v>
      </c>
      <c r="Y66" s="176">
        <f t="shared" si="14"/>
        <v>28.62</v>
      </c>
      <c r="Z66" s="190">
        <f t="shared" si="15"/>
        <v>65.737278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41.0</v>
      </c>
      <c r="B67" s="191" t="s">
        <v>26</v>
      </c>
      <c r="C67" s="191">
        <v>103.0</v>
      </c>
      <c r="D67" s="191">
        <v>223.0</v>
      </c>
      <c r="E67" s="191">
        <v>2860.0</v>
      </c>
      <c r="F67" s="191"/>
      <c r="G67" s="191"/>
      <c r="H67" s="192" t="str">
        <f t="shared" si="7"/>
        <v/>
      </c>
      <c r="I67" s="191">
        <v>1.0</v>
      </c>
      <c r="J67" s="193">
        <f t="shared" si="8"/>
        <v>0</v>
      </c>
      <c r="K67" s="139"/>
      <c r="L67" s="194"/>
      <c r="M67" s="195"/>
      <c r="N67" s="195"/>
      <c r="O67" s="139"/>
      <c r="P67" s="139"/>
      <c r="Q67" s="176">
        <v>1280.0</v>
      </c>
      <c r="R67" s="188">
        <v>19.5</v>
      </c>
      <c r="S67" s="176">
        <f t="shared" si="33"/>
        <v>28.6</v>
      </c>
      <c r="T67" s="160">
        <f t="shared" si="36"/>
        <v>1</v>
      </c>
      <c r="U67" s="160">
        <f t="shared" si="34"/>
        <v>28.6</v>
      </c>
      <c r="V67" s="189">
        <f t="shared" si="12"/>
        <v>1280.98113</v>
      </c>
      <c r="W67" s="176">
        <f t="shared" ref="W67:X67" si="61">C67/100</f>
        <v>1.03</v>
      </c>
      <c r="X67" s="176">
        <f t="shared" si="61"/>
        <v>2.23</v>
      </c>
      <c r="Y67" s="176">
        <f t="shared" si="14"/>
        <v>28.6</v>
      </c>
      <c r="Z67" s="190">
        <f t="shared" si="15"/>
        <v>65.69134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0">
        <v>42.0</v>
      </c>
      <c r="B68" s="191" t="s">
        <v>26</v>
      </c>
      <c r="C68" s="191">
        <v>101.0</v>
      </c>
      <c r="D68" s="191">
        <v>223.0</v>
      </c>
      <c r="E68" s="191">
        <v>2907.0</v>
      </c>
      <c r="F68" s="191"/>
      <c r="G68" s="191"/>
      <c r="H68" s="192" t="str">
        <f t="shared" si="7"/>
        <v/>
      </c>
      <c r="I68" s="191">
        <v>1.0</v>
      </c>
      <c r="J68" s="193">
        <f t="shared" si="8"/>
        <v>0</v>
      </c>
      <c r="K68" s="139"/>
      <c r="L68" s="194"/>
      <c r="M68" s="195"/>
      <c r="N68" s="195"/>
      <c r="O68" s="139"/>
      <c r="P68" s="139"/>
      <c r="Q68" s="176">
        <v>1295.0</v>
      </c>
      <c r="R68" s="188">
        <v>19.5</v>
      </c>
      <c r="S68" s="176">
        <f t="shared" si="33"/>
        <v>29.07</v>
      </c>
      <c r="T68" s="160">
        <f t="shared" si="36"/>
        <v>1</v>
      </c>
      <c r="U68" s="160">
        <f t="shared" si="34"/>
        <v>29.07</v>
      </c>
      <c r="V68" s="189">
        <f t="shared" si="12"/>
        <v>1276.75004</v>
      </c>
      <c r="W68" s="176">
        <f t="shared" ref="W68:X68" si="62">C68/100</f>
        <v>1.01</v>
      </c>
      <c r="X68" s="176">
        <f t="shared" si="62"/>
        <v>2.23</v>
      </c>
      <c r="Y68" s="176">
        <f t="shared" si="14"/>
        <v>29.07</v>
      </c>
      <c r="Z68" s="190">
        <f t="shared" si="15"/>
        <v>65.474361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51.0</v>
      </c>
      <c r="B69" s="191"/>
      <c r="C69" s="191"/>
      <c r="D69" s="191"/>
      <c r="E69" s="191"/>
      <c r="F69" s="191"/>
      <c r="G69" s="191"/>
      <c r="H69" s="192" t="str">
        <f t="shared" si="7"/>
        <v/>
      </c>
      <c r="I69" s="191"/>
      <c r="J69" s="193">
        <f t="shared" si="8"/>
        <v>0</v>
      </c>
      <c r="K69" s="139"/>
      <c r="L69" s="194"/>
      <c r="M69" s="195"/>
      <c r="N69" s="195"/>
      <c r="O69" s="139"/>
      <c r="P69" s="139"/>
      <c r="Q69" s="176"/>
      <c r="R69" s="141"/>
      <c r="S69" s="176">
        <f t="shared" si="33"/>
        <v>0</v>
      </c>
      <c r="T69" s="160" t="str">
        <f t="shared" si="36"/>
        <v/>
      </c>
      <c r="U69" s="160">
        <f t="shared" si="34"/>
        <v>0</v>
      </c>
      <c r="V69" s="189">
        <f t="shared" si="12"/>
        <v>0</v>
      </c>
      <c r="W69" s="176">
        <f t="shared" ref="W69:X69" si="63">C69/100</f>
        <v>0</v>
      </c>
      <c r="X69" s="176">
        <f t="shared" si="63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52.0</v>
      </c>
      <c r="B70" s="191"/>
      <c r="C70" s="191"/>
      <c r="D70" s="191"/>
      <c r="E70" s="191"/>
      <c r="F70" s="191"/>
      <c r="G70" s="191"/>
      <c r="H70" s="192" t="str">
        <f t="shared" si="7"/>
        <v/>
      </c>
      <c r="I70" s="191"/>
      <c r="J70" s="193">
        <f t="shared" si="8"/>
        <v>0</v>
      </c>
      <c r="K70" s="139"/>
      <c r="L70" s="194"/>
      <c r="M70" s="195"/>
      <c r="N70" s="195"/>
      <c r="O70" s="139"/>
      <c r="P70" s="139"/>
      <c r="Q70" s="176"/>
      <c r="R70" s="141"/>
      <c r="S70" s="176">
        <f t="shared" si="33"/>
        <v>0</v>
      </c>
      <c r="T70" s="160" t="str">
        <f t="shared" si="36"/>
        <v/>
      </c>
      <c r="U70" s="160">
        <f t="shared" si="34"/>
        <v>0</v>
      </c>
      <c r="V70" s="189">
        <f t="shared" si="12"/>
        <v>0</v>
      </c>
      <c r="W70" s="176">
        <f t="shared" ref="W70:X70" si="64">C70/100</f>
        <v>0</v>
      </c>
      <c r="X70" s="176">
        <f t="shared" si="64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53.0</v>
      </c>
      <c r="B71" s="191"/>
      <c r="C71" s="191"/>
      <c r="D71" s="191"/>
      <c r="E71" s="191"/>
      <c r="F71" s="191"/>
      <c r="G71" s="191"/>
      <c r="H71" s="192" t="str">
        <f t="shared" si="7"/>
        <v/>
      </c>
      <c r="I71" s="191"/>
      <c r="J71" s="193">
        <f t="shared" si="8"/>
        <v>0</v>
      </c>
      <c r="K71" s="139"/>
      <c r="L71" s="194"/>
      <c r="M71" s="195"/>
      <c r="N71" s="195"/>
      <c r="O71" s="139"/>
      <c r="P71" s="139"/>
      <c r="Q71" s="176"/>
      <c r="R71" s="141"/>
      <c r="S71" s="176">
        <f t="shared" si="33"/>
        <v>0</v>
      </c>
      <c r="T71" s="160" t="str">
        <f t="shared" si="36"/>
        <v/>
      </c>
      <c r="U71" s="160">
        <f t="shared" si="34"/>
        <v>0</v>
      </c>
      <c r="V71" s="189">
        <f t="shared" si="12"/>
        <v>0</v>
      </c>
      <c r="W71" s="176">
        <f t="shared" ref="W71:X71" si="65">C71/100</f>
        <v>0</v>
      </c>
      <c r="X71" s="176">
        <f t="shared" si="65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54.0</v>
      </c>
      <c r="B72" s="191"/>
      <c r="C72" s="191"/>
      <c r="D72" s="191"/>
      <c r="E72" s="191"/>
      <c r="F72" s="191"/>
      <c r="G72" s="191"/>
      <c r="H72" s="192" t="str">
        <f t="shared" si="7"/>
        <v/>
      </c>
      <c r="I72" s="191"/>
      <c r="J72" s="193">
        <f t="shared" si="8"/>
        <v>0</v>
      </c>
      <c r="K72" s="139"/>
      <c r="L72" s="194"/>
      <c r="M72" s="195"/>
      <c r="N72" s="195"/>
      <c r="O72" s="139"/>
      <c r="P72" s="139"/>
      <c r="Q72" s="176"/>
      <c r="R72" s="141"/>
      <c r="S72" s="176">
        <f t="shared" si="33"/>
        <v>0</v>
      </c>
      <c r="T72" s="160" t="str">
        <f t="shared" si="36"/>
        <v/>
      </c>
      <c r="U72" s="160">
        <f t="shared" si="34"/>
        <v>0</v>
      </c>
      <c r="V72" s="189">
        <f t="shared" si="12"/>
        <v>0</v>
      </c>
      <c r="W72" s="176">
        <f t="shared" ref="W72:X72" si="66">C72/100</f>
        <v>0</v>
      </c>
      <c r="X72" s="176">
        <f t="shared" si="66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55.0</v>
      </c>
      <c r="B73" s="191"/>
      <c r="C73" s="191"/>
      <c r="D73" s="191"/>
      <c r="E73" s="191"/>
      <c r="F73" s="191"/>
      <c r="G73" s="191"/>
      <c r="H73" s="192" t="str">
        <f t="shared" si="7"/>
        <v/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76"/>
      <c r="R73" s="141"/>
      <c r="S73" s="176">
        <f t="shared" si="33"/>
        <v>0</v>
      </c>
      <c r="T73" s="160" t="str">
        <f t="shared" si="36"/>
        <v/>
      </c>
      <c r="U73" s="160">
        <f t="shared" si="34"/>
        <v>0</v>
      </c>
      <c r="V73" s="189">
        <f t="shared" si="12"/>
        <v>0</v>
      </c>
      <c r="W73" s="176">
        <f t="shared" ref="W73:X73" si="67">C73/100</f>
        <v>0</v>
      </c>
      <c r="X73" s="176">
        <f t="shared" si="67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56.0</v>
      </c>
      <c r="B74" s="191"/>
      <c r="C74" s="191"/>
      <c r="D74" s="191"/>
      <c r="E74" s="191"/>
      <c r="F74" s="191"/>
      <c r="G74" s="191"/>
      <c r="H74" s="192" t="str">
        <f t="shared" si="7"/>
        <v/>
      </c>
      <c r="I74" s="191"/>
      <c r="J74" s="193">
        <f t="shared" si="8"/>
        <v>0</v>
      </c>
      <c r="K74" s="139"/>
      <c r="L74" s="194"/>
      <c r="M74" s="195"/>
      <c r="N74" s="195"/>
      <c r="O74" s="139"/>
      <c r="P74" s="139"/>
      <c r="Q74" s="176"/>
      <c r="R74" s="141"/>
      <c r="S74" s="176">
        <f t="shared" si="33"/>
        <v>0</v>
      </c>
      <c r="T74" s="160" t="str">
        <f t="shared" si="36"/>
        <v/>
      </c>
      <c r="U74" s="160">
        <f t="shared" si="34"/>
        <v>0</v>
      </c>
      <c r="V74" s="189">
        <f t="shared" si="12"/>
        <v>0</v>
      </c>
      <c r="W74" s="176">
        <f t="shared" ref="W74:X74" si="68">C74/100</f>
        <v>0</v>
      </c>
      <c r="X74" s="176">
        <f t="shared" si="68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57.0</v>
      </c>
      <c r="B75" s="191"/>
      <c r="C75" s="191"/>
      <c r="D75" s="191"/>
      <c r="E75" s="191"/>
      <c r="F75" s="191"/>
      <c r="G75" s="191"/>
      <c r="H75" s="192" t="str">
        <f t="shared" si="7"/>
        <v/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76"/>
      <c r="R75" s="141"/>
      <c r="S75" s="176">
        <f t="shared" si="33"/>
        <v>0</v>
      </c>
      <c r="T75" s="160" t="str">
        <f t="shared" si="36"/>
        <v/>
      </c>
      <c r="U75" s="160">
        <f t="shared" si="34"/>
        <v>0</v>
      </c>
      <c r="V75" s="189">
        <f t="shared" si="12"/>
        <v>0</v>
      </c>
      <c r="W75" s="176">
        <f t="shared" ref="W75:X75" si="69">C75/100</f>
        <v>0</v>
      </c>
      <c r="X75" s="176">
        <f t="shared" si="69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58.0</v>
      </c>
      <c r="B76" s="191"/>
      <c r="C76" s="191"/>
      <c r="D76" s="191"/>
      <c r="E76" s="191"/>
      <c r="F76" s="191"/>
      <c r="G76" s="191"/>
      <c r="H76" s="192" t="str">
        <f t="shared" si="7"/>
        <v/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76"/>
      <c r="R76" s="141"/>
      <c r="S76" s="176">
        <f t="shared" si="33"/>
        <v>0</v>
      </c>
      <c r="T76" s="160" t="str">
        <f t="shared" si="36"/>
        <v/>
      </c>
      <c r="U76" s="160">
        <f t="shared" si="34"/>
        <v>0</v>
      </c>
      <c r="V76" s="189">
        <f t="shared" si="12"/>
        <v>0</v>
      </c>
      <c r="W76" s="176">
        <f t="shared" ref="W76:X76" si="70">C76/100</f>
        <v>0</v>
      </c>
      <c r="X76" s="176">
        <f t="shared" si="70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59.0</v>
      </c>
      <c r="B77" s="191"/>
      <c r="C77" s="191"/>
      <c r="D77" s="191"/>
      <c r="E77" s="191"/>
      <c r="F77" s="191"/>
      <c r="G77" s="191"/>
      <c r="H77" s="192" t="str">
        <f t="shared" si="7"/>
        <v/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76"/>
      <c r="R77" s="141"/>
      <c r="S77" s="176">
        <f t="shared" si="33"/>
        <v>0</v>
      </c>
      <c r="T77" s="160" t="str">
        <f t="shared" si="36"/>
        <v/>
      </c>
      <c r="U77" s="160">
        <f t="shared" si="34"/>
        <v>0</v>
      </c>
      <c r="V77" s="189">
        <f t="shared" si="12"/>
        <v>0</v>
      </c>
      <c r="W77" s="176">
        <f t="shared" ref="W77:X77" si="71">C77/100</f>
        <v>0</v>
      </c>
      <c r="X77" s="176">
        <f t="shared" si="71"/>
        <v>0</v>
      </c>
      <c r="Y77" s="176">
        <f t="shared" si="14"/>
        <v>0</v>
      </c>
      <c r="Z77" s="19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60.0</v>
      </c>
      <c r="B78" s="191"/>
      <c r="C78" s="191"/>
      <c r="D78" s="191"/>
      <c r="E78" s="191"/>
      <c r="F78" s="191"/>
      <c r="G78" s="191"/>
      <c r="H78" s="192" t="str">
        <f t="shared" si="7"/>
        <v/>
      </c>
      <c r="I78" s="191"/>
      <c r="J78" s="193">
        <f t="shared" si="8"/>
        <v>0</v>
      </c>
      <c r="K78" s="139"/>
      <c r="L78" s="176">
        <f t="shared" ref="L78:L79" si="73">D78*25.4/1000</f>
        <v>0</v>
      </c>
      <c r="M78" s="160" t="str">
        <f t="shared" ref="M78:M93" si="74">+I78</f>
        <v/>
      </c>
      <c r="N78" s="160">
        <f t="shared" ref="N78:N79" si="75">M78*L78</f>
        <v>0</v>
      </c>
      <c r="O78" s="139"/>
      <c r="P78" s="139"/>
      <c r="Q78" s="176"/>
      <c r="R78" s="141"/>
      <c r="S78" s="176">
        <f t="shared" si="33"/>
        <v>0</v>
      </c>
      <c r="T78" s="160" t="str">
        <f t="shared" si="36"/>
        <v/>
      </c>
      <c r="U78" s="160">
        <f t="shared" si="34"/>
        <v>0</v>
      </c>
      <c r="V78" s="189">
        <f t="shared" si="12"/>
        <v>0</v>
      </c>
      <c r="W78" s="176">
        <f t="shared" ref="W78:X78" si="72">C78/100</f>
        <v>0</v>
      </c>
      <c r="X78" s="176">
        <f t="shared" si="72"/>
        <v>0</v>
      </c>
      <c r="Y78" s="176">
        <f t="shared" si="14"/>
        <v>0</v>
      </c>
      <c r="Z78" s="19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61.0</v>
      </c>
      <c r="B79" s="191"/>
      <c r="C79" s="191"/>
      <c r="D79" s="191"/>
      <c r="E79" s="191"/>
      <c r="F79" s="191"/>
      <c r="G79" s="191"/>
      <c r="H79" s="192" t="str">
        <f t="shared" si="7"/>
        <v/>
      </c>
      <c r="I79" s="191"/>
      <c r="J79" s="193">
        <f t="shared" si="8"/>
        <v>0</v>
      </c>
      <c r="K79" s="139"/>
      <c r="L79" s="194">
        <f t="shared" si="73"/>
        <v>0</v>
      </c>
      <c r="M79" s="195" t="str">
        <f t="shared" si="74"/>
        <v/>
      </c>
      <c r="N79" s="195">
        <f t="shared" si="75"/>
        <v>0</v>
      </c>
      <c r="O79" s="139"/>
      <c r="P79" s="139"/>
      <c r="Q79" s="176"/>
      <c r="R79" s="141"/>
      <c r="S79" s="176">
        <f t="shared" si="33"/>
        <v>0</v>
      </c>
      <c r="T79" s="160" t="str">
        <f t="shared" si="36"/>
        <v/>
      </c>
      <c r="U79" s="160">
        <f t="shared" si="34"/>
        <v>0</v>
      </c>
      <c r="V79" s="189">
        <f t="shared" si="12"/>
        <v>0</v>
      </c>
      <c r="W79" s="176">
        <f t="shared" ref="W79:X79" si="76">C79/100</f>
        <v>0</v>
      </c>
      <c r="X79" s="176">
        <f t="shared" si="76"/>
        <v>0</v>
      </c>
      <c r="Y79" s="176">
        <f t="shared" si="14"/>
        <v>0</v>
      </c>
      <c r="Z79" s="19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62.0</v>
      </c>
      <c r="B80" s="191"/>
      <c r="C80" s="191"/>
      <c r="D80" s="191"/>
      <c r="E80" s="191"/>
      <c r="F80" s="191"/>
      <c r="G80" s="191"/>
      <c r="H80" s="192" t="str">
        <f t="shared" si="7"/>
        <v/>
      </c>
      <c r="I80" s="191"/>
      <c r="J80" s="193">
        <f t="shared" si="8"/>
        <v>0</v>
      </c>
      <c r="K80" s="139"/>
      <c r="L80" s="194"/>
      <c r="M80" s="195" t="str">
        <f t="shared" si="74"/>
        <v/>
      </c>
      <c r="N80" s="195"/>
      <c r="O80" s="139"/>
      <c r="P80" s="139"/>
      <c r="Q80" s="176"/>
      <c r="R80" s="141"/>
      <c r="S80" s="176">
        <f t="shared" si="33"/>
        <v>0</v>
      </c>
      <c r="T80" s="160" t="str">
        <f t="shared" si="36"/>
        <v/>
      </c>
      <c r="U80" s="160">
        <f t="shared" si="34"/>
        <v>0</v>
      </c>
      <c r="V80" s="189">
        <f t="shared" si="12"/>
        <v>0</v>
      </c>
      <c r="W80" s="176">
        <f t="shared" ref="W80:X80" si="77">C80/100</f>
        <v>0</v>
      </c>
      <c r="X80" s="176">
        <f t="shared" si="77"/>
        <v>0</v>
      </c>
      <c r="Y80" s="176">
        <f t="shared" si="14"/>
        <v>0</v>
      </c>
      <c r="Z80" s="19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63.0</v>
      </c>
      <c r="B81" s="191"/>
      <c r="C81" s="191"/>
      <c r="D81" s="191"/>
      <c r="E81" s="191"/>
      <c r="F81" s="191"/>
      <c r="G81" s="191"/>
      <c r="H81" s="192" t="str">
        <f t="shared" si="7"/>
        <v/>
      </c>
      <c r="I81" s="191"/>
      <c r="J81" s="193">
        <f t="shared" si="8"/>
        <v>0</v>
      </c>
      <c r="K81" s="139"/>
      <c r="L81" s="194"/>
      <c r="M81" s="195" t="str">
        <f t="shared" si="74"/>
        <v/>
      </c>
      <c r="N81" s="195"/>
      <c r="O81" s="139"/>
      <c r="P81" s="139"/>
      <c r="Q81" s="176"/>
      <c r="R81" s="141"/>
      <c r="S81" s="176">
        <f t="shared" si="33"/>
        <v>0</v>
      </c>
      <c r="T81" s="160" t="str">
        <f t="shared" si="36"/>
        <v/>
      </c>
      <c r="U81" s="160">
        <f t="shared" si="34"/>
        <v>0</v>
      </c>
      <c r="V81" s="189">
        <f t="shared" si="12"/>
        <v>0</v>
      </c>
      <c r="W81" s="176">
        <f t="shared" ref="W81:X81" si="78">C81/100</f>
        <v>0</v>
      </c>
      <c r="X81" s="176">
        <f t="shared" si="78"/>
        <v>0</v>
      </c>
      <c r="Y81" s="176">
        <f t="shared" si="14"/>
        <v>0</v>
      </c>
      <c r="Z81" s="19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64.0</v>
      </c>
      <c r="B82" s="191"/>
      <c r="C82" s="191"/>
      <c r="D82" s="191"/>
      <c r="E82" s="191"/>
      <c r="F82" s="191"/>
      <c r="G82" s="191"/>
      <c r="H82" s="192" t="str">
        <f t="shared" si="7"/>
        <v/>
      </c>
      <c r="I82" s="191"/>
      <c r="J82" s="193">
        <f t="shared" si="8"/>
        <v>0</v>
      </c>
      <c r="K82" s="139"/>
      <c r="L82" s="194"/>
      <c r="M82" s="195" t="str">
        <f t="shared" si="74"/>
        <v/>
      </c>
      <c r="N82" s="195"/>
      <c r="O82" s="139"/>
      <c r="P82" s="139"/>
      <c r="Q82" s="176"/>
      <c r="R82" s="141"/>
      <c r="S82" s="176">
        <f t="shared" si="33"/>
        <v>0</v>
      </c>
      <c r="T82" s="160" t="str">
        <f t="shared" si="36"/>
        <v/>
      </c>
      <c r="U82" s="160">
        <f t="shared" si="34"/>
        <v>0</v>
      </c>
      <c r="V82" s="189">
        <f t="shared" si="12"/>
        <v>0</v>
      </c>
      <c r="W82" s="176">
        <f t="shared" ref="W82:X82" si="79">C82/100</f>
        <v>0</v>
      </c>
      <c r="X82" s="176">
        <f t="shared" si="79"/>
        <v>0</v>
      </c>
      <c r="Y82" s="176">
        <f t="shared" si="14"/>
        <v>0</v>
      </c>
      <c r="Z82" s="19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65.0</v>
      </c>
      <c r="B83" s="191"/>
      <c r="C83" s="191"/>
      <c r="D83" s="191"/>
      <c r="E83" s="191"/>
      <c r="F83" s="191"/>
      <c r="G83" s="191"/>
      <c r="H83" s="192" t="str">
        <f t="shared" si="7"/>
        <v/>
      </c>
      <c r="I83" s="191"/>
      <c r="J83" s="193">
        <f t="shared" si="8"/>
        <v>0</v>
      </c>
      <c r="K83" s="139"/>
      <c r="L83" s="194"/>
      <c r="M83" s="195" t="str">
        <f t="shared" si="74"/>
        <v/>
      </c>
      <c r="N83" s="195"/>
      <c r="O83" s="139"/>
      <c r="P83" s="139"/>
      <c r="Q83" s="176"/>
      <c r="R83" s="141"/>
      <c r="S83" s="176">
        <f t="shared" si="33"/>
        <v>0</v>
      </c>
      <c r="T83" s="160" t="str">
        <f t="shared" si="36"/>
        <v/>
      </c>
      <c r="U83" s="160">
        <f t="shared" si="34"/>
        <v>0</v>
      </c>
      <c r="V83" s="189">
        <f t="shared" si="12"/>
        <v>0</v>
      </c>
      <c r="W83" s="176">
        <f t="shared" ref="W83:X83" si="80">C83/100</f>
        <v>0</v>
      </c>
      <c r="X83" s="176">
        <f t="shared" si="80"/>
        <v>0</v>
      </c>
      <c r="Y83" s="176">
        <f t="shared" si="14"/>
        <v>0</v>
      </c>
      <c r="Z83" s="19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66.0</v>
      </c>
      <c r="B84" s="191"/>
      <c r="C84" s="191"/>
      <c r="D84" s="191"/>
      <c r="E84" s="191"/>
      <c r="F84" s="191"/>
      <c r="G84" s="191"/>
      <c r="H84" s="192" t="str">
        <f t="shared" si="7"/>
        <v/>
      </c>
      <c r="I84" s="191"/>
      <c r="J84" s="193">
        <f t="shared" si="8"/>
        <v>0</v>
      </c>
      <c r="K84" s="139"/>
      <c r="L84" s="194"/>
      <c r="M84" s="195" t="str">
        <f t="shared" si="74"/>
        <v/>
      </c>
      <c r="N84" s="195"/>
      <c r="O84" s="139"/>
      <c r="P84" s="139"/>
      <c r="Q84" s="176"/>
      <c r="R84" s="141"/>
      <c r="S84" s="176">
        <f t="shared" si="33"/>
        <v>0</v>
      </c>
      <c r="T84" s="160" t="str">
        <f t="shared" si="36"/>
        <v/>
      </c>
      <c r="U84" s="160">
        <f t="shared" si="34"/>
        <v>0</v>
      </c>
      <c r="V84" s="189">
        <f t="shared" si="12"/>
        <v>0</v>
      </c>
      <c r="W84" s="176">
        <f t="shared" ref="W84:X84" si="81">C84/100</f>
        <v>0</v>
      </c>
      <c r="X84" s="176">
        <f t="shared" si="81"/>
        <v>0</v>
      </c>
      <c r="Y84" s="176">
        <f t="shared" si="14"/>
        <v>0</v>
      </c>
      <c r="Z84" s="19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67.0</v>
      </c>
      <c r="B85" s="191"/>
      <c r="C85" s="191"/>
      <c r="D85" s="191"/>
      <c r="E85" s="191"/>
      <c r="F85" s="191"/>
      <c r="G85" s="191"/>
      <c r="H85" s="192" t="str">
        <f t="shared" si="7"/>
        <v/>
      </c>
      <c r="I85" s="191"/>
      <c r="J85" s="193">
        <f t="shared" si="8"/>
        <v>0</v>
      </c>
      <c r="K85" s="139"/>
      <c r="L85" s="194"/>
      <c r="M85" s="195" t="str">
        <f t="shared" si="74"/>
        <v/>
      </c>
      <c r="N85" s="195"/>
      <c r="O85" s="139"/>
      <c r="P85" s="139"/>
      <c r="Q85" s="176"/>
      <c r="R85" s="141"/>
      <c r="S85" s="176">
        <f t="shared" si="33"/>
        <v>0</v>
      </c>
      <c r="T85" s="160" t="str">
        <f t="shared" si="36"/>
        <v/>
      </c>
      <c r="U85" s="160">
        <f t="shared" si="34"/>
        <v>0</v>
      </c>
      <c r="V85" s="189">
        <f t="shared" si="12"/>
        <v>0</v>
      </c>
      <c r="W85" s="176">
        <f t="shared" ref="W85:X85" si="82">C85/100</f>
        <v>0</v>
      </c>
      <c r="X85" s="176">
        <f t="shared" si="82"/>
        <v>0</v>
      </c>
      <c r="Y85" s="176">
        <f t="shared" si="14"/>
        <v>0</v>
      </c>
      <c r="Z85" s="19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68.0</v>
      </c>
      <c r="B86" s="191"/>
      <c r="C86" s="191"/>
      <c r="D86" s="191"/>
      <c r="E86" s="191"/>
      <c r="F86" s="191"/>
      <c r="G86" s="191"/>
      <c r="H86" s="192" t="str">
        <f t="shared" si="7"/>
        <v/>
      </c>
      <c r="I86" s="191"/>
      <c r="J86" s="193">
        <f t="shared" si="8"/>
        <v>0</v>
      </c>
      <c r="K86" s="139"/>
      <c r="L86" s="194"/>
      <c r="M86" s="195" t="str">
        <f t="shared" si="74"/>
        <v/>
      </c>
      <c r="N86" s="195"/>
      <c r="O86" s="139"/>
      <c r="P86" s="139"/>
      <c r="Q86" s="176"/>
      <c r="R86" s="141"/>
      <c r="S86" s="176">
        <f t="shared" si="33"/>
        <v>0</v>
      </c>
      <c r="T86" s="160" t="str">
        <f t="shared" si="36"/>
        <v/>
      </c>
      <c r="U86" s="160">
        <f t="shared" si="34"/>
        <v>0</v>
      </c>
      <c r="V86" s="189">
        <f t="shared" si="12"/>
        <v>0</v>
      </c>
      <c r="W86" s="176">
        <f t="shared" ref="W86:X86" si="83">C86/100</f>
        <v>0</v>
      </c>
      <c r="X86" s="176">
        <f t="shared" si="83"/>
        <v>0</v>
      </c>
      <c r="Y86" s="176">
        <f t="shared" si="14"/>
        <v>0</v>
      </c>
      <c r="Z86" s="19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69.0</v>
      </c>
      <c r="B87" s="191"/>
      <c r="C87" s="191"/>
      <c r="D87" s="191"/>
      <c r="E87" s="191"/>
      <c r="F87" s="191"/>
      <c r="G87" s="191"/>
      <c r="H87" s="192" t="str">
        <f t="shared" si="7"/>
        <v/>
      </c>
      <c r="I87" s="191"/>
      <c r="J87" s="193">
        <f t="shared" si="8"/>
        <v>0</v>
      </c>
      <c r="K87" s="139"/>
      <c r="L87" s="194"/>
      <c r="M87" s="195" t="str">
        <f t="shared" si="74"/>
        <v/>
      </c>
      <c r="N87" s="195"/>
      <c r="O87" s="139"/>
      <c r="P87" s="139"/>
      <c r="Q87" s="176"/>
      <c r="R87" s="141"/>
      <c r="S87" s="176">
        <f t="shared" si="33"/>
        <v>0</v>
      </c>
      <c r="T87" s="160" t="str">
        <f t="shared" si="36"/>
        <v/>
      </c>
      <c r="U87" s="160">
        <f t="shared" si="34"/>
        <v>0</v>
      </c>
      <c r="V87" s="189">
        <f t="shared" si="12"/>
        <v>0</v>
      </c>
      <c r="W87" s="176">
        <f t="shared" ref="W87:X87" si="84">C87/100</f>
        <v>0</v>
      </c>
      <c r="X87" s="176">
        <f t="shared" si="84"/>
        <v>0</v>
      </c>
      <c r="Y87" s="176">
        <f t="shared" si="14"/>
        <v>0</v>
      </c>
      <c r="Z87" s="19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70.0</v>
      </c>
      <c r="B88" s="191"/>
      <c r="C88" s="191"/>
      <c r="D88" s="191"/>
      <c r="E88" s="191"/>
      <c r="F88" s="191"/>
      <c r="G88" s="191"/>
      <c r="H88" s="192" t="str">
        <f t="shared" si="7"/>
        <v/>
      </c>
      <c r="I88" s="191"/>
      <c r="J88" s="193">
        <f t="shared" si="8"/>
        <v>0</v>
      </c>
      <c r="K88" s="139"/>
      <c r="L88" s="194"/>
      <c r="M88" s="195" t="str">
        <f t="shared" si="74"/>
        <v/>
      </c>
      <c r="N88" s="195"/>
      <c r="O88" s="139"/>
      <c r="P88" s="139"/>
      <c r="Q88" s="176"/>
      <c r="R88" s="141"/>
      <c r="S88" s="176">
        <f t="shared" si="33"/>
        <v>0</v>
      </c>
      <c r="T88" s="160" t="str">
        <f t="shared" si="36"/>
        <v/>
      </c>
      <c r="U88" s="160">
        <f t="shared" si="34"/>
        <v>0</v>
      </c>
      <c r="V88" s="189">
        <f t="shared" si="12"/>
        <v>0</v>
      </c>
      <c r="W88" s="176">
        <f t="shared" ref="W88:X88" si="85">C88/100</f>
        <v>0</v>
      </c>
      <c r="X88" s="176">
        <f t="shared" si="85"/>
        <v>0</v>
      </c>
      <c r="Y88" s="176">
        <f t="shared" si="14"/>
        <v>0</v>
      </c>
      <c r="Z88" s="19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71.0</v>
      </c>
      <c r="B89" s="191"/>
      <c r="C89" s="191"/>
      <c r="D89" s="191"/>
      <c r="E89" s="191"/>
      <c r="F89" s="191"/>
      <c r="G89" s="191"/>
      <c r="H89" s="192" t="str">
        <f t="shared" si="7"/>
        <v/>
      </c>
      <c r="I89" s="191"/>
      <c r="J89" s="193">
        <f t="shared" si="8"/>
        <v>0</v>
      </c>
      <c r="K89" s="139"/>
      <c r="L89" s="194"/>
      <c r="M89" s="195" t="str">
        <f t="shared" si="74"/>
        <v/>
      </c>
      <c r="N89" s="195"/>
      <c r="O89" s="139"/>
      <c r="P89" s="139"/>
      <c r="Q89" s="176"/>
      <c r="R89" s="141"/>
      <c r="S89" s="176">
        <f t="shared" si="33"/>
        <v>0</v>
      </c>
      <c r="T89" s="160" t="str">
        <f t="shared" si="36"/>
        <v/>
      </c>
      <c r="U89" s="160">
        <f t="shared" si="34"/>
        <v>0</v>
      </c>
      <c r="V89" s="189">
        <f t="shared" si="12"/>
        <v>0</v>
      </c>
      <c r="W89" s="176">
        <f t="shared" ref="W89:X89" si="86">C89/100</f>
        <v>0</v>
      </c>
      <c r="X89" s="176">
        <f t="shared" si="86"/>
        <v>0</v>
      </c>
      <c r="Y89" s="176">
        <f t="shared" si="14"/>
        <v>0</v>
      </c>
      <c r="Z89" s="19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72.0</v>
      </c>
      <c r="B90" s="191"/>
      <c r="C90" s="191"/>
      <c r="D90" s="191"/>
      <c r="E90" s="191"/>
      <c r="F90" s="191"/>
      <c r="G90" s="191"/>
      <c r="H90" s="192" t="str">
        <f t="shared" si="7"/>
        <v/>
      </c>
      <c r="I90" s="191"/>
      <c r="J90" s="193">
        <f t="shared" si="8"/>
        <v>0</v>
      </c>
      <c r="K90" s="139"/>
      <c r="L90" s="194"/>
      <c r="M90" s="195" t="str">
        <f t="shared" si="74"/>
        <v/>
      </c>
      <c r="N90" s="195"/>
      <c r="O90" s="139"/>
      <c r="P90" s="139"/>
      <c r="Q90" s="176"/>
      <c r="R90" s="141"/>
      <c r="S90" s="196">
        <f t="shared" si="33"/>
        <v>0</v>
      </c>
      <c r="T90" s="197" t="str">
        <f t="shared" si="36"/>
        <v/>
      </c>
      <c r="U90" s="197">
        <f t="shared" si="34"/>
        <v>0</v>
      </c>
      <c r="V90" s="198">
        <f t="shared" si="12"/>
        <v>0</v>
      </c>
      <c r="W90" s="196">
        <f t="shared" ref="W90:X90" si="87">C90/100</f>
        <v>0</v>
      </c>
      <c r="X90" s="196">
        <f t="shared" si="87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73.0</v>
      </c>
      <c r="B91" s="191"/>
      <c r="C91" s="191"/>
      <c r="D91" s="191"/>
      <c r="E91" s="191"/>
      <c r="F91" s="191"/>
      <c r="G91" s="191"/>
      <c r="H91" s="192" t="str">
        <f t="shared" si="7"/>
        <v/>
      </c>
      <c r="I91" s="191"/>
      <c r="J91" s="193">
        <f t="shared" si="8"/>
        <v>0</v>
      </c>
      <c r="K91" s="139"/>
      <c r="L91" s="194"/>
      <c r="M91" s="195" t="str">
        <f t="shared" si="74"/>
        <v/>
      </c>
      <c r="N91" s="195"/>
      <c r="O91" s="139"/>
      <c r="P91" s="139"/>
      <c r="Q91" s="176"/>
      <c r="R91" s="141"/>
      <c r="S91" s="196">
        <f t="shared" si="33"/>
        <v>0</v>
      </c>
      <c r="T91" s="197" t="str">
        <f t="shared" si="36"/>
        <v/>
      </c>
      <c r="U91" s="197">
        <f t="shared" si="34"/>
        <v>0</v>
      </c>
      <c r="V91" s="198">
        <f t="shared" si="12"/>
        <v>0</v>
      </c>
      <c r="W91" s="196">
        <f t="shared" ref="W91:X91" si="88">C91/100</f>
        <v>0</v>
      </c>
      <c r="X91" s="196">
        <f t="shared" si="88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74.0</v>
      </c>
      <c r="B92" s="191"/>
      <c r="C92" s="191"/>
      <c r="D92" s="191"/>
      <c r="E92" s="191"/>
      <c r="F92" s="191"/>
      <c r="G92" s="191"/>
      <c r="H92" s="192" t="str">
        <f t="shared" si="7"/>
        <v/>
      </c>
      <c r="I92" s="191"/>
      <c r="J92" s="193">
        <f t="shared" si="8"/>
        <v>0</v>
      </c>
      <c r="K92" s="139"/>
      <c r="L92" s="194"/>
      <c r="M92" s="195" t="str">
        <f t="shared" si="74"/>
        <v/>
      </c>
      <c r="N92" s="195"/>
      <c r="O92" s="139"/>
      <c r="P92" s="139"/>
      <c r="Q92" s="176"/>
      <c r="R92" s="141"/>
      <c r="S92" s="196">
        <f t="shared" si="33"/>
        <v>0</v>
      </c>
      <c r="T92" s="197" t="str">
        <f t="shared" si="36"/>
        <v/>
      </c>
      <c r="U92" s="197">
        <f t="shared" si="34"/>
        <v>0</v>
      </c>
      <c r="V92" s="198">
        <f t="shared" si="12"/>
        <v>0</v>
      </c>
      <c r="W92" s="196">
        <f t="shared" ref="W92:X92" si="89">C92/100</f>
        <v>0</v>
      </c>
      <c r="X92" s="196">
        <f t="shared" si="89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75.0</v>
      </c>
      <c r="B93" s="191"/>
      <c r="C93" s="191"/>
      <c r="D93" s="191"/>
      <c r="E93" s="191"/>
      <c r="F93" s="191"/>
      <c r="G93" s="191"/>
      <c r="H93" s="192" t="str">
        <f t="shared" si="7"/>
        <v/>
      </c>
      <c r="I93" s="191"/>
      <c r="J93" s="193">
        <f t="shared" si="8"/>
        <v>0</v>
      </c>
      <c r="K93" s="139"/>
      <c r="L93" s="194"/>
      <c r="M93" s="195" t="str">
        <f t="shared" si="74"/>
        <v/>
      </c>
      <c r="N93" s="195"/>
      <c r="O93" s="139"/>
      <c r="P93" s="139"/>
      <c r="Q93" s="176"/>
      <c r="R93" s="141"/>
      <c r="S93" s="196">
        <f t="shared" si="33"/>
        <v>0</v>
      </c>
      <c r="T93" s="197" t="str">
        <f t="shared" si="36"/>
        <v/>
      </c>
      <c r="U93" s="197">
        <f t="shared" si="34"/>
        <v>0</v>
      </c>
      <c r="V93" s="198">
        <f t="shared" si="12"/>
        <v>0</v>
      </c>
      <c r="W93" s="196">
        <f t="shared" ref="W93:X93" si="90">C93/100</f>
        <v>0</v>
      </c>
      <c r="X93" s="196">
        <f t="shared" si="90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76.0</v>
      </c>
      <c r="B94" s="191"/>
      <c r="C94" s="191"/>
      <c r="D94" s="191"/>
      <c r="E94" s="191"/>
      <c r="F94" s="191"/>
      <c r="G94" s="191"/>
      <c r="H94" s="192" t="str">
        <f t="shared" si="7"/>
        <v/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33"/>
        <v>0</v>
      </c>
      <c r="T94" s="197" t="str">
        <f t="shared" si="36"/>
        <v/>
      </c>
      <c r="U94" s="197">
        <f t="shared" si="34"/>
        <v>0</v>
      </c>
      <c r="V94" s="200"/>
      <c r="W94" s="196">
        <f t="shared" ref="W94:X94" si="91">C94/100</f>
        <v>0</v>
      </c>
      <c r="X94" s="196">
        <f t="shared" si="91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77.0</v>
      </c>
      <c r="B95" s="191"/>
      <c r="C95" s="191"/>
      <c r="D95" s="191"/>
      <c r="E95" s="191"/>
      <c r="F95" s="191"/>
      <c r="G95" s="191"/>
      <c r="H95" s="192" t="str">
        <f t="shared" si="7"/>
        <v/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33"/>
        <v>0</v>
      </c>
      <c r="T95" s="197" t="str">
        <f t="shared" si="36"/>
        <v/>
      </c>
      <c r="U95" s="197">
        <f t="shared" si="34"/>
        <v>0</v>
      </c>
      <c r="V95" s="200"/>
      <c r="W95" s="196">
        <f t="shared" ref="W95:X95" si="92">C95/100</f>
        <v>0</v>
      </c>
      <c r="X95" s="196">
        <f t="shared" si="92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78.0</v>
      </c>
      <c r="B96" s="191"/>
      <c r="C96" s="191"/>
      <c r="D96" s="191"/>
      <c r="E96" s="191"/>
      <c r="F96" s="191"/>
      <c r="G96" s="191"/>
      <c r="H96" s="192" t="str">
        <f t="shared" si="7"/>
        <v/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33"/>
        <v>0</v>
      </c>
      <c r="T96" s="197" t="str">
        <f t="shared" si="36"/>
        <v/>
      </c>
      <c r="U96" s="197">
        <f t="shared" si="34"/>
        <v>0</v>
      </c>
      <c r="V96" s="200"/>
      <c r="W96" s="196">
        <f t="shared" ref="W96:X96" si="93">C96/100</f>
        <v>0</v>
      </c>
      <c r="X96" s="196">
        <f t="shared" si="93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79.0</v>
      </c>
      <c r="B97" s="191"/>
      <c r="C97" s="191"/>
      <c r="D97" s="191"/>
      <c r="E97" s="191"/>
      <c r="F97" s="191"/>
      <c r="G97" s="191"/>
      <c r="H97" s="192" t="str">
        <f t="shared" si="7"/>
        <v/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33"/>
        <v>0</v>
      </c>
      <c r="T97" s="197" t="str">
        <f t="shared" si="36"/>
        <v/>
      </c>
      <c r="U97" s="197">
        <f t="shared" si="34"/>
        <v>0</v>
      </c>
      <c r="V97" s="200"/>
      <c r="W97" s="196">
        <f t="shared" ref="W97:X97" si="94">C97/100</f>
        <v>0</v>
      </c>
      <c r="X97" s="196">
        <f t="shared" si="94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80.0</v>
      </c>
      <c r="B98" s="191"/>
      <c r="C98" s="191"/>
      <c r="D98" s="191"/>
      <c r="E98" s="191"/>
      <c r="F98" s="191"/>
      <c r="G98" s="191"/>
      <c r="H98" s="192" t="str">
        <f t="shared" si="7"/>
        <v/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33"/>
        <v>0</v>
      </c>
      <c r="T98" s="197" t="str">
        <f t="shared" si="36"/>
        <v/>
      </c>
      <c r="U98" s="197">
        <f t="shared" si="34"/>
        <v>0</v>
      </c>
      <c r="V98" s="200"/>
      <c r="W98" s="196">
        <f t="shared" ref="W98:X98" si="95">C98/100</f>
        <v>0</v>
      </c>
      <c r="X98" s="196">
        <f t="shared" si="95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81.0</v>
      </c>
      <c r="B99" s="191"/>
      <c r="C99" s="191"/>
      <c r="D99" s="191"/>
      <c r="E99" s="191"/>
      <c r="F99" s="191"/>
      <c r="G99" s="191"/>
      <c r="H99" s="192" t="str">
        <f t="shared" si="7"/>
        <v/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33"/>
        <v>0</v>
      </c>
      <c r="T99" s="197" t="str">
        <f t="shared" si="36"/>
        <v/>
      </c>
      <c r="U99" s="197">
        <f t="shared" si="34"/>
        <v>0</v>
      </c>
      <c r="V99" s="200"/>
      <c r="W99" s="196">
        <f t="shared" ref="W99:X99" si="96">C99/100</f>
        <v>0</v>
      </c>
      <c r="X99" s="196">
        <f t="shared" si="96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82.0</v>
      </c>
      <c r="B100" s="191"/>
      <c r="C100" s="191"/>
      <c r="D100" s="191"/>
      <c r="E100" s="191"/>
      <c r="F100" s="191"/>
      <c r="G100" s="191"/>
      <c r="H100" s="192" t="str">
        <f t="shared" si="7"/>
        <v/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33"/>
        <v>0</v>
      </c>
      <c r="T100" s="197" t="str">
        <f t="shared" si="36"/>
        <v/>
      </c>
      <c r="U100" s="197">
        <f t="shared" si="34"/>
        <v>0</v>
      </c>
      <c r="V100" s="200"/>
      <c r="W100" s="196">
        <f t="shared" ref="W100:X100" si="97">C100/100</f>
        <v>0</v>
      </c>
      <c r="X100" s="196">
        <f t="shared" si="97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83.0</v>
      </c>
      <c r="B101" s="191"/>
      <c r="C101" s="191"/>
      <c r="D101" s="191"/>
      <c r="E101" s="191"/>
      <c r="F101" s="191"/>
      <c r="G101" s="191"/>
      <c r="H101" s="192" t="str">
        <f t="shared" si="7"/>
        <v/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33"/>
        <v>0</v>
      </c>
      <c r="T101" s="197" t="str">
        <f t="shared" si="36"/>
        <v/>
      </c>
      <c r="U101" s="197">
        <f t="shared" si="34"/>
        <v>0</v>
      </c>
      <c r="V101" s="200"/>
      <c r="W101" s="196">
        <f t="shared" ref="W101:X101" si="98">C101/100</f>
        <v>0</v>
      </c>
      <c r="X101" s="196">
        <f t="shared" si="98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84.0</v>
      </c>
      <c r="B102" s="191"/>
      <c r="C102" s="191"/>
      <c r="D102" s="191"/>
      <c r="E102" s="191"/>
      <c r="F102" s="191"/>
      <c r="G102" s="191"/>
      <c r="H102" s="192" t="str">
        <f t="shared" si="7"/>
        <v/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33"/>
        <v>0</v>
      </c>
      <c r="T102" s="197" t="str">
        <f t="shared" si="36"/>
        <v/>
      </c>
      <c r="U102" s="197">
        <f t="shared" si="34"/>
        <v>0</v>
      </c>
      <c r="V102" s="200"/>
      <c r="W102" s="196">
        <f t="shared" ref="W102:X102" si="99">C102/100</f>
        <v>0</v>
      </c>
      <c r="X102" s="196">
        <f t="shared" si="99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85.0</v>
      </c>
      <c r="B103" s="191"/>
      <c r="C103" s="191"/>
      <c r="D103" s="191"/>
      <c r="E103" s="191"/>
      <c r="F103" s="191"/>
      <c r="G103" s="191"/>
      <c r="H103" s="192" t="str">
        <f t="shared" si="7"/>
        <v/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33"/>
        <v>0</v>
      </c>
      <c r="T103" s="197" t="str">
        <f t="shared" si="36"/>
        <v/>
      </c>
      <c r="U103" s="197">
        <f t="shared" si="34"/>
        <v>0</v>
      </c>
      <c r="V103" s="200"/>
      <c r="W103" s="196">
        <f t="shared" ref="W103:X103" si="100">C103/100</f>
        <v>0</v>
      </c>
      <c r="X103" s="196">
        <f t="shared" si="100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86.0</v>
      </c>
      <c r="B104" s="191"/>
      <c r="C104" s="191"/>
      <c r="D104" s="191"/>
      <c r="E104" s="191"/>
      <c r="F104" s="191"/>
      <c r="G104" s="191"/>
      <c r="H104" s="192" t="str">
        <f t="shared" si="7"/>
        <v/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33"/>
        <v>0</v>
      </c>
      <c r="T104" s="197" t="str">
        <f t="shared" si="36"/>
        <v/>
      </c>
      <c r="U104" s="197">
        <f t="shared" si="34"/>
        <v>0</v>
      </c>
      <c r="V104" s="200"/>
      <c r="W104" s="196">
        <f t="shared" ref="W104:X104" si="101">C104/100</f>
        <v>0</v>
      </c>
      <c r="X104" s="196">
        <f t="shared" si="101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87.0</v>
      </c>
      <c r="B105" s="191"/>
      <c r="C105" s="191"/>
      <c r="D105" s="191"/>
      <c r="E105" s="191"/>
      <c r="F105" s="191"/>
      <c r="G105" s="191"/>
      <c r="H105" s="192" t="str">
        <f t="shared" si="7"/>
        <v/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33"/>
        <v>0</v>
      </c>
      <c r="T105" s="197" t="str">
        <f t="shared" si="36"/>
        <v/>
      </c>
      <c r="U105" s="197">
        <f t="shared" si="34"/>
        <v>0</v>
      </c>
      <c r="V105" s="200"/>
      <c r="W105" s="196">
        <f t="shared" ref="W105:X105" si="102">C105/100</f>
        <v>0</v>
      </c>
      <c r="X105" s="196">
        <f t="shared" si="102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88.0</v>
      </c>
      <c r="B106" s="191"/>
      <c r="C106" s="191"/>
      <c r="D106" s="191"/>
      <c r="E106" s="191"/>
      <c r="F106" s="191"/>
      <c r="G106" s="191"/>
      <c r="H106" s="192" t="str">
        <f t="shared" si="7"/>
        <v/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33"/>
        <v>0</v>
      </c>
      <c r="T106" s="197" t="str">
        <f t="shared" si="36"/>
        <v/>
      </c>
      <c r="U106" s="197">
        <f t="shared" si="34"/>
        <v>0</v>
      </c>
      <c r="V106" s="200"/>
      <c r="W106" s="196">
        <f t="shared" ref="W106:X106" si="103">C106/100</f>
        <v>0</v>
      </c>
      <c r="X106" s="196">
        <f t="shared" si="103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89.0</v>
      </c>
      <c r="B107" s="191"/>
      <c r="C107" s="191"/>
      <c r="D107" s="191"/>
      <c r="E107" s="191"/>
      <c r="F107" s="191"/>
      <c r="G107" s="191"/>
      <c r="H107" s="192" t="str">
        <f t="shared" si="7"/>
        <v/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33"/>
        <v>0</v>
      </c>
      <c r="T107" s="197" t="str">
        <f t="shared" si="36"/>
        <v/>
      </c>
      <c r="U107" s="197">
        <f t="shared" si="34"/>
        <v>0</v>
      </c>
      <c r="V107" s="200"/>
      <c r="W107" s="196">
        <f t="shared" ref="W107:X107" si="104">C107/100</f>
        <v>0</v>
      </c>
      <c r="X107" s="196">
        <f t="shared" si="104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90.0</v>
      </c>
      <c r="B108" s="191"/>
      <c r="C108" s="191"/>
      <c r="D108" s="191"/>
      <c r="E108" s="191"/>
      <c r="F108" s="191"/>
      <c r="G108" s="191"/>
      <c r="H108" s="192" t="str">
        <f t="shared" si="7"/>
        <v/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33"/>
        <v>0</v>
      </c>
      <c r="T108" s="197" t="str">
        <f t="shared" si="36"/>
        <v/>
      </c>
      <c r="U108" s="197">
        <f t="shared" si="34"/>
        <v>0</v>
      </c>
      <c r="V108" s="200"/>
      <c r="W108" s="196">
        <f t="shared" ref="W108:X108" si="105">C108/100</f>
        <v>0</v>
      </c>
      <c r="X108" s="196">
        <f t="shared" si="105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91.0</v>
      </c>
      <c r="B109" s="191"/>
      <c r="C109" s="191"/>
      <c r="D109" s="191"/>
      <c r="E109" s="191"/>
      <c r="F109" s="191"/>
      <c r="G109" s="191"/>
      <c r="H109" s="192" t="str">
        <f t="shared" si="7"/>
        <v/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33"/>
        <v>0</v>
      </c>
      <c r="T109" s="197" t="str">
        <f t="shared" si="36"/>
        <v/>
      </c>
      <c r="U109" s="197">
        <f t="shared" si="34"/>
        <v>0</v>
      </c>
      <c r="V109" s="200"/>
      <c r="W109" s="196">
        <f t="shared" ref="W109:X109" si="106">C109/100</f>
        <v>0</v>
      </c>
      <c r="X109" s="196">
        <f t="shared" si="106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92.0</v>
      </c>
      <c r="B110" s="191"/>
      <c r="C110" s="191"/>
      <c r="D110" s="191"/>
      <c r="E110" s="191"/>
      <c r="F110" s="191"/>
      <c r="G110" s="191"/>
      <c r="H110" s="192" t="str">
        <f t="shared" si="7"/>
        <v/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33"/>
        <v>0</v>
      </c>
      <c r="T110" s="197" t="str">
        <f t="shared" si="36"/>
        <v/>
      </c>
      <c r="U110" s="197">
        <f t="shared" si="34"/>
        <v>0</v>
      </c>
      <c r="V110" s="200"/>
      <c r="W110" s="196">
        <f t="shared" ref="W110:X110" si="107">C110/100</f>
        <v>0</v>
      </c>
      <c r="X110" s="196">
        <f t="shared" si="107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93.0</v>
      </c>
      <c r="B111" s="191"/>
      <c r="C111" s="191"/>
      <c r="D111" s="191"/>
      <c r="E111" s="191"/>
      <c r="F111" s="191"/>
      <c r="G111" s="191"/>
      <c r="H111" s="192" t="str">
        <f t="shared" si="7"/>
        <v/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33"/>
        <v>0</v>
      </c>
      <c r="T111" s="197" t="str">
        <f t="shared" si="36"/>
        <v/>
      </c>
      <c r="U111" s="197">
        <f t="shared" si="34"/>
        <v>0</v>
      </c>
      <c r="V111" s="200"/>
      <c r="W111" s="196">
        <f t="shared" ref="W111:X111" si="108">C111/100</f>
        <v>0</v>
      </c>
      <c r="X111" s="196">
        <f t="shared" si="108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94.0</v>
      </c>
      <c r="B112" s="191"/>
      <c r="C112" s="191"/>
      <c r="D112" s="191"/>
      <c r="E112" s="191"/>
      <c r="F112" s="191"/>
      <c r="G112" s="191"/>
      <c r="H112" s="192" t="str">
        <f t="shared" si="7"/>
        <v/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33"/>
        <v>0</v>
      </c>
      <c r="T112" s="197" t="str">
        <f t="shared" si="36"/>
        <v/>
      </c>
      <c r="U112" s="197">
        <f t="shared" si="34"/>
        <v>0</v>
      </c>
      <c r="V112" s="200"/>
      <c r="W112" s="196">
        <f t="shared" ref="W112:X112" si="109">C112/100</f>
        <v>0</v>
      </c>
      <c r="X112" s="196">
        <f t="shared" si="109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95.0</v>
      </c>
      <c r="B113" s="191"/>
      <c r="C113" s="191"/>
      <c r="D113" s="191"/>
      <c r="E113" s="191"/>
      <c r="F113" s="191"/>
      <c r="G113" s="191"/>
      <c r="H113" s="192" t="str">
        <f t="shared" si="7"/>
        <v/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33"/>
        <v>0</v>
      </c>
      <c r="T113" s="197" t="str">
        <f t="shared" si="36"/>
        <v/>
      </c>
      <c r="U113" s="197">
        <f t="shared" si="34"/>
        <v>0</v>
      </c>
      <c r="V113" s="200"/>
      <c r="W113" s="196">
        <f t="shared" ref="W113:X113" si="110">C113/100</f>
        <v>0</v>
      </c>
      <c r="X113" s="196">
        <f t="shared" si="110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96.0</v>
      </c>
      <c r="B114" s="191"/>
      <c r="C114" s="191"/>
      <c r="D114" s="191"/>
      <c r="E114" s="191"/>
      <c r="F114" s="191"/>
      <c r="G114" s="191"/>
      <c r="H114" s="192" t="str">
        <f t="shared" si="7"/>
        <v/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33"/>
        <v>0</v>
      </c>
      <c r="T114" s="197" t="str">
        <f t="shared" si="36"/>
        <v/>
      </c>
      <c r="U114" s="197">
        <f t="shared" si="34"/>
        <v>0</v>
      </c>
      <c r="V114" s="200"/>
      <c r="W114" s="196">
        <f t="shared" ref="W114:X114" si="111">C114/100</f>
        <v>0</v>
      </c>
      <c r="X114" s="196">
        <f t="shared" si="111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97.0</v>
      </c>
      <c r="B115" s="191"/>
      <c r="C115" s="191"/>
      <c r="D115" s="191"/>
      <c r="E115" s="191"/>
      <c r="F115" s="191"/>
      <c r="G115" s="191"/>
      <c r="H115" s="192" t="str">
        <f t="shared" si="7"/>
        <v/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33"/>
        <v>0</v>
      </c>
      <c r="T115" s="197" t="str">
        <f t="shared" si="36"/>
        <v/>
      </c>
      <c r="U115" s="197">
        <f t="shared" si="34"/>
        <v>0</v>
      </c>
      <c r="V115" s="200"/>
      <c r="W115" s="196">
        <f t="shared" ref="W115:X115" si="112">C115/100</f>
        <v>0</v>
      </c>
      <c r="X115" s="196">
        <f t="shared" si="112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98.0</v>
      </c>
      <c r="B116" s="191"/>
      <c r="C116" s="191"/>
      <c r="D116" s="191"/>
      <c r="E116" s="191"/>
      <c r="F116" s="191"/>
      <c r="G116" s="191"/>
      <c r="H116" s="192" t="str">
        <f t="shared" si="7"/>
        <v/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33"/>
        <v>0</v>
      </c>
      <c r="T116" s="197" t="str">
        <f t="shared" si="36"/>
        <v/>
      </c>
      <c r="U116" s="197">
        <f t="shared" si="34"/>
        <v>0</v>
      </c>
      <c r="V116" s="200"/>
      <c r="W116" s="196">
        <f t="shared" ref="W116:X116" si="113">C116/100</f>
        <v>0</v>
      </c>
      <c r="X116" s="196">
        <f t="shared" si="113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99.0</v>
      </c>
      <c r="B117" s="191"/>
      <c r="C117" s="191"/>
      <c r="D117" s="191"/>
      <c r="E117" s="191"/>
      <c r="F117" s="191"/>
      <c r="G117" s="191"/>
      <c r="H117" s="192" t="str">
        <f t="shared" si="7"/>
        <v/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33"/>
        <v>0</v>
      </c>
      <c r="T117" s="197" t="str">
        <f t="shared" si="36"/>
        <v/>
      </c>
      <c r="U117" s="197">
        <f t="shared" si="34"/>
        <v>0</v>
      </c>
      <c r="V117" s="200"/>
      <c r="W117" s="196">
        <f t="shared" ref="W117:X117" si="114">C117/100</f>
        <v>0</v>
      </c>
      <c r="X117" s="196">
        <f t="shared" si="114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100.0</v>
      </c>
      <c r="B118" s="191"/>
      <c r="C118" s="191"/>
      <c r="D118" s="191"/>
      <c r="E118" s="191"/>
      <c r="F118" s="191"/>
      <c r="G118" s="191"/>
      <c r="H118" s="192" t="str">
        <f t="shared" si="7"/>
        <v/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33"/>
        <v>0</v>
      </c>
      <c r="T118" s="197" t="str">
        <f t="shared" si="36"/>
        <v/>
      </c>
      <c r="U118" s="197">
        <f t="shared" si="34"/>
        <v>0</v>
      </c>
      <c r="V118" s="200"/>
      <c r="W118" s="196">
        <f t="shared" ref="W118:X118" si="115">C118/100</f>
        <v>0</v>
      </c>
      <c r="X118" s="196">
        <f t="shared" si="115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101.0</v>
      </c>
      <c r="B119" s="191"/>
      <c r="C119" s="191"/>
      <c r="D119" s="191"/>
      <c r="E119" s="191"/>
      <c r="F119" s="191"/>
      <c r="G119" s="191"/>
      <c r="H119" s="192" t="str">
        <f t="shared" si="7"/>
        <v/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33"/>
        <v>0</v>
      </c>
      <c r="T119" s="197" t="str">
        <f t="shared" si="36"/>
        <v/>
      </c>
      <c r="U119" s="197">
        <f t="shared" si="34"/>
        <v>0</v>
      </c>
      <c r="V119" s="200"/>
      <c r="W119" s="196">
        <f t="shared" ref="W119:X119" si="116">C119/100</f>
        <v>0</v>
      </c>
      <c r="X119" s="196">
        <f t="shared" si="116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102.0</v>
      </c>
      <c r="B120" s="191"/>
      <c r="C120" s="191"/>
      <c r="D120" s="191"/>
      <c r="E120" s="191"/>
      <c r="F120" s="191"/>
      <c r="G120" s="191"/>
      <c r="H120" s="192" t="str">
        <f t="shared" si="7"/>
        <v/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33"/>
        <v>0</v>
      </c>
      <c r="T120" s="197" t="str">
        <f t="shared" si="36"/>
        <v/>
      </c>
      <c r="U120" s="197">
        <f t="shared" si="34"/>
        <v>0</v>
      </c>
      <c r="V120" s="200"/>
      <c r="W120" s="196">
        <f t="shared" ref="W120:X120" si="117">C120/100</f>
        <v>0</v>
      </c>
      <c r="X120" s="196">
        <f t="shared" si="117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103.0</v>
      </c>
      <c r="B121" s="191"/>
      <c r="C121" s="191"/>
      <c r="D121" s="191"/>
      <c r="E121" s="191"/>
      <c r="F121" s="191"/>
      <c r="G121" s="191"/>
      <c r="H121" s="192" t="str">
        <f t="shared" si="7"/>
        <v/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33"/>
        <v>0</v>
      </c>
      <c r="T121" s="197" t="str">
        <f t="shared" si="36"/>
        <v/>
      </c>
      <c r="U121" s="197">
        <f t="shared" si="34"/>
        <v>0</v>
      </c>
      <c r="V121" s="200"/>
      <c r="W121" s="196">
        <f t="shared" ref="W121:X121" si="118">C121/100</f>
        <v>0</v>
      </c>
      <c r="X121" s="196">
        <f t="shared" si="118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104.0</v>
      </c>
      <c r="B122" s="191"/>
      <c r="C122" s="191"/>
      <c r="D122" s="191"/>
      <c r="E122" s="191"/>
      <c r="F122" s="191"/>
      <c r="G122" s="191"/>
      <c r="H122" s="192" t="str">
        <f t="shared" si="7"/>
        <v/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33"/>
        <v>0</v>
      </c>
      <c r="T122" s="197" t="str">
        <f t="shared" si="36"/>
        <v/>
      </c>
      <c r="U122" s="197">
        <f t="shared" si="34"/>
        <v>0</v>
      </c>
      <c r="V122" s="200"/>
      <c r="W122" s="196">
        <f t="shared" ref="W122:X122" si="119">C122/100</f>
        <v>0</v>
      </c>
      <c r="X122" s="196">
        <f t="shared" si="119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105.0</v>
      </c>
      <c r="B123" s="191"/>
      <c r="C123" s="191"/>
      <c r="D123" s="191"/>
      <c r="E123" s="191"/>
      <c r="F123" s="191"/>
      <c r="G123" s="191"/>
      <c r="H123" s="192" t="str">
        <f t="shared" si="7"/>
        <v/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33"/>
        <v>0</v>
      </c>
      <c r="T123" s="197" t="str">
        <f t="shared" si="36"/>
        <v/>
      </c>
      <c r="U123" s="197">
        <f t="shared" si="34"/>
        <v>0</v>
      </c>
      <c r="V123" s="200"/>
      <c r="W123" s="196">
        <f t="shared" ref="W123:X123" si="120">C123/100</f>
        <v>0</v>
      </c>
      <c r="X123" s="196">
        <f t="shared" si="120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106.0</v>
      </c>
      <c r="B124" s="191"/>
      <c r="C124" s="191"/>
      <c r="D124" s="191"/>
      <c r="E124" s="191"/>
      <c r="F124" s="191"/>
      <c r="G124" s="191"/>
      <c r="H124" s="192" t="str">
        <f t="shared" si="7"/>
        <v/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33"/>
        <v>0</v>
      </c>
      <c r="T124" s="197" t="str">
        <f t="shared" si="36"/>
        <v/>
      </c>
      <c r="U124" s="197">
        <f t="shared" si="34"/>
        <v>0</v>
      </c>
      <c r="V124" s="200"/>
      <c r="W124" s="196">
        <f t="shared" ref="W124:X124" si="121">C124/100</f>
        <v>0</v>
      </c>
      <c r="X124" s="196">
        <f t="shared" si="121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107.0</v>
      </c>
      <c r="B125" s="191"/>
      <c r="C125" s="191"/>
      <c r="D125" s="191"/>
      <c r="E125" s="191"/>
      <c r="F125" s="191"/>
      <c r="G125" s="191"/>
      <c r="H125" s="192" t="str">
        <f t="shared" si="7"/>
        <v/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33"/>
        <v>0</v>
      </c>
      <c r="T125" s="197" t="str">
        <f t="shared" si="36"/>
        <v/>
      </c>
      <c r="U125" s="197">
        <f t="shared" si="34"/>
        <v>0</v>
      </c>
      <c r="V125" s="200"/>
      <c r="W125" s="196">
        <f t="shared" ref="W125:X125" si="122">C125/100</f>
        <v>0</v>
      </c>
      <c r="X125" s="196">
        <f t="shared" si="122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108.0</v>
      </c>
      <c r="B126" s="191"/>
      <c r="C126" s="191"/>
      <c r="D126" s="191"/>
      <c r="E126" s="191"/>
      <c r="F126" s="191"/>
      <c r="G126" s="191"/>
      <c r="H126" s="192" t="str">
        <f t="shared" si="7"/>
        <v/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33"/>
        <v>0</v>
      </c>
      <c r="T126" s="197" t="str">
        <f t="shared" si="36"/>
        <v/>
      </c>
      <c r="U126" s="197">
        <f t="shared" si="34"/>
        <v>0</v>
      </c>
      <c r="V126" s="200"/>
      <c r="W126" s="196">
        <f t="shared" ref="W126:X126" si="123">C126/100</f>
        <v>0</v>
      </c>
      <c r="X126" s="196">
        <f t="shared" si="123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109.0</v>
      </c>
      <c r="B127" s="191"/>
      <c r="C127" s="191"/>
      <c r="D127" s="191"/>
      <c r="E127" s="191"/>
      <c r="F127" s="191"/>
      <c r="G127" s="191"/>
      <c r="H127" s="192" t="str">
        <f t="shared" si="7"/>
        <v/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33"/>
        <v>0</v>
      </c>
      <c r="T127" s="197" t="str">
        <f t="shared" si="36"/>
        <v/>
      </c>
      <c r="U127" s="197">
        <f t="shared" si="34"/>
        <v>0</v>
      </c>
      <c r="V127" s="200"/>
      <c r="W127" s="196">
        <f t="shared" ref="W127:X127" si="124">C127/100</f>
        <v>0</v>
      </c>
      <c r="X127" s="196">
        <f t="shared" si="124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110.0</v>
      </c>
      <c r="B128" s="191"/>
      <c r="C128" s="191"/>
      <c r="D128" s="191"/>
      <c r="E128" s="191"/>
      <c r="F128" s="191"/>
      <c r="G128" s="191"/>
      <c r="H128" s="192" t="str">
        <f t="shared" si="7"/>
        <v/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33"/>
        <v>0</v>
      </c>
      <c r="T128" s="197" t="str">
        <f t="shared" si="36"/>
        <v/>
      </c>
      <c r="U128" s="197">
        <f t="shared" si="34"/>
        <v>0</v>
      </c>
      <c r="V128" s="200"/>
      <c r="W128" s="196">
        <f t="shared" ref="W128:X128" si="125">C128/100</f>
        <v>0</v>
      </c>
      <c r="X128" s="196">
        <f t="shared" si="125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111.0</v>
      </c>
      <c r="B129" s="191"/>
      <c r="C129" s="191"/>
      <c r="D129" s="191"/>
      <c r="E129" s="191"/>
      <c r="F129" s="191"/>
      <c r="G129" s="191"/>
      <c r="H129" s="192" t="str">
        <f t="shared" si="7"/>
        <v/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33"/>
        <v>0</v>
      </c>
      <c r="T129" s="197" t="str">
        <f t="shared" si="36"/>
        <v/>
      </c>
      <c r="U129" s="197">
        <f t="shared" si="34"/>
        <v>0</v>
      </c>
      <c r="V129" s="200"/>
      <c r="W129" s="196">
        <f t="shared" ref="W129:X129" si="126">C129/100</f>
        <v>0</v>
      </c>
      <c r="X129" s="196">
        <f t="shared" si="126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112.0</v>
      </c>
      <c r="B130" s="191"/>
      <c r="C130" s="191"/>
      <c r="D130" s="191"/>
      <c r="E130" s="191"/>
      <c r="F130" s="191"/>
      <c r="G130" s="191"/>
      <c r="H130" s="192" t="str">
        <f t="shared" si="7"/>
        <v/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33"/>
        <v>0</v>
      </c>
      <c r="T130" s="197" t="str">
        <f t="shared" si="36"/>
        <v/>
      </c>
      <c r="U130" s="197">
        <f t="shared" si="34"/>
        <v>0</v>
      </c>
      <c r="V130" s="200"/>
      <c r="W130" s="196">
        <f t="shared" ref="W130:X130" si="127">C130/100</f>
        <v>0</v>
      </c>
      <c r="X130" s="196">
        <f t="shared" si="127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113.0</v>
      </c>
      <c r="B131" s="191"/>
      <c r="C131" s="191"/>
      <c r="D131" s="191"/>
      <c r="E131" s="191"/>
      <c r="F131" s="191"/>
      <c r="G131" s="191"/>
      <c r="H131" s="192" t="str">
        <f t="shared" si="7"/>
        <v/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33"/>
        <v>0</v>
      </c>
      <c r="T131" s="197" t="str">
        <f t="shared" si="36"/>
        <v/>
      </c>
      <c r="U131" s="197">
        <f t="shared" si="34"/>
        <v>0</v>
      </c>
      <c r="V131" s="200"/>
      <c r="W131" s="196">
        <f t="shared" ref="W131:X131" si="128">C131/100</f>
        <v>0</v>
      </c>
      <c r="X131" s="196">
        <f t="shared" si="128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114.0</v>
      </c>
      <c r="B132" s="191"/>
      <c r="C132" s="191"/>
      <c r="D132" s="191"/>
      <c r="E132" s="191"/>
      <c r="F132" s="191"/>
      <c r="G132" s="191"/>
      <c r="H132" s="192" t="str">
        <f t="shared" si="7"/>
        <v/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33"/>
        <v>0</v>
      </c>
      <c r="T132" s="197" t="str">
        <f t="shared" si="36"/>
        <v/>
      </c>
      <c r="U132" s="197">
        <f t="shared" si="34"/>
        <v>0</v>
      </c>
      <c r="V132" s="200"/>
      <c r="W132" s="196">
        <f t="shared" ref="W132:X132" si="129">C132/100</f>
        <v>0</v>
      </c>
      <c r="X132" s="196">
        <f t="shared" si="129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115.0</v>
      </c>
      <c r="B133" s="191"/>
      <c r="C133" s="191"/>
      <c r="D133" s="191"/>
      <c r="E133" s="191"/>
      <c r="F133" s="191"/>
      <c r="G133" s="191"/>
      <c r="H133" s="192" t="str">
        <f t="shared" si="7"/>
        <v/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33"/>
        <v>0</v>
      </c>
      <c r="T133" s="197" t="str">
        <f t="shared" si="36"/>
        <v/>
      </c>
      <c r="U133" s="197">
        <f t="shared" si="34"/>
        <v>0</v>
      </c>
      <c r="V133" s="200"/>
      <c r="W133" s="196">
        <f t="shared" ref="W133:X133" si="130">C133/100</f>
        <v>0</v>
      </c>
      <c r="X133" s="196">
        <f t="shared" si="130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116.0</v>
      </c>
      <c r="B134" s="191"/>
      <c r="C134" s="191"/>
      <c r="D134" s="191"/>
      <c r="E134" s="191"/>
      <c r="F134" s="191"/>
      <c r="G134" s="191"/>
      <c r="H134" s="192" t="str">
        <f t="shared" si="7"/>
        <v/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33"/>
        <v>0</v>
      </c>
      <c r="T134" s="197" t="str">
        <f t="shared" si="36"/>
        <v/>
      </c>
      <c r="U134" s="197">
        <f t="shared" si="34"/>
        <v>0</v>
      </c>
      <c r="V134" s="200"/>
      <c r="W134" s="196">
        <f t="shared" ref="W134:X134" si="131">C134/100</f>
        <v>0</v>
      </c>
      <c r="X134" s="196">
        <f t="shared" si="131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117.0</v>
      </c>
      <c r="B135" s="191"/>
      <c r="C135" s="191"/>
      <c r="D135" s="191"/>
      <c r="E135" s="191"/>
      <c r="F135" s="191"/>
      <c r="G135" s="191"/>
      <c r="H135" s="192" t="str">
        <f t="shared" si="7"/>
        <v/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33"/>
        <v>0</v>
      </c>
      <c r="T135" s="197" t="str">
        <f t="shared" si="36"/>
        <v/>
      </c>
      <c r="U135" s="197">
        <f t="shared" si="34"/>
        <v>0</v>
      </c>
      <c r="V135" s="200"/>
      <c r="W135" s="196">
        <f t="shared" ref="W135:X135" si="132">C135/100</f>
        <v>0</v>
      </c>
      <c r="X135" s="196">
        <f t="shared" si="132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118.0</v>
      </c>
      <c r="B136" s="191"/>
      <c r="C136" s="191"/>
      <c r="D136" s="191"/>
      <c r="E136" s="191"/>
      <c r="F136" s="191"/>
      <c r="G136" s="191"/>
      <c r="H136" s="192" t="str">
        <f t="shared" si="7"/>
        <v/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33"/>
        <v>0</v>
      </c>
      <c r="T136" s="197" t="str">
        <f t="shared" si="36"/>
        <v/>
      </c>
      <c r="U136" s="197">
        <f t="shared" si="34"/>
        <v>0</v>
      </c>
      <c r="V136" s="200"/>
      <c r="W136" s="196">
        <f t="shared" ref="W136:X136" si="133">C136/100</f>
        <v>0</v>
      </c>
      <c r="X136" s="196">
        <f t="shared" si="133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119.0</v>
      </c>
      <c r="B137" s="191"/>
      <c r="C137" s="191"/>
      <c r="D137" s="191"/>
      <c r="E137" s="191"/>
      <c r="F137" s="191"/>
      <c r="G137" s="191"/>
      <c r="H137" s="192" t="str">
        <f t="shared" si="7"/>
        <v/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33"/>
        <v>0</v>
      </c>
      <c r="T137" s="197" t="str">
        <f t="shared" si="36"/>
        <v/>
      </c>
      <c r="U137" s="197">
        <f t="shared" si="34"/>
        <v>0</v>
      </c>
      <c r="V137" s="200"/>
      <c r="W137" s="196">
        <f t="shared" ref="W137:X137" si="134">C137/100</f>
        <v>0</v>
      </c>
      <c r="X137" s="196">
        <f t="shared" si="134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120.0</v>
      </c>
      <c r="B138" s="191"/>
      <c r="C138" s="191"/>
      <c r="D138" s="191"/>
      <c r="E138" s="191"/>
      <c r="F138" s="191"/>
      <c r="G138" s="191"/>
      <c r="H138" s="192" t="str">
        <f t="shared" si="7"/>
        <v/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33"/>
        <v>0</v>
      </c>
      <c r="T138" s="197" t="str">
        <f t="shared" si="36"/>
        <v/>
      </c>
      <c r="U138" s="197">
        <f t="shared" si="34"/>
        <v>0</v>
      </c>
      <c r="V138" s="200"/>
      <c r="W138" s="196">
        <f t="shared" ref="W138:X138" si="135">C138/100</f>
        <v>0</v>
      </c>
      <c r="X138" s="196">
        <f t="shared" si="135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121.0</v>
      </c>
      <c r="B139" s="191"/>
      <c r="C139" s="191"/>
      <c r="D139" s="191"/>
      <c r="E139" s="191"/>
      <c r="F139" s="191"/>
      <c r="G139" s="191"/>
      <c r="H139" s="192" t="str">
        <f t="shared" si="7"/>
        <v/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33"/>
        <v>0</v>
      </c>
      <c r="T139" s="197" t="str">
        <f t="shared" si="36"/>
        <v/>
      </c>
      <c r="U139" s="197">
        <f t="shared" si="34"/>
        <v>0</v>
      </c>
      <c r="V139" s="200"/>
      <c r="W139" s="196">
        <f t="shared" ref="W139:X139" si="136">C139/100</f>
        <v>0</v>
      </c>
      <c r="X139" s="196">
        <f t="shared" si="136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122.0</v>
      </c>
      <c r="B140" s="191"/>
      <c r="C140" s="191"/>
      <c r="D140" s="191"/>
      <c r="E140" s="191"/>
      <c r="F140" s="191"/>
      <c r="G140" s="191"/>
      <c r="H140" s="192" t="str">
        <f t="shared" si="7"/>
        <v/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33"/>
        <v>0</v>
      </c>
      <c r="T140" s="197" t="str">
        <f t="shared" si="36"/>
        <v/>
      </c>
      <c r="U140" s="197">
        <f t="shared" si="34"/>
        <v>0</v>
      </c>
      <c r="V140" s="200"/>
      <c r="W140" s="196">
        <f t="shared" ref="W140:X140" si="137">C140/100</f>
        <v>0</v>
      </c>
      <c r="X140" s="196">
        <f t="shared" si="137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123.0</v>
      </c>
      <c r="B141" s="191"/>
      <c r="C141" s="191"/>
      <c r="D141" s="191"/>
      <c r="E141" s="191"/>
      <c r="F141" s="191"/>
      <c r="G141" s="191"/>
      <c r="H141" s="192" t="str">
        <f t="shared" si="7"/>
        <v/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33"/>
        <v>0</v>
      </c>
      <c r="T141" s="197" t="str">
        <f t="shared" si="36"/>
        <v/>
      </c>
      <c r="U141" s="197">
        <f t="shared" si="34"/>
        <v>0</v>
      </c>
      <c r="V141" s="200"/>
      <c r="W141" s="196">
        <f t="shared" ref="W141:X141" si="138">C141/100</f>
        <v>0</v>
      </c>
      <c r="X141" s="196">
        <f t="shared" si="138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124.0</v>
      </c>
      <c r="B142" s="191"/>
      <c r="C142" s="191"/>
      <c r="D142" s="191"/>
      <c r="E142" s="191"/>
      <c r="F142" s="191"/>
      <c r="G142" s="191"/>
      <c r="H142" s="192" t="str">
        <f t="shared" si="7"/>
        <v/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33"/>
        <v>0</v>
      </c>
      <c r="T142" s="197" t="str">
        <f t="shared" si="36"/>
        <v/>
      </c>
      <c r="U142" s="197">
        <f t="shared" si="34"/>
        <v>0</v>
      </c>
      <c r="V142" s="200"/>
      <c r="W142" s="196">
        <f t="shared" ref="W142:X142" si="139">C142/100</f>
        <v>0</v>
      </c>
      <c r="X142" s="196">
        <f t="shared" si="139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125.0</v>
      </c>
      <c r="B143" s="191"/>
      <c r="C143" s="191"/>
      <c r="D143" s="191"/>
      <c r="E143" s="191"/>
      <c r="F143" s="191"/>
      <c r="G143" s="191"/>
      <c r="H143" s="192" t="str">
        <f t="shared" si="7"/>
        <v/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33"/>
        <v>0</v>
      </c>
      <c r="T143" s="197" t="str">
        <f t="shared" si="36"/>
        <v/>
      </c>
      <c r="U143" s="197">
        <f t="shared" si="34"/>
        <v>0</v>
      </c>
      <c r="V143" s="200"/>
      <c r="W143" s="196">
        <f t="shared" ref="W143:X143" si="140">C143/100</f>
        <v>0</v>
      </c>
      <c r="X143" s="196">
        <f t="shared" si="140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126.0</v>
      </c>
      <c r="B144" s="191"/>
      <c r="C144" s="191"/>
      <c r="D144" s="191"/>
      <c r="E144" s="191"/>
      <c r="F144" s="191"/>
      <c r="G144" s="191"/>
      <c r="H144" s="192" t="str">
        <f t="shared" si="7"/>
        <v/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33"/>
        <v>0</v>
      </c>
      <c r="T144" s="197" t="str">
        <f t="shared" si="36"/>
        <v/>
      </c>
      <c r="U144" s="197">
        <f t="shared" si="34"/>
        <v>0</v>
      </c>
      <c r="V144" s="200"/>
      <c r="W144" s="196">
        <f t="shared" ref="W144:X144" si="141">C144/100</f>
        <v>0</v>
      </c>
      <c r="X144" s="196">
        <f t="shared" si="141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127.0</v>
      </c>
      <c r="B145" s="191"/>
      <c r="C145" s="191"/>
      <c r="D145" s="191"/>
      <c r="E145" s="191"/>
      <c r="F145" s="191"/>
      <c r="G145" s="191"/>
      <c r="H145" s="192" t="str">
        <f t="shared" si="7"/>
        <v/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33"/>
        <v>0</v>
      </c>
      <c r="T145" s="197" t="str">
        <f t="shared" si="36"/>
        <v/>
      </c>
      <c r="U145" s="197">
        <f t="shared" si="34"/>
        <v>0</v>
      </c>
      <c r="V145" s="200"/>
      <c r="W145" s="196">
        <f t="shared" ref="W145:X145" si="142">C145/100</f>
        <v>0</v>
      </c>
      <c r="X145" s="196">
        <f t="shared" si="142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128.0</v>
      </c>
      <c r="B146" s="191"/>
      <c r="C146" s="191"/>
      <c r="D146" s="191"/>
      <c r="E146" s="191"/>
      <c r="F146" s="191"/>
      <c r="G146" s="191"/>
      <c r="H146" s="192" t="str">
        <f t="shared" si="7"/>
        <v/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33"/>
        <v>0</v>
      </c>
      <c r="T146" s="197" t="str">
        <f t="shared" si="36"/>
        <v/>
      </c>
      <c r="U146" s="197">
        <f t="shared" si="34"/>
        <v>0</v>
      </c>
      <c r="V146" s="200"/>
      <c r="W146" s="196">
        <f t="shared" ref="W146:X146" si="143">C146/100</f>
        <v>0</v>
      </c>
      <c r="X146" s="196">
        <f t="shared" si="143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129.0</v>
      </c>
      <c r="B147" s="191"/>
      <c r="C147" s="191"/>
      <c r="D147" s="191"/>
      <c r="E147" s="191"/>
      <c r="F147" s="191"/>
      <c r="G147" s="191"/>
      <c r="H147" s="192" t="str">
        <f t="shared" si="7"/>
        <v/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33"/>
        <v>0</v>
      </c>
      <c r="T147" s="197" t="str">
        <f t="shared" si="36"/>
        <v/>
      </c>
      <c r="U147" s="197">
        <f t="shared" si="34"/>
        <v>0</v>
      </c>
      <c r="V147" s="200"/>
      <c r="W147" s="196">
        <f t="shared" ref="W147:X147" si="144">C147/100</f>
        <v>0</v>
      </c>
      <c r="X147" s="196">
        <f t="shared" si="144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130.0</v>
      </c>
      <c r="B148" s="191"/>
      <c r="C148" s="191"/>
      <c r="D148" s="191"/>
      <c r="E148" s="191"/>
      <c r="F148" s="191"/>
      <c r="G148" s="191"/>
      <c r="H148" s="192" t="str">
        <f t="shared" si="7"/>
        <v/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33"/>
        <v>0</v>
      </c>
      <c r="T148" s="197" t="str">
        <f t="shared" si="36"/>
        <v/>
      </c>
      <c r="U148" s="197">
        <f t="shared" si="34"/>
        <v>0</v>
      </c>
      <c r="V148" s="200"/>
      <c r="W148" s="196">
        <f t="shared" ref="W148:X148" si="145">C148/100</f>
        <v>0</v>
      </c>
      <c r="X148" s="196">
        <f t="shared" si="145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131.0</v>
      </c>
      <c r="B149" s="191"/>
      <c r="C149" s="191"/>
      <c r="D149" s="191"/>
      <c r="E149" s="191"/>
      <c r="F149" s="191"/>
      <c r="G149" s="191"/>
      <c r="H149" s="192" t="str">
        <f t="shared" si="7"/>
        <v/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33"/>
        <v>0</v>
      </c>
      <c r="T149" s="197" t="str">
        <f t="shared" si="36"/>
        <v/>
      </c>
      <c r="U149" s="197">
        <f t="shared" si="34"/>
        <v>0</v>
      </c>
      <c r="V149" s="200"/>
      <c r="W149" s="196">
        <f t="shared" ref="W149:X149" si="146">C149/100</f>
        <v>0</v>
      </c>
      <c r="X149" s="196">
        <f t="shared" si="146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132.0</v>
      </c>
      <c r="B150" s="191"/>
      <c r="C150" s="191"/>
      <c r="D150" s="191"/>
      <c r="E150" s="191"/>
      <c r="F150" s="191"/>
      <c r="G150" s="191"/>
      <c r="H150" s="192" t="str">
        <f t="shared" si="7"/>
        <v/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33"/>
        <v>0</v>
      </c>
      <c r="T150" s="197" t="str">
        <f t="shared" si="36"/>
        <v/>
      </c>
      <c r="U150" s="197">
        <f t="shared" si="34"/>
        <v>0</v>
      </c>
      <c r="V150" s="200"/>
      <c r="W150" s="196">
        <f t="shared" ref="W150:X150" si="147">C150/100</f>
        <v>0</v>
      </c>
      <c r="X150" s="196">
        <f t="shared" si="147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133.0</v>
      </c>
      <c r="B151" s="191"/>
      <c r="C151" s="191"/>
      <c r="D151" s="191"/>
      <c r="E151" s="191"/>
      <c r="F151" s="191"/>
      <c r="G151" s="191"/>
      <c r="H151" s="192" t="str">
        <f t="shared" si="7"/>
        <v/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33"/>
        <v>0</v>
      </c>
      <c r="T151" s="197" t="str">
        <f t="shared" si="36"/>
        <v/>
      </c>
      <c r="U151" s="197">
        <f t="shared" si="34"/>
        <v>0</v>
      </c>
      <c r="V151" s="200"/>
      <c r="W151" s="196">
        <f t="shared" ref="W151:X151" si="148">C151/100</f>
        <v>0</v>
      </c>
      <c r="X151" s="196">
        <f t="shared" si="148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134.0</v>
      </c>
      <c r="B152" s="191"/>
      <c r="C152" s="191"/>
      <c r="D152" s="191"/>
      <c r="E152" s="191"/>
      <c r="F152" s="191"/>
      <c r="G152" s="191"/>
      <c r="H152" s="192" t="str">
        <f t="shared" si="7"/>
        <v/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33"/>
        <v>0</v>
      </c>
      <c r="T152" s="197" t="str">
        <f t="shared" si="36"/>
        <v/>
      </c>
      <c r="U152" s="197">
        <f t="shared" si="34"/>
        <v>0</v>
      </c>
      <c r="V152" s="200"/>
      <c r="W152" s="196">
        <f t="shared" ref="W152:X152" si="149">C152/100</f>
        <v>0</v>
      </c>
      <c r="X152" s="196">
        <f t="shared" si="149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135.0</v>
      </c>
      <c r="B153" s="191"/>
      <c r="C153" s="191"/>
      <c r="D153" s="191"/>
      <c r="E153" s="191"/>
      <c r="F153" s="191"/>
      <c r="G153" s="191"/>
      <c r="H153" s="192" t="str">
        <f t="shared" si="7"/>
        <v/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33"/>
        <v>0</v>
      </c>
      <c r="T153" s="197" t="str">
        <f t="shared" si="36"/>
        <v/>
      </c>
      <c r="U153" s="197">
        <f t="shared" si="34"/>
        <v>0</v>
      </c>
      <c r="V153" s="200"/>
      <c r="W153" s="196">
        <f t="shared" ref="W153:X153" si="150">C153/100</f>
        <v>0</v>
      </c>
      <c r="X153" s="196">
        <f t="shared" si="150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136.0</v>
      </c>
      <c r="B154" s="191"/>
      <c r="C154" s="191"/>
      <c r="D154" s="191"/>
      <c r="E154" s="191"/>
      <c r="F154" s="191"/>
      <c r="G154" s="191"/>
      <c r="H154" s="192" t="str">
        <f t="shared" si="7"/>
        <v/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33"/>
        <v>0</v>
      </c>
      <c r="T154" s="197" t="str">
        <f t="shared" si="36"/>
        <v/>
      </c>
      <c r="U154" s="197">
        <f t="shared" si="34"/>
        <v>0</v>
      </c>
      <c r="V154" s="200"/>
      <c r="W154" s="196">
        <f t="shared" ref="W154:X154" si="151">C154/100</f>
        <v>0</v>
      </c>
      <c r="X154" s="196">
        <f t="shared" si="151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137.0</v>
      </c>
      <c r="B155" s="191"/>
      <c r="C155" s="191"/>
      <c r="D155" s="191"/>
      <c r="E155" s="191"/>
      <c r="F155" s="191"/>
      <c r="G155" s="191"/>
      <c r="H155" s="192" t="str">
        <f t="shared" si="7"/>
        <v/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33"/>
        <v>0</v>
      </c>
      <c r="T155" s="197" t="str">
        <f t="shared" si="36"/>
        <v/>
      </c>
      <c r="U155" s="197">
        <f t="shared" si="34"/>
        <v>0</v>
      </c>
      <c r="V155" s="200"/>
      <c r="W155" s="196">
        <f t="shared" ref="W155:X155" si="152">C155/100</f>
        <v>0</v>
      </c>
      <c r="X155" s="196">
        <f t="shared" si="152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138.0</v>
      </c>
      <c r="B156" s="191"/>
      <c r="C156" s="191"/>
      <c r="D156" s="191"/>
      <c r="E156" s="191"/>
      <c r="F156" s="191"/>
      <c r="G156" s="191"/>
      <c r="H156" s="192" t="str">
        <f t="shared" si="7"/>
        <v/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33"/>
        <v>0</v>
      </c>
      <c r="T156" s="197" t="str">
        <f t="shared" si="36"/>
        <v/>
      </c>
      <c r="U156" s="197">
        <f t="shared" si="34"/>
        <v>0</v>
      </c>
      <c r="V156" s="200"/>
      <c r="W156" s="196">
        <f t="shared" ref="W156:X156" si="153">C156/100</f>
        <v>0</v>
      </c>
      <c r="X156" s="196">
        <f t="shared" si="153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139.0</v>
      </c>
      <c r="B157" s="191"/>
      <c r="C157" s="191"/>
      <c r="D157" s="191"/>
      <c r="E157" s="191"/>
      <c r="F157" s="191"/>
      <c r="G157" s="191"/>
      <c r="H157" s="192" t="str">
        <f t="shared" si="7"/>
        <v/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33"/>
        <v>0</v>
      </c>
      <c r="T157" s="197" t="str">
        <f t="shared" si="36"/>
        <v/>
      </c>
      <c r="U157" s="197">
        <f t="shared" si="34"/>
        <v>0</v>
      </c>
      <c r="V157" s="200"/>
      <c r="W157" s="196">
        <f t="shared" ref="W157:X157" si="154">C157/100</f>
        <v>0</v>
      </c>
      <c r="X157" s="196">
        <f t="shared" si="154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140.0</v>
      </c>
      <c r="B158" s="191"/>
      <c r="C158" s="191"/>
      <c r="D158" s="191"/>
      <c r="E158" s="191"/>
      <c r="F158" s="191"/>
      <c r="G158" s="191"/>
      <c r="H158" s="192" t="str">
        <f t="shared" si="7"/>
        <v/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33"/>
        <v>0</v>
      </c>
      <c r="T158" s="197" t="str">
        <f t="shared" si="36"/>
        <v/>
      </c>
      <c r="U158" s="197">
        <f t="shared" si="34"/>
        <v>0</v>
      </c>
      <c r="V158" s="200"/>
      <c r="W158" s="196">
        <f t="shared" ref="W158:X158" si="155">C158/100</f>
        <v>0</v>
      </c>
      <c r="X158" s="196">
        <f t="shared" si="155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141.0</v>
      </c>
      <c r="B159" s="191"/>
      <c r="C159" s="191"/>
      <c r="D159" s="191"/>
      <c r="E159" s="191"/>
      <c r="F159" s="191"/>
      <c r="G159" s="191"/>
      <c r="H159" s="192" t="str">
        <f t="shared" si="7"/>
        <v/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33"/>
        <v>0</v>
      </c>
      <c r="T159" s="197" t="str">
        <f t="shared" si="36"/>
        <v/>
      </c>
      <c r="U159" s="197">
        <f t="shared" si="34"/>
        <v>0</v>
      </c>
      <c r="V159" s="200"/>
      <c r="W159" s="196">
        <f t="shared" ref="W159:X159" si="156">C159/100</f>
        <v>0</v>
      </c>
      <c r="X159" s="196">
        <f t="shared" si="156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142.0</v>
      </c>
      <c r="B160" s="191"/>
      <c r="C160" s="191"/>
      <c r="D160" s="191"/>
      <c r="E160" s="191"/>
      <c r="F160" s="191"/>
      <c r="G160" s="191"/>
      <c r="H160" s="192" t="str">
        <f t="shared" si="7"/>
        <v/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33"/>
        <v>0</v>
      </c>
      <c r="T160" s="197" t="str">
        <f t="shared" si="36"/>
        <v/>
      </c>
      <c r="U160" s="197">
        <f t="shared" si="34"/>
        <v>0</v>
      </c>
      <c r="V160" s="200"/>
      <c r="W160" s="196">
        <f t="shared" ref="W160:X160" si="157">C160/100</f>
        <v>0</v>
      </c>
      <c r="X160" s="196">
        <f t="shared" si="157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143.0</v>
      </c>
      <c r="B161" s="191"/>
      <c r="C161" s="191"/>
      <c r="D161" s="191"/>
      <c r="E161" s="191"/>
      <c r="F161" s="191"/>
      <c r="G161" s="191"/>
      <c r="H161" s="192" t="str">
        <f t="shared" si="7"/>
        <v/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33"/>
        <v>0</v>
      </c>
      <c r="T161" s="197" t="str">
        <f t="shared" si="36"/>
        <v/>
      </c>
      <c r="U161" s="197">
        <f t="shared" si="34"/>
        <v>0</v>
      </c>
      <c r="V161" s="200"/>
      <c r="W161" s="196">
        <f t="shared" ref="W161:X161" si="158">C161/100</f>
        <v>0</v>
      </c>
      <c r="X161" s="196">
        <f t="shared" si="158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144.0</v>
      </c>
      <c r="B162" s="191"/>
      <c r="C162" s="191"/>
      <c r="D162" s="191"/>
      <c r="E162" s="191"/>
      <c r="F162" s="191"/>
      <c r="G162" s="191"/>
      <c r="H162" s="192" t="str">
        <f t="shared" si="7"/>
        <v/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33"/>
        <v>0</v>
      </c>
      <c r="T162" s="197" t="str">
        <f t="shared" si="36"/>
        <v/>
      </c>
      <c r="U162" s="197">
        <f t="shared" si="34"/>
        <v>0</v>
      </c>
      <c r="V162" s="200"/>
      <c r="W162" s="196">
        <f t="shared" ref="W162:X162" si="159">C162/100</f>
        <v>0</v>
      </c>
      <c r="X162" s="196">
        <f t="shared" si="159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145.0</v>
      </c>
      <c r="B163" s="191"/>
      <c r="C163" s="191"/>
      <c r="D163" s="191"/>
      <c r="E163" s="191"/>
      <c r="F163" s="191"/>
      <c r="G163" s="191"/>
      <c r="H163" s="192" t="str">
        <f t="shared" si="7"/>
        <v/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33"/>
        <v>0</v>
      </c>
      <c r="T163" s="197" t="str">
        <f t="shared" si="36"/>
        <v/>
      </c>
      <c r="U163" s="197">
        <f t="shared" si="34"/>
        <v>0</v>
      </c>
      <c r="V163" s="200"/>
      <c r="W163" s="196">
        <f t="shared" ref="W163:X163" si="160">C163/100</f>
        <v>0</v>
      </c>
      <c r="X163" s="196">
        <f t="shared" si="160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146.0</v>
      </c>
      <c r="B164" s="191"/>
      <c r="C164" s="191"/>
      <c r="D164" s="191"/>
      <c r="E164" s="191"/>
      <c r="F164" s="191"/>
      <c r="G164" s="191"/>
      <c r="H164" s="192" t="str">
        <f t="shared" si="7"/>
        <v/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33"/>
        <v>0</v>
      </c>
      <c r="T164" s="197" t="str">
        <f t="shared" si="36"/>
        <v/>
      </c>
      <c r="U164" s="197">
        <f t="shared" si="34"/>
        <v>0</v>
      </c>
      <c r="V164" s="200"/>
      <c r="W164" s="196">
        <f t="shared" ref="W164:X164" si="161">C164/100</f>
        <v>0</v>
      </c>
      <c r="X164" s="196">
        <f t="shared" si="161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147.0</v>
      </c>
      <c r="B165" s="191"/>
      <c r="C165" s="191"/>
      <c r="D165" s="191"/>
      <c r="E165" s="191"/>
      <c r="F165" s="191"/>
      <c r="G165" s="191"/>
      <c r="H165" s="192" t="str">
        <f t="shared" si="7"/>
        <v/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33"/>
        <v>0</v>
      </c>
      <c r="T165" s="197" t="str">
        <f t="shared" si="36"/>
        <v/>
      </c>
      <c r="U165" s="197">
        <f t="shared" si="34"/>
        <v>0</v>
      </c>
      <c r="V165" s="200"/>
      <c r="W165" s="196">
        <f t="shared" ref="W165:X165" si="162">C165/100</f>
        <v>0</v>
      </c>
      <c r="X165" s="196">
        <f t="shared" si="162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148.0</v>
      </c>
      <c r="B166" s="191"/>
      <c r="C166" s="191"/>
      <c r="D166" s="191"/>
      <c r="E166" s="191"/>
      <c r="F166" s="191"/>
      <c r="G166" s="191"/>
      <c r="H166" s="192" t="str">
        <f t="shared" si="7"/>
        <v/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33"/>
        <v>0</v>
      </c>
      <c r="T166" s="197" t="str">
        <f t="shared" si="36"/>
        <v/>
      </c>
      <c r="U166" s="197">
        <f t="shared" si="34"/>
        <v>0</v>
      </c>
      <c r="V166" s="200"/>
      <c r="W166" s="196">
        <f t="shared" ref="W166:X166" si="163">C166/100</f>
        <v>0</v>
      </c>
      <c r="X166" s="196">
        <f t="shared" si="163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149.0</v>
      </c>
      <c r="B167" s="191"/>
      <c r="C167" s="191"/>
      <c r="D167" s="191"/>
      <c r="E167" s="191"/>
      <c r="F167" s="191"/>
      <c r="G167" s="191"/>
      <c r="H167" s="192" t="str">
        <f t="shared" si="7"/>
        <v/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33"/>
        <v>0</v>
      </c>
      <c r="T167" s="197" t="str">
        <f t="shared" si="36"/>
        <v/>
      </c>
      <c r="U167" s="197">
        <f t="shared" si="34"/>
        <v>0</v>
      </c>
      <c r="V167" s="200"/>
      <c r="W167" s="196">
        <f t="shared" ref="W167:X167" si="164">C167/100</f>
        <v>0</v>
      </c>
      <c r="X167" s="196">
        <f t="shared" si="164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150.0</v>
      </c>
      <c r="B168" s="191"/>
      <c r="C168" s="191"/>
      <c r="D168" s="191"/>
      <c r="E168" s="191"/>
      <c r="F168" s="191"/>
      <c r="G168" s="191"/>
      <c r="H168" s="192" t="str">
        <f t="shared" si="7"/>
        <v/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33"/>
        <v>0</v>
      </c>
      <c r="T168" s="197" t="str">
        <f t="shared" si="36"/>
        <v/>
      </c>
      <c r="U168" s="197">
        <f t="shared" si="34"/>
        <v>0</v>
      </c>
      <c r="V168" s="200"/>
      <c r="W168" s="196">
        <f t="shared" ref="W168:X168" si="165">C168/100</f>
        <v>0</v>
      </c>
      <c r="X168" s="196">
        <f t="shared" si="165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151.0</v>
      </c>
      <c r="B169" s="191"/>
      <c r="C169" s="191"/>
      <c r="D169" s="191"/>
      <c r="E169" s="191"/>
      <c r="F169" s="191"/>
      <c r="G169" s="191"/>
      <c r="H169" s="192" t="str">
        <f t="shared" si="7"/>
        <v/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33"/>
        <v>0</v>
      </c>
      <c r="T169" s="197" t="str">
        <f t="shared" si="36"/>
        <v/>
      </c>
      <c r="U169" s="197">
        <f t="shared" si="34"/>
        <v>0</v>
      </c>
      <c r="V169" s="200"/>
      <c r="W169" s="196">
        <f t="shared" ref="W169:X169" si="166">C169/100</f>
        <v>0</v>
      </c>
      <c r="X169" s="196">
        <f t="shared" si="166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152.0</v>
      </c>
      <c r="B170" s="191"/>
      <c r="C170" s="191"/>
      <c r="D170" s="191"/>
      <c r="E170" s="191"/>
      <c r="F170" s="191"/>
      <c r="G170" s="191"/>
      <c r="H170" s="192" t="str">
        <f t="shared" si="7"/>
        <v/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33"/>
        <v>0</v>
      </c>
      <c r="T170" s="197" t="str">
        <f t="shared" si="36"/>
        <v/>
      </c>
      <c r="U170" s="197">
        <f t="shared" si="34"/>
        <v>0</v>
      </c>
      <c r="V170" s="200"/>
      <c r="W170" s="196">
        <f t="shared" ref="W170:X170" si="167">C170/100</f>
        <v>0</v>
      </c>
      <c r="X170" s="196">
        <f t="shared" si="167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153.0</v>
      </c>
      <c r="B171" s="191"/>
      <c r="C171" s="191"/>
      <c r="D171" s="191"/>
      <c r="E171" s="191"/>
      <c r="F171" s="191"/>
      <c r="G171" s="191"/>
      <c r="H171" s="192" t="str">
        <f t="shared" si="7"/>
        <v/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33"/>
        <v>0</v>
      </c>
      <c r="T171" s="197" t="str">
        <f t="shared" si="36"/>
        <v/>
      </c>
      <c r="U171" s="197">
        <f t="shared" si="34"/>
        <v>0</v>
      </c>
      <c r="V171" s="200"/>
      <c r="W171" s="196">
        <f t="shared" ref="W171:X171" si="168">C171/100</f>
        <v>0</v>
      </c>
      <c r="X171" s="196">
        <f t="shared" si="168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154.0</v>
      </c>
      <c r="B172" s="191"/>
      <c r="C172" s="191"/>
      <c r="D172" s="191"/>
      <c r="E172" s="191"/>
      <c r="F172" s="191"/>
      <c r="G172" s="191"/>
      <c r="H172" s="192" t="str">
        <f t="shared" si="7"/>
        <v/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33"/>
        <v>0</v>
      </c>
      <c r="T172" s="197" t="str">
        <f t="shared" si="36"/>
        <v/>
      </c>
      <c r="U172" s="197">
        <f t="shared" si="34"/>
        <v>0</v>
      </c>
      <c r="V172" s="200"/>
      <c r="W172" s="196">
        <f t="shared" ref="W172:X172" si="169">C172/100</f>
        <v>0</v>
      </c>
      <c r="X172" s="196">
        <f t="shared" si="169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155.0</v>
      </c>
      <c r="B173" s="191"/>
      <c r="C173" s="191"/>
      <c r="D173" s="191"/>
      <c r="E173" s="191"/>
      <c r="F173" s="191"/>
      <c r="G173" s="191"/>
      <c r="H173" s="192" t="str">
        <f t="shared" si="7"/>
        <v/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33"/>
        <v>0</v>
      </c>
      <c r="T173" s="197" t="str">
        <f t="shared" si="36"/>
        <v/>
      </c>
      <c r="U173" s="197">
        <f t="shared" si="34"/>
        <v>0</v>
      </c>
      <c r="V173" s="200"/>
      <c r="W173" s="196">
        <f t="shared" ref="W173:X173" si="170">C173/100</f>
        <v>0</v>
      </c>
      <c r="X173" s="196">
        <f t="shared" si="170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156.0</v>
      </c>
      <c r="B174" s="191"/>
      <c r="C174" s="191"/>
      <c r="D174" s="191"/>
      <c r="E174" s="191"/>
      <c r="F174" s="191"/>
      <c r="G174" s="191"/>
      <c r="H174" s="192" t="str">
        <f t="shared" si="7"/>
        <v/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33"/>
        <v>0</v>
      </c>
      <c r="T174" s="197" t="str">
        <f t="shared" si="36"/>
        <v/>
      </c>
      <c r="U174" s="197">
        <f t="shared" si="34"/>
        <v>0</v>
      </c>
      <c r="V174" s="200"/>
      <c r="W174" s="196">
        <f t="shared" ref="W174:X174" si="171">C174/100</f>
        <v>0</v>
      </c>
      <c r="X174" s="196">
        <f t="shared" si="171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157.0</v>
      </c>
      <c r="B175" s="191"/>
      <c r="C175" s="191"/>
      <c r="D175" s="191"/>
      <c r="E175" s="191"/>
      <c r="F175" s="191"/>
      <c r="G175" s="191"/>
      <c r="H175" s="192" t="str">
        <f t="shared" si="7"/>
        <v/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33"/>
        <v>0</v>
      </c>
      <c r="T175" s="197" t="str">
        <f t="shared" si="36"/>
        <v/>
      </c>
      <c r="U175" s="197">
        <f t="shared" si="34"/>
        <v>0</v>
      </c>
      <c r="V175" s="200"/>
      <c r="W175" s="196">
        <f t="shared" ref="W175:X175" si="172">C175/100</f>
        <v>0</v>
      </c>
      <c r="X175" s="196">
        <f t="shared" si="172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158.0</v>
      </c>
      <c r="B176" s="191"/>
      <c r="C176" s="191"/>
      <c r="D176" s="191"/>
      <c r="E176" s="191"/>
      <c r="F176" s="191"/>
      <c r="G176" s="191"/>
      <c r="H176" s="192" t="str">
        <f t="shared" si="7"/>
        <v/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33"/>
        <v>0</v>
      </c>
      <c r="T176" s="197" t="str">
        <f t="shared" si="36"/>
        <v/>
      </c>
      <c r="U176" s="197">
        <f t="shared" si="34"/>
        <v>0</v>
      </c>
      <c r="V176" s="200"/>
      <c r="W176" s="196">
        <f t="shared" ref="W176:X176" si="173">C176/100</f>
        <v>0</v>
      </c>
      <c r="X176" s="196">
        <f t="shared" si="173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159.0</v>
      </c>
      <c r="B177" s="191"/>
      <c r="C177" s="191"/>
      <c r="D177" s="191"/>
      <c r="E177" s="191"/>
      <c r="F177" s="191"/>
      <c r="G177" s="191"/>
      <c r="H177" s="192" t="str">
        <f t="shared" si="7"/>
        <v/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33"/>
        <v>0</v>
      </c>
      <c r="T177" s="197" t="str">
        <f t="shared" si="36"/>
        <v/>
      </c>
      <c r="U177" s="197">
        <f t="shared" si="34"/>
        <v>0</v>
      </c>
      <c r="V177" s="200"/>
      <c r="W177" s="196">
        <f t="shared" ref="W177:X177" si="174">C177/100</f>
        <v>0</v>
      </c>
      <c r="X177" s="196">
        <f t="shared" si="174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160.0</v>
      </c>
      <c r="B178" s="191"/>
      <c r="C178" s="191"/>
      <c r="D178" s="191"/>
      <c r="E178" s="191"/>
      <c r="F178" s="191"/>
      <c r="G178" s="191"/>
      <c r="H178" s="192" t="str">
        <f t="shared" si="7"/>
        <v/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33"/>
        <v>0</v>
      </c>
      <c r="T178" s="197" t="str">
        <f t="shared" si="36"/>
        <v/>
      </c>
      <c r="U178" s="197">
        <f t="shared" si="34"/>
        <v>0</v>
      </c>
      <c r="V178" s="200"/>
      <c r="W178" s="196">
        <f t="shared" ref="W178:X178" si="175">C178/100</f>
        <v>0</v>
      </c>
      <c r="X178" s="196">
        <f t="shared" si="175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161.0</v>
      </c>
      <c r="B179" s="191"/>
      <c r="C179" s="191"/>
      <c r="D179" s="191"/>
      <c r="E179" s="191"/>
      <c r="F179" s="191"/>
      <c r="G179" s="191"/>
      <c r="H179" s="192" t="str">
        <f t="shared" si="7"/>
        <v/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33"/>
        <v>0</v>
      </c>
      <c r="T179" s="197" t="str">
        <f t="shared" si="36"/>
        <v/>
      </c>
      <c r="U179" s="197">
        <f t="shared" si="34"/>
        <v>0</v>
      </c>
      <c r="V179" s="200"/>
      <c r="W179" s="196">
        <f t="shared" ref="W179:X179" si="176">C179/100</f>
        <v>0</v>
      </c>
      <c r="X179" s="196">
        <f t="shared" si="176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162.0</v>
      </c>
      <c r="B180" s="191"/>
      <c r="C180" s="191"/>
      <c r="D180" s="191"/>
      <c r="E180" s="191"/>
      <c r="F180" s="191"/>
      <c r="G180" s="191"/>
      <c r="H180" s="192" t="str">
        <f t="shared" si="7"/>
        <v/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33"/>
        <v>0</v>
      </c>
      <c r="T180" s="197" t="str">
        <f t="shared" si="36"/>
        <v/>
      </c>
      <c r="U180" s="197">
        <f t="shared" si="34"/>
        <v>0</v>
      </c>
      <c r="V180" s="200"/>
      <c r="W180" s="196">
        <f t="shared" ref="W180:X180" si="177">C180/100</f>
        <v>0</v>
      </c>
      <c r="X180" s="196">
        <f t="shared" si="177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163.0</v>
      </c>
      <c r="B181" s="191"/>
      <c r="C181" s="191"/>
      <c r="D181" s="191"/>
      <c r="E181" s="191"/>
      <c r="F181" s="191"/>
      <c r="G181" s="191"/>
      <c r="H181" s="192" t="str">
        <f t="shared" si="7"/>
        <v/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33"/>
        <v>0</v>
      </c>
      <c r="T181" s="197" t="str">
        <f t="shared" si="36"/>
        <v/>
      </c>
      <c r="U181" s="197">
        <f t="shared" si="34"/>
        <v>0</v>
      </c>
      <c r="V181" s="200"/>
      <c r="W181" s="196">
        <f t="shared" ref="W181:X181" si="178">C181/100</f>
        <v>0</v>
      </c>
      <c r="X181" s="196">
        <f t="shared" si="178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164.0</v>
      </c>
      <c r="B182" s="191"/>
      <c r="C182" s="191"/>
      <c r="D182" s="191"/>
      <c r="E182" s="191"/>
      <c r="F182" s="191"/>
      <c r="G182" s="191"/>
      <c r="H182" s="192" t="str">
        <f t="shared" si="7"/>
        <v/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33"/>
        <v>0</v>
      </c>
      <c r="T182" s="197" t="str">
        <f t="shared" si="36"/>
        <v/>
      </c>
      <c r="U182" s="197">
        <f t="shared" si="34"/>
        <v>0</v>
      </c>
      <c r="V182" s="200"/>
      <c r="W182" s="196">
        <f t="shared" ref="W182:X182" si="179">C182/100</f>
        <v>0</v>
      </c>
      <c r="X182" s="196">
        <f t="shared" si="179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165.0</v>
      </c>
      <c r="B183" s="191"/>
      <c r="C183" s="191"/>
      <c r="D183" s="191"/>
      <c r="E183" s="191"/>
      <c r="F183" s="191"/>
      <c r="G183" s="191"/>
      <c r="H183" s="192" t="str">
        <f t="shared" si="7"/>
        <v/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33"/>
        <v>0</v>
      </c>
      <c r="T183" s="197" t="str">
        <f t="shared" si="36"/>
        <v/>
      </c>
      <c r="U183" s="197">
        <f t="shared" si="34"/>
        <v>0</v>
      </c>
      <c r="V183" s="200"/>
      <c r="W183" s="196">
        <f t="shared" ref="W183:X183" si="180">C183/100</f>
        <v>0</v>
      </c>
      <c r="X183" s="196">
        <f t="shared" si="180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166.0</v>
      </c>
      <c r="B184" s="191"/>
      <c r="C184" s="191"/>
      <c r="D184" s="191"/>
      <c r="E184" s="191"/>
      <c r="F184" s="191"/>
      <c r="G184" s="191"/>
      <c r="H184" s="192" t="str">
        <f t="shared" si="7"/>
        <v/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33"/>
        <v>0</v>
      </c>
      <c r="T184" s="197" t="str">
        <f t="shared" si="36"/>
        <v/>
      </c>
      <c r="U184" s="197">
        <f t="shared" si="34"/>
        <v>0</v>
      </c>
      <c r="V184" s="200"/>
      <c r="W184" s="196">
        <f t="shared" ref="W184:X184" si="181">C184/100</f>
        <v>0</v>
      </c>
      <c r="X184" s="196">
        <f t="shared" si="181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167.0</v>
      </c>
      <c r="B185" s="191"/>
      <c r="C185" s="191"/>
      <c r="D185" s="191"/>
      <c r="E185" s="191"/>
      <c r="F185" s="191"/>
      <c r="G185" s="191"/>
      <c r="H185" s="192" t="str">
        <f t="shared" si="7"/>
        <v/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33"/>
        <v>0</v>
      </c>
      <c r="T185" s="197" t="str">
        <f t="shared" si="36"/>
        <v/>
      </c>
      <c r="U185" s="197">
        <f t="shared" si="34"/>
        <v>0</v>
      </c>
      <c r="V185" s="200"/>
      <c r="W185" s="196">
        <f t="shared" ref="W185:X185" si="182">C185/100</f>
        <v>0</v>
      </c>
      <c r="X185" s="196">
        <f t="shared" si="182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168.0</v>
      </c>
      <c r="B186" s="191"/>
      <c r="C186" s="191"/>
      <c r="D186" s="191"/>
      <c r="E186" s="191"/>
      <c r="F186" s="191"/>
      <c r="G186" s="191"/>
      <c r="H186" s="192" t="str">
        <f t="shared" si="7"/>
        <v/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33"/>
        <v>0</v>
      </c>
      <c r="T186" s="197" t="str">
        <f t="shared" si="36"/>
        <v/>
      </c>
      <c r="U186" s="197">
        <f t="shared" si="34"/>
        <v>0</v>
      </c>
      <c r="V186" s="200"/>
      <c r="W186" s="196">
        <f t="shared" ref="W186:X186" si="183">C186/100</f>
        <v>0</v>
      </c>
      <c r="X186" s="196">
        <f t="shared" si="183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169.0</v>
      </c>
      <c r="B187" s="191"/>
      <c r="C187" s="191"/>
      <c r="D187" s="191"/>
      <c r="E187" s="191"/>
      <c r="F187" s="191"/>
      <c r="G187" s="191"/>
      <c r="H187" s="192" t="str">
        <f t="shared" si="7"/>
        <v/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33"/>
        <v>0</v>
      </c>
      <c r="T187" s="197" t="str">
        <f t="shared" si="36"/>
        <v/>
      </c>
      <c r="U187" s="197">
        <f t="shared" si="34"/>
        <v>0</v>
      </c>
      <c r="V187" s="200"/>
      <c r="W187" s="196">
        <f t="shared" ref="W187:X187" si="184">C187/100</f>
        <v>0</v>
      </c>
      <c r="X187" s="196">
        <f t="shared" si="184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170.0</v>
      </c>
      <c r="B188" s="191"/>
      <c r="C188" s="191"/>
      <c r="D188" s="191"/>
      <c r="E188" s="191"/>
      <c r="F188" s="191"/>
      <c r="G188" s="191"/>
      <c r="H188" s="192" t="str">
        <f t="shared" si="7"/>
        <v/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33"/>
        <v>0</v>
      </c>
      <c r="T188" s="197" t="str">
        <f t="shared" si="36"/>
        <v/>
      </c>
      <c r="U188" s="197">
        <f t="shared" si="34"/>
        <v>0</v>
      </c>
      <c r="V188" s="200"/>
      <c r="W188" s="196">
        <f t="shared" ref="W188:X188" si="185">C188/100</f>
        <v>0</v>
      </c>
      <c r="X188" s="196">
        <f t="shared" si="185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171.0</v>
      </c>
      <c r="B189" s="191"/>
      <c r="C189" s="191"/>
      <c r="D189" s="191"/>
      <c r="E189" s="191"/>
      <c r="F189" s="191"/>
      <c r="G189" s="191"/>
      <c r="H189" s="192" t="str">
        <f t="shared" si="7"/>
        <v/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33"/>
        <v>0</v>
      </c>
      <c r="T189" s="197" t="str">
        <f t="shared" si="36"/>
        <v/>
      </c>
      <c r="U189" s="197">
        <f t="shared" si="34"/>
        <v>0</v>
      </c>
      <c r="V189" s="200"/>
      <c r="W189" s="196">
        <f t="shared" ref="W189:X189" si="186">C189/100</f>
        <v>0</v>
      </c>
      <c r="X189" s="196">
        <f t="shared" si="186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172.0</v>
      </c>
      <c r="B190" s="191"/>
      <c r="C190" s="191"/>
      <c r="D190" s="191"/>
      <c r="E190" s="191"/>
      <c r="F190" s="191"/>
      <c r="G190" s="191"/>
      <c r="H190" s="192" t="str">
        <f t="shared" si="7"/>
        <v/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33"/>
        <v>0</v>
      </c>
      <c r="T190" s="197" t="str">
        <f t="shared" si="36"/>
        <v/>
      </c>
      <c r="U190" s="197">
        <f t="shared" si="34"/>
        <v>0</v>
      </c>
      <c r="V190" s="200"/>
      <c r="W190" s="196">
        <f t="shared" ref="W190:X190" si="187">C190/100</f>
        <v>0</v>
      </c>
      <c r="X190" s="196">
        <f t="shared" si="187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173.0</v>
      </c>
      <c r="B191" s="191"/>
      <c r="C191" s="191"/>
      <c r="D191" s="191"/>
      <c r="E191" s="191"/>
      <c r="F191" s="191"/>
      <c r="G191" s="191"/>
      <c r="H191" s="192" t="str">
        <f t="shared" si="7"/>
        <v/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33"/>
        <v>0</v>
      </c>
      <c r="T191" s="197" t="str">
        <f t="shared" si="36"/>
        <v/>
      </c>
      <c r="U191" s="197">
        <f t="shared" si="34"/>
        <v>0</v>
      </c>
      <c r="V191" s="200"/>
      <c r="W191" s="196">
        <f t="shared" ref="W191:X191" si="188">C191/100</f>
        <v>0</v>
      </c>
      <c r="X191" s="196">
        <f t="shared" si="188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174.0</v>
      </c>
      <c r="B192" s="191"/>
      <c r="C192" s="191"/>
      <c r="D192" s="191"/>
      <c r="E192" s="191"/>
      <c r="F192" s="191"/>
      <c r="G192" s="191"/>
      <c r="H192" s="192" t="str">
        <f t="shared" si="7"/>
        <v/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33"/>
        <v>0</v>
      </c>
      <c r="T192" s="197" t="str">
        <f t="shared" si="36"/>
        <v/>
      </c>
      <c r="U192" s="197">
        <f t="shared" si="34"/>
        <v>0</v>
      </c>
      <c r="V192" s="200"/>
      <c r="W192" s="196">
        <f t="shared" ref="W192:X192" si="189">C192/100</f>
        <v>0</v>
      </c>
      <c r="X192" s="196">
        <f t="shared" si="189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175.0</v>
      </c>
      <c r="B193" s="191"/>
      <c r="C193" s="191"/>
      <c r="D193" s="191"/>
      <c r="E193" s="191"/>
      <c r="F193" s="191"/>
      <c r="G193" s="191"/>
      <c r="H193" s="192" t="str">
        <f t="shared" si="7"/>
        <v/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33"/>
        <v>0</v>
      </c>
      <c r="T193" s="197" t="str">
        <f t="shared" si="36"/>
        <v/>
      </c>
      <c r="U193" s="197">
        <f t="shared" si="34"/>
        <v>0</v>
      </c>
      <c r="V193" s="200"/>
      <c r="W193" s="196">
        <f t="shared" ref="W193:X193" si="190">C193/100</f>
        <v>0</v>
      </c>
      <c r="X193" s="196">
        <f t="shared" si="190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176.0</v>
      </c>
      <c r="B194" s="191"/>
      <c r="C194" s="191"/>
      <c r="D194" s="191"/>
      <c r="E194" s="191"/>
      <c r="F194" s="191"/>
      <c r="G194" s="191"/>
      <c r="H194" s="192" t="str">
        <f t="shared" si="7"/>
        <v/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33"/>
        <v>0</v>
      </c>
      <c r="T194" s="197" t="str">
        <f t="shared" si="36"/>
        <v/>
      </c>
      <c r="U194" s="197">
        <f t="shared" si="34"/>
        <v>0</v>
      </c>
      <c r="V194" s="200"/>
      <c r="W194" s="196">
        <f t="shared" ref="W194:X194" si="191">C194/100</f>
        <v>0</v>
      </c>
      <c r="X194" s="196">
        <f t="shared" si="191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177.0</v>
      </c>
      <c r="B195" s="191"/>
      <c r="C195" s="191"/>
      <c r="D195" s="191"/>
      <c r="E195" s="191"/>
      <c r="F195" s="191"/>
      <c r="G195" s="191"/>
      <c r="H195" s="192" t="str">
        <f t="shared" si="7"/>
        <v/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33"/>
        <v>0</v>
      </c>
      <c r="T195" s="197" t="str">
        <f t="shared" si="36"/>
        <v/>
      </c>
      <c r="U195" s="197">
        <f t="shared" si="34"/>
        <v>0</v>
      </c>
      <c r="V195" s="200"/>
      <c r="W195" s="196">
        <f t="shared" ref="W195:X195" si="192">C195/100</f>
        <v>0</v>
      </c>
      <c r="X195" s="196">
        <f t="shared" si="192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178.0</v>
      </c>
      <c r="B196" s="191"/>
      <c r="C196" s="191"/>
      <c r="D196" s="191"/>
      <c r="E196" s="191"/>
      <c r="F196" s="191"/>
      <c r="G196" s="191"/>
      <c r="H196" s="192" t="str">
        <f t="shared" si="7"/>
        <v/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33"/>
        <v>0</v>
      </c>
      <c r="T196" s="197" t="str">
        <f t="shared" si="36"/>
        <v/>
      </c>
      <c r="U196" s="197">
        <f t="shared" si="34"/>
        <v>0</v>
      </c>
      <c r="V196" s="200"/>
      <c r="W196" s="196">
        <f t="shared" ref="W196:X196" si="193">C196/100</f>
        <v>0</v>
      </c>
      <c r="X196" s="196">
        <f t="shared" si="193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179.0</v>
      </c>
      <c r="B197" s="191"/>
      <c r="C197" s="191"/>
      <c r="D197" s="191"/>
      <c r="E197" s="191"/>
      <c r="F197" s="191"/>
      <c r="G197" s="191"/>
      <c r="H197" s="192" t="str">
        <f t="shared" si="7"/>
        <v/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33"/>
        <v>0</v>
      </c>
      <c r="T197" s="197" t="str">
        <f t="shared" si="36"/>
        <v/>
      </c>
      <c r="U197" s="197">
        <f t="shared" si="34"/>
        <v>0</v>
      </c>
      <c r="V197" s="200"/>
      <c r="W197" s="196">
        <f t="shared" ref="W197:X197" si="194">C197/100</f>
        <v>0</v>
      </c>
      <c r="X197" s="196">
        <f t="shared" si="194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180.0</v>
      </c>
      <c r="B198" s="191"/>
      <c r="C198" s="191"/>
      <c r="D198" s="191"/>
      <c r="E198" s="191"/>
      <c r="F198" s="191"/>
      <c r="G198" s="191"/>
      <c r="H198" s="192" t="str">
        <f t="shared" si="7"/>
        <v/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33"/>
        <v>0</v>
      </c>
      <c r="T198" s="197" t="str">
        <f t="shared" si="36"/>
        <v/>
      </c>
      <c r="U198" s="197">
        <f t="shared" si="34"/>
        <v>0</v>
      </c>
      <c r="V198" s="200"/>
      <c r="W198" s="196">
        <f t="shared" ref="W198:X198" si="195">C198/100</f>
        <v>0</v>
      </c>
      <c r="X198" s="196">
        <f t="shared" si="195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181.0</v>
      </c>
      <c r="B199" s="191"/>
      <c r="C199" s="191"/>
      <c r="D199" s="191"/>
      <c r="E199" s="191"/>
      <c r="F199" s="191"/>
      <c r="G199" s="191"/>
      <c r="H199" s="192" t="str">
        <f t="shared" si="7"/>
        <v/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33"/>
        <v>0</v>
      </c>
      <c r="T199" s="197" t="str">
        <f t="shared" si="36"/>
        <v/>
      </c>
      <c r="U199" s="197">
        <f t="shared" si="34"/>
        <v>0</v>
      </c>
      <c r="V199" s="200"/>
      <c r="W199" s="196">
        <f t="shared" ref="W199:X199" si="196">C199/100</f>
        <v>0</v>
      </c>
      <c r="X199" s="196">
        <f t="shared" si="196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182.0</v>
      </c>
      <c r="B200" s="191"/>
      <c r="C200" s="191"/>
      <c r="D200" s="191"/>
      <c r="E200" s="191"/>
      <c r="F200" s="191"/>
      <c r="G200" s="191"/>
      <c r="H200" s="192" t="str">
        <f t="shared" si="7"/>
        <v/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33"/>
        <v>0</v>
      </c>
      <c r="T200" s="197" t="str">
        <f t="shared" si="36"/>
        <v/>
      </c>
      <c r="U200" s="197">
        <f t="shared" si="34"/>
        <v>0</v>
      </c>
      <c r="V200" s="200"/>
      <c r="W200" s="196">
        <f t="shared" ref="W200:X200" si="197">C200/100</f>
        <v>0</v>
      </c>
      <c r="X200" s="196">
        <f t="shared" si="197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183.0</v>
      </c>
      <c r="B201" s="191"/>
      <c r="C201" s="191"/>
      <c r="D201" s="191"/>
      <c r="E201" s="191"/>
      <c r="F201" s="191"/>
      <c r="G201" s="191"/>
      <c r="H201" s="192" t="str">
        <f t="shared" si="7"/>
        <v/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33"/>
        <v>0</v>
      </c>
      <c r="T201" s="197" t="str">
        <f t="shared" si="36"/>
        <v/>
      </c>
      <c r="U201" s="197">
        <f t="shared" si="34"/>
        <v>0</v>
      </c>
      <c r="V201" s="200"/>
      <c r="W201" s="196">
        <f t="shared" ref="W201:X201" si="198">C201/100</f>
        <v>0</v>
      </c>
      <c r="X201" s="196">
        <f t="shared" si="198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184.0</v>
      </c>
      <c r="B202" s="191"/>
      <c r="C202" s="191"/>
      <c r="D202" s="191"/>
      <c r="E202" s="191"/>
      <c r="F202" s="191"/>
      <c r="G202" s="191"/>
      <c r="H202" s="192" t="str">
        <f t="shared" si="7"/>
        <v/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33"/>
        <v>0</v>
      </c>
      <c r="T202" s="197" t="str">
        <f t="shared" si="36"/>
        <v/>
      </c>
      <c r="U202" s="197">
        <f t="shared" si="34"/>
        <v>0</v>
      </c>
      <c r="V202" s="200"/>
      <c r="W202" s="196">
        <f t="shared" ref="W202:X202" si="199">C202/100</f>
        <v>0</v>
      </c>
      <c r="X202" s="196">
        <f t="shared" si="199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185.0</v>
      </c>
      <c r="B203" s="191"/>
      <c r="C203" s="191"/>
      <c r="D203" s="191"/>
      <c r="E203" s="191"/>
      <c r="F203" s="191"/>
      <c r="G203" s="191"/>
      <c r="H203" s="192" t="str">
        <f t="shared" si="7"/>
        <v/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33"/>
        <v>0</v>
      </c>
      <c r="T203" s="197" t="str">
        <f t="shared" si="36"/>
        <v/>
      </c>
      <c r="U203" s="197">
        <f t="shared" si="34"/>
        <v>0</v>
      </c>
      <c r="V203" s="200"/>
      <c r="W203" s="196">
        <f t="shared" ref="W203:X203" si="200">C203/100</f>
        <v>0</v>
      </c>
      <c r="X203" s="196">
        <f t="shared" si="200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186.0</v>
      </c>
      <c r="B204" s="191"/>
      <c r="C204" s="191"/>
      <c r="D204" s="191"/>
      <c r="E204" s="191"/>
      <c r="F204" s="191"/>
      <c r="G204" s="191"/>
      <c r="H204" s="192" t="str">
        <f t="shared" si="7"/>
        <v/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33"/>
        <v>0</v>
      </c>
      <c r="T204" s="197" t="str">
        <f t="shared" si="36"/>
        <v/>
      </c>
      <c r="U204" s="197">
        <f t="shared" si="34"/>
        <v>0</v>
      </c>
      <c r="V204" s="200"/>
      <c r="W204" s="196">
        <f t="shared" ref="W204:X204" si="201">C204/100</f>
        <v>0</v>
      </c>
      <c r="X204" s="196">
        <f t="shared" si="201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187.0</v>
      </c>
      <c r="B205" s="191"/>
      <c r="C205" s="191"/>
      <c r="D205" s="191"/>
      <c r="E205" s="191"/>
      <c r="F205" s="191"/>
      <c r="G205" s="191"/>
      <c r="H205" s="192" t="str">
        <f t="shared" si="7"/>
        <v/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33"/>
        <v>0</v>
      </c>
      <c r="T205" s="197" t="str">
        <f t="shared" si="36"/>
        <v/>
      </c>
      <c r="U205" s="197">
        <f t="shared" si="34"/>
        <v>0</v>
      </c>
      <c r="V205" s="200"/>
      <c r="W205" s="196">
        <f t="shared" ref="W205:X205" si="202">C205/100</f>
        <v>0</v>
      </c>
      <c r="X205" s="196">
        <f t="shared" si="202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188.0</v>
      </c>
      <c r="B206" s="191"/>
      <c r="C206" s="191"/>
      <c r="D206" s="191"/>
      <c r="E206" s="191"/>
      <c r="F206" s="191"/>
      <c r="G206" s="191"/>
      <c r="H206" s="192" t="str">
        <f t="shared" si="7"/>
        <v/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33"/>
        <v>0</v>
      </c>
      <c r="T206" s="197" t="str">
        <f t="shared" si="36"/>
        <v/>
      </c>
      <c r="U206" s="197">
        <f t="shared" si="34"/>
        <v>0</v>
      </c>
      <c r="V206" s="200"/>
      <c r="W206" s="196">
        <f t="shared" ref="W206:X206" si="203">C206/100</f>
        <v>0</v>
      </c>
      <c r="X206" s="196">
        <f t="shared" si="203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189.0</v>
      </c>
      <c r="B207" s="191"/>
      <c r="C207" s="191"/>
      <c r="D207" s="191"/>
      <c r="E207" s="191"/>
      <c r="F207" s="191"/>
      <c r="G207" s="191"/>
      <c r="H207" s="192" t="str">
        <f t="shared" si="7"/>
        <v/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33"/>
        <v>0</v>
      </c>
      <c r="T207" s="197" t="str">
        <f t="shared" si="36"/>
        <v/>
      </c>
      <c r="U207" s="197">
        <f t="shared" si="34"/>
        <v>0</v>
      </c>
      <c r="V207" s="200"/>
      <c r="W207" s="196">
        <f t="shared" ref="W207:X207" si="204">C207/100</f>
        <v>0</v>
      </c>
      <c r="X207" s="196">
        <f t="shared" si="204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190.0</v>
      </c>
      <c r="B208" s="191"/>
      <c r="C208" s="191"/>
      <c r="D208" s="191"/>
      <c r="E208" s="191"/>
      <c r="F208" s="191"/>
      <c r="G208" s="191"/>
      <c r="H208" s="192" t="str">
        <f t="shared" si="7"/>
        <v/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33"/>
        <v>0</v>
      </c>
      <c r="T208" s="197" t="str">
        <f t="shared" si="36"/>
        <v/>
      </c>
      <c r="U208" s="197">
        <f t="shared" si="34"/>
        <v>0</v>
      </c>
      <c r="V208" s="200"/>
      <c r="W208" s="196">
        <f t="shared" ref="W208:X208" si="205">C208/100</f>
        <v>0</v>
      </c>
      <c r="X208" s="196">
        <f t="shared" si="205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191.0</v>
      </c>
      <c r="B209" s="191"/>
      <c r="C209" s="191"/>
      <c r="D209" s="191"/>
      <c r="E209" s="191"/>
      <c r="F209" s="191"/>
      <c r="G209" s="191"/>
      <c r="H209" s="192" t="str">
        <f t="shared" si="7"/>
        <v/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33"/>
        <v>0</v>
      </c>
      <c r="T209" s="197" t="str">
        <f t="shared" si="36"/>
        <v/>
      </c>
      <c r="U209" s="197">
        <f t="shared" si="34"/>
        <v>0</v>
      </c>
      <c r="V209" s="200"/>
      <c r="W209" s="196">
        <f t="shared" ref="W209:X209" si="206">C209/100</f>
        <v>0</v>
      </c>
      <c r="X209" s="196">
        <f t="shared" si="206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192.0</v>
      </c>
      <c r="B210" s="191"/>
      <c r="C210" s="191"/>
      <c r="D210" s="191"/>
      <c r="E210" s="191"/>
      <c r="F210" s="191"/>
      <c r="G210" s="191"/>
      <c r="H210" s="192" t="str">
        <f t="shared" si="7"/>
        <v/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33"/>
        <v>0</v>
      </c>
      <c r="T210" s="197" t="str">
        <f t="shared" si="36"/>
        <v/>
      </c>
      <c r="U210" s="197">
        <f t="shared" si="34"/>
        <v>0</v>
      </c>
      <c r="V210" s="200"/>
      <c r="W210" s="196">
        <f t="shared" ref="W210:X210" si="207">C210/100</f>
        <v>0</v>
      </c>
      <c r="X210" s="196">
        <f t="shared" si="207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193.0</v>
      </c>
      <c r="B211" s="191"/>
      <c r="C211" s="191"/>
      <c r="D211" s="191"/>
      <c r="E211" s="191"/>
      <c r="F211" s="191"/>
      <c r="G211" s="191"/>
      <c r="H211" s="192" t="str">
        <f t="shared" si="7"/>
        <v/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33"/>
        <v>0</v>
      </c>
      <c r="T211" s="197" t="str">
        <f t="shared" si="36"/>
        <v/>
      </c>
      <c r="U211" s="197">
        <f t="shared" si="34"/>
        <v>0</v>
      </c>
      <c r="V211" s="200"/>
      <c r="W211" s="196">
        <f t="shared" ref="W211:X211" si="208">C211/100</f>
        <v>0</v>
      </c>
      <c r="X211" s="196">
        <f t="shared" si="208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194.0</v>
      </c>
      <c r="B212" s="191"/>
      <c r="C212" s="191"/>
      <c r="D212" s="191"/>
      <c r="E212" s="191"/>
      <c r="F212" s="191"/>
      <c r="G212" s="191"/>
      <c r="H212" s="192" t="str">
        <f t="shared" si="7"/>
        <v/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33"/>
        <v>0</v>
      </c>
      <c r="T212" s="197" t="str">
        <f t="shared" si="36"/>
        <v/>
      </c>
      <c r="U212" s="197">
        <f t="shared" si="34"/>
        <v>0</v>
      </c>
      <c r="V212" s="200"/>
      <c r="W212" s="196">
        <f t="shared" ref="W212:X212" si="209">C212/100</f>
        <v>0</v>
      </c>
      <c r="X212" s="196">
        <f t="shared" si="209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195.0</v>
      </c>
      <c r="B213" s="191"/>
      <c r="C213" s="191"/>
      <c r="D213" s="191"/>
      <c r="E213" s="191"/>
      <c r="F213" s="191"/>
      <c r="G213" s="191"/>
      <c r="H213" s="192" t="str">
        <f t="shared" si="7"/>
        <v/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33"/>
        <v>0</v>
      </c>
      <c r="T213" s="197" t="str">
        <f t="shared" si="36"/>
        <v/>
      </c>
      <c r="U213" s="197">
        <f t="shared" si="34"/>
        <v>0</v>
      </c>
      <c r="V213" s="200"/>
      <c r="W213" s="196">
        <f t="shared" ref="W213:X213" si="210">C213/100</f>
        <v>0</v>
      </c>
      <c r="X213" s="196">
        <f t="shared" si="210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196.0</v>
      </c>
      <c r="B214" s="191"/>
      <c r="C214" s="191"/>
      <c r="D214" s="191"/>
      <c r="E214" s="191"/>
      <c r="F214" s="191"/>
      <c r="G214" s="191"/>
      <c r="H214" s="192" t="str">
        <f t="shared" si="7"/>
        <v/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33"/>
        <v>0</v>
      </c>
      <c r="T214" s="197" t="str">
        <f t="shared" si="36"/>
        <v/>
      </c>
      <c r="U214" s="197">
        <f t="shared" si="34"/>
        <v>0</v>
      </c>
      <c r="V214" s="200"/>
      <c r="W214" s="196">
        <f t="shared" ref="W214:X214" si="211">C214/100</f>
        <v>0</v>
      </c>
      <c r="X214" s="196">
        <f t="shared" si="211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197.0</v>
      </c>
      <c r="B215" s="191"/>
      <c r="C215" s="191"/>
      <c r="D215" s="191"/>
      <c r="E215" s="191"/>
      <c r="F215" s="191"/>
      <c r="G215" s="191"/>
      <c r="H215" s="192" t="str">
        <f t="shared" si="7"/>
        <v/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33"/>
        <v>0</v>
      </c>
      <c r="T215" s="197" t="str">
        <f t="shared" si="36"/>
        <v/>
      </c>
      <c r="U215" s="197">
        <f t="shared" si="34"/>
        <v>0</v>
      </c>
      <c r="V215" s="200"/>
      <c r="W215" s="196">
        <f t="shared" ref="W215:X215" si="212">C215/100</f>
        <v>0</v>
      </c>
      <c r="X215" s="196">
        <f t="shared" si="212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198.0</v>
      </c>
      <c r="B216" s="191"/>
      <c r="C216" s="191"/>
      <c r="D216" s="191"/>
      <c r="E216" s="191"/>
      <c r="F216" s="191"/>
      <c r="G216" s="191"/>
      <c r="H216" s="192" t="str">
        <f t="shared" si="7"/>
        <v/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33"/>
        <v>0</v>
      </c>
      <c r="T216" s="197" t="str">
        <f t="shared" si="36"/>
        <v/>
      </c>
      <c r="U216" s="197">
        <f t="shared" si="34"/>
        <v>0</v>
      </c>
      <c r="V216" s="200"/>
      <c r="W216" s="196">
        <f t="shared" ref="W216:X216" si="213">C216/100</f>
        <v>0</v>
      </c>
      <c r="X216" s="196">
        <f t="shared" si="213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199.0</v>
      </c>
      <c r="B217" s="191"/>
      <c r="C217" s="191"/>
      <c r="D217" s="191"/>
      <c r="E217" s="191"/>
      <c r="F217" s="191"/>
      <c r="G217" s="191"/>
      <c r="H217" s="192" t="str">
        <f t="shared" si="7"/>
        <v/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33"/>
        <v>0</v>
      </c>
      <c r="T217" s="197" t="str">
        <f t="shared" si="36"/>
        <v/>
      </c>
      <c r="U217" s="197">
        <f t="shared" si="34"/>
        <v>0</v>
      </c>
      <c r="V217" s="200"/>
      <c r="W217" s="196">
        <f t="shared" ref="W217:X217" si="214">C217/100</f>
        <v>0</v>
      </c>
      <c r="X217" s="196">
        <f t="shared" si="214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200.0</v>
      </c>
      <c r="B218" s="191"/>
      <c r="C218" s="191"/>
      <c r="D218" s="191"/>
      <c r="E218" s="191"/>
      <c r="F218" s="191"/>
      <c r="G218" s="191"/>
      <c r="H218" s="192" t="str">
        <f t="shared" si="7"/>
        <v/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33"/>
        <v>0</v>
      </c>
      <c r="T218" s="197" t="str">
        <f t="shared" si="36"/>
        <v/>
      </c>
      <c r="U218" s="197">
        <f t="shared" si="34"/>
        <v>0</v>
      </c>
      <c r="V218" s="200"/>
      <c r="W218" s="196">
        <f t="shared" ref="W218:X218" si="215">C218/100</f>
        <v>0</v>
      </c>
      <c r="X218" s="196">
        <f t="shared" si="215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201.0</v>
      </c>
      <c r="B219" s="191"/>
      <c r="C219" s="191"/>
      <c r="D219" s="191"/>
      <c r="E219" s="191"/>
      <c r="F219" s="191"/>
      <c r="G219" s="191"/>
      <c r="H219" s="192" t="str">
        <f t="shared" si="7"/>
        <v/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33"/>
        <v>0</v>
      </c>
      <c r="T219" s="197" t="str">
        <f t="shared" si="36"/>
        <v/>
      </c>
      <c r="U219" s="197">
        <f t="shared" si="34"/>
        <v>0</v>
      </c>
      <c r="V219" s="200"/>
      <c r="W219" s="196">
        <f t="shared" ref="W219:X219" si="216">C219/100</f>
        <v>0</v>
      </c>
      <c r="X219" s="196">
        <f t="shared" si="216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202.0</v>
      </c>
      <c r="B220" s="191"/>
      <c r="C220" s="191"/>
      <c r="D220" s="191"/>
      <c r="E220" s="191"/>
      <c r="F220" s="191"/>
      <c r="G220" s="191"/>
      <c r="H220" s="192" t="str">
        <f t="shared" si="7"/>
        <v/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33"/>
        <v>0</v>
      </c>
      <c r="T220" s="197" t="str">
        <f t="shared" si="36"/>
        <v/>
      </c>
      <c r="U220" s="197">
        <f t="shared" si="34"/>
        <v>0</v>
      </c>
      <c r="V220" s="200"/>
      <c r="W220" s="196">
        <f t="shared" ref="W220:X220" si="217">C220/100</f>
        <v>0</v>
      </c>
      <c r="X220" s="196">
        <f t="shared" si="217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203.0</v>
      </c>
      <c r="B221" s="191"/>
      <c r="C221" s="191"/>
      <c r="D221" s="191"/>
      <c r="E221" s="191"/>
      <c r="F221" s="191"/>
      <c r="G221" s="191"/>
      <c r="H221" s="192" t="str">
        <f t="shared" si="7"/>
        <v/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33"/>
        <v>0</v>
      </c>
      <c r="T221" s="197" t="str">
        <f t="shared" si="36"/>
        <v/>
      </c>
      <c r="U221" s="197">
        <f t="shared" si="34"/>
        <v>0</v>
      </c>
      <c r="V221" s="200"/>
      <c r="W221" s="196">
        <f t="shared" ref="W221:X221" si="218">C221/100</f>
        <v>0</v>
      </c>
      <c r="X221" s="196">
        <f t="shared" si="218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204.0</v>
      </c>
      <c r="B222" s="191"/>
      <c r="C222" s="191"/>
      <c r="D222" s="191"/>
      <c r="E222" s="191"/>
      <c r="F222" s="191"/>
      <c r="G222" s="191"/>
      <c r="H222" s="192" t="str">
        <f t="shared" si="7"/>
        <v/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33"/>
        <v>0</v>
      </c>
      <c r="T222" s="197" t="str">
        <f t="shared" si="36"/>
        <v/>
      </c>
      <c r="U222" s="197">
        <f t="shared" si="34"/>
        <v>0</v>
      </c>
      <c r="V222" s="200"/>
      <c r="W222" s="196">
        <f t="shared" ref="W222:X222" si="219">C222/100</f>
        <v>0</v>
      </c>
      <c r="X222" s="196">
        <f t="shared" si="219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205.0</v>
      </c>
      <c r="B223" s="191"/>
      <c r="C223" s="191"/>
      <c r="D223" s="191"/>
      <c r="E223" s="191"/>
      <c r="F223" s="191"/>
      <c r="G223" s="191"/>
      <c r="H223" s="192" t="str">
        <f t="shared" si="7"/>
        <v/>
      </c>
      <c r="I223" s="191"/>
      <c r="J223" s="193">
        <f t="shared" si="8"/>
        <v>0</v>
      </c>
      <c r="K223" s="139"/>
      <c r="L223" s="194"/>
      <c r="M223" s="195"/>
      <c r="N223" s="195"/>
      <c r="O223" s="139"/>
      <c r="P223" s="139"/>
      <c r="Q223" s="193"/>
      <c r="R223" s="141"/>
      <c r="S223" s="196">
        <f t="shared" si="33"/>
        <v>0</v>
      </c>
      <c r="T223" s="197" t="str">
        <f t="shared" si="36"/>
        <v/>
      </c>
      <c r="U223" s="197">
        <f t="shared" si="34"/>
        <v>0</v>
      </c>
      <c r="V223" s="200"/>
      <c r="W223" s="196">
        <f t="shared" ref="W223:X223" si="220">C223/100</f>
        <v>0</v>
      </c>
      <c r="X223" s="196">
        <f t="shared" si="220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206.0</v>
      </c>
      <c r="B224" s="191"/>
      <c r="C224" s="191"/>
      <c r="D224" s="191"/>
      <c r="E224" s="191"/>
      <c r="F224" s="191"/>
      <c r="G224" s="191"/>
      <c r="H224" s="192" t="str">
        <f t="shared" si="7"/>
        <v/>
      </c>
      <c r="I224" s="191"/>
      <c r="J224" s="193">
        <f t="shared" si="8"/>
        <v>0</v>
      </c>
      <c r="K224" s="139"/>
      <c r="L224" s="194"/>
      <c r="M224" s="195"/>
      <c r="N224" s="195"/>
      <c r="O224" s="139"/>
      <c r="P224" s="139"/>
      <c r="Q224" s="193"/>
      <c r="R224" s="141"/>
      <c r="S224" s="196">
        <f t="shared" si="33"/>
        <v>0</v>
      </c>
      <c r="T224" s="197" t="str">
        <f t="shared" si="36"/>
        <v/>
      </c>
      <c r="U224" s="197">
        <f t="shared" si="34"/>
        <v>0</v>
      </c>
      <c r="V224" s="200"/>
      <c r="W224" s="196">
        <f t="shared" ref="W224:X224" si="221">C224/100</f>
        <v>0</v>
      </c>
      <c r="X224" s="196">
        <f t="shared" si="221"/>
        <v>0</v>
      </c>
      <c r="Y224" s="196">
        <f t="shared" si="14"/>
        <v>0</v>
      </c>
      <c r="Z224" s="199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207.0</v>
      </c>
      <c r="B225" s="191"/>
      <c r="C225" s="191"/>
      <c r="D225" s="191"/>
      <c r="E225" s="191"/>
      <c r="F225" s="191"/>
      <c r="G225" s="191"/>
      <c r="H225" s="192" t="str">
        <f t="shared" si="7"/>
        <v/>
      </c>
      <c r="I225" s="191"/>
      <c r="J225" s="193">
        <f t="shared" si="8"/>
        <v>0</v>
      </c>
      <c r="K225" s="139"/>
      <c r="L225" s="194"/>
      <c r="M225" s="195"/>
      <c r="N225" s="195"/>
      <c r="O225" s="139"/>
      <c r="P225" s="139"/>
      <c r="Q225" s="193"/>
      <c r="R225" s="141"/>
      <c r="S225" s="196">
        <f t="shared" si="33"/>
        <v>0</v>
      </c>
      <c r="T225" s="197" t="str">
        <f t="shared" si="36"/>
        <v/>
      </c>
      <c r="U225" s="197">
        <f t="shared" si="34"/>
        <v>0</v>
      </c>
      <c r="V225" s="200"/>
      <c r="W225" s="196">
        <f t="shared" ref="W225:X225" si="222">C225/100</f>
        <v>0</v>
      </c>
      <c r="X225" s="196">
        <f t="shared" si="222"/>
        <v>0</v>
      </c>
      <c r="Y225" s="196">
        <f t="shared" si="14"/>
        <v>0</v>
      </c>
      <c r="Z225" s="199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208.0</v>
      </c>
      <c r="B226" s="191"/>
      <c r="C226" s="191"/>
      <c r="D226" s="191"/>
      <c r="E226" s="191"/>
      <c r="F226" s="191"/>
      <c r="G226" s="191"/>
      <c r="H226" s="192" t="str">
        <f t="shared" si="7"/>
        <v/>
      </c>
      <c r="I226" s="191"/>
      <c r="J226" s="193">
        <f t="shared" si="8"/>
        <v>0</v>
      </c>
      <c r="K226" s="139"/>
      <c r="L226" s="194"/>
      <c r="M226" s="195"/>
      <c r="N226" s="195"/>
      <c r="O226" s="139"/>
      <c r="P226" s="139"/>
      <c r="Q226" s="193"/>
      <c r="R226" s="141"/>
      <c r="S226" s="196">
        <f t="shared" si="33"/>
        <v>0</v>
      </c>
      <c r="T226" s="197" t="str">
        <f t="shared" si="36"/>
        <v/>
      </c>
      <c r="U226" s="197">
        <f t="shared" si="34"/>
        <v>0</v>
      </c>
      <c r="V226" s="200"/>
      <c r="W226" s="196">
        <f t="shared" ref="W226:X226" si="223">C226/100</f>
        <v>0</v>
      </c>
      <c r="X226" s="196">
        <f t="shared" si="223"/>
        <v>0</v>
      </c>
      <c r="Y226" s="196">
        <f t="shared" si="14"/>
        <v>0</v>
      </c>
      <c r="Z226" s="199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209.0</v>
      </c>
      <c r="B227" s="191"/>
      <c r="C227" s="191"/>
      <c r="D227" s="191"/>
      <c r="E227" s="191"/>
      <c r="F227" s="191"/>
      <c r="G227" s="191"/>
      <c r="H227" s="192" t="str">
        <f t="shared" si="7"/>
        <v/>
      </c>
      <c r="I227" s="191"/>
      <c r="J227" s="193">
        <f t="shared" si="8"/>
        <v>0</v>
      </c>
      <c r="K227" s="139"/>
      <c r="L227" s="194"/>
      <c r="M227" s="195"/>
      <c r="N227" s="195"/>
      <c r="O227" s="139"/>
      <c r="P227" s="139"/>
      <c r="Q227" s="193"/>
      <c r="R227" s="141"/>
      <c r="S227" s="196">
        <f t="shared" si="33"/>
        <v>0</v>
      </c>
      <c r="T227" s="197" t="str">
        <f t="shared" si="36"/>
        <v/>
      </c>
      <c r="U227" s="197">
        <f t="shared" si="34"/>
        <v>0</v>
      </c>
      <c r="V227" s="200"/>
      <c r="W227" s="196">
        <f t="shared" ref="W227:X227" si="224">C227/100</f>
        <v>0</v>
      </c>
      <c r="X227" s="196">
        <f t="shared" si="224"/>
        <v>0</v>
      </c>
      <c r="Y227" s="196">
        <f t="shared" si="14"/>
        <v>0</v>
      </c>
      <c r="Z227" s="199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210.0</v>
      </c>
      <c r="B228" s="191"/>
      <c r="C228" s="191"/>
      <c r="D228" s="191"/>
      <c r="E228" s="191"/>
      <c r="F228" s="191"/>
      <c r="G228" s="191"/>
      <c r="H228" s="192" t="str">
        <f t="shared" si="7"/>
        <v/>
      </c>
      <c r="I228" s="191"/>
      <c r="J228" s="193">
        <f t="shared" si="8"/>
        <v>0</v>
      </c>
      <c r="K228" s="139"/>
      <c r="L228" s="194"/>
      <c r="M228" s="195"/>
      <c r="N228" s="195"/>
      <c r="O228" s="139"/>
      <c r="P228" s="139"/>
      <c r="Q228" s="193"/>
      <c r="R228" s="141"/>
      <c r="S228" s="196">
        <f t="shared" si="33"/>
        <v>0</v>
      </c>
      <c r="T228" s="197" t="str">
        <f t="shared" si="36"/>
        <v/>
      </c>
      <c r="U228" s="197">
        <f t="shared" si="34"/>
        <v>0</v>
      </c>
      <c r="V228" s="200"/>
      <c r="W228" s="196">
        <f t="shared" ref="W228:X228" si="225">C228/100</f>
        <v>0</v>
      </c>
      <c r="X228" s="196">
        <f t="shared" si="225"/>
        <v>0</v>
      </c>
      <c r="Y228" s="196">
        <f t="shared" si="14"/>
        <v>0</v>
      </c>
      <c r="Z228" s="199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211.0</v>
      </c>
      <c r="B229" s="191"/>
      <c r="C229" s="191"/>
      <c r="D229" s="191"/>
      <c r="E229" s="191"/>
      <c r="F229" s="191"/>
      <c r="G229" s="191"/>
      <c r="H229" s="192" t="str">
        <f t="shared" si="7"/>
        <v/>
      </c>
      <c r="I229" s="191"/>
      <c r="J229" s="193">
        <f t="shared" si="8"/>
        <v>0</v>
      </c>
      <c r="K229" s="139"/>
      <c r="L229" s="194"/>
      <c r="M229" s="195"/>
      <c r="N229" s="195"/>
      <c r="O229" s="139"/>
      <c r="P229" s="139"/>
      <c r="Q229" s="193"/>
      <c r="R229" s="141"/>
      <c r="S229" s="196">
        <f t="shared" si="33"/>
        <v>0</v>
      </c>
      <c r="T229" s="197" t="str">
        <f t="shared" si="36"/>
        <v/>
      </c>
      <c r="U229" s="197">
        <f t="shared" si="34"/>
        <v>0</v>
      </c>
      <c r="V229" s="200"/>
      <c r="W229" s="196">
        <f t="shared" ref="W229:X229" si="226">C229/100</f>
        <v>0</v>
      </c>
      <c r="X229" s="196">
        <f t="shared" si="226"/>
        <v>0</v>
      </c>
      <c r="Y229" s="196">
        <f t="shared" si="14"/>
        <v>0</v>
      </c>
      <c r="Z229" s="199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0">
        <v>212.0</v>
      </c>
      <c r="B230" s="191"/>
      <c r="C230" s="191"/>
      <c r="D230" s="191"/>
      <c r="E230" s="191"/>
      <c r="F230" s="191"/>
      <c r="G230" s="191"/>
      <c r="H230" s="192" t="str">
        <f t="shared" si="7"/>
        <v/>
      </c>
      <c r="I230" s="191"/>
      <c r="J230" s="193">
        <f t="shared" si="8"/>
        <v>0</v>
      </c>
      <c r="K230" s="139"/>
      <c r="L230" s="194"/>
      <c r="M230" s="195"/>
      <c r="N230" s="195"/>
      <c r="O230" s="139"/>
      <c r="P230" s="139"/>
      <c r="Q230" s="193"/>
      <c r="R230" s="141"/>
      <c r="S230" s="196">
        <f t="shared" si="33"/>
        <v>0</v>
      </c>
      <c r="T230" s="197" t="str">
        <f t="shared" si="36"/>
        <v/>
      </c>
      <c r="U230" s="197">
        <f t="shared" si="34"/>
        <v>0</v>
      </c>
      <c r="V230" s="200"/>
      <c r="W230" s="196">
        <f t="shared" ref="W230:X230" si="227">C230/100</f>
        <v>0</v>
      </c>
      <c r="X230" s="196">
        <f t="shared" si="227"/>
        <v>0</v>
      </c>
      <c r="Y230" s="196">
        <f t="shared" si="14"/>
        <v>0</v>
      </c>
      <c r="Z230" s="199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0">
        <v>213.0</v>
      </c>
      <c r="B231" s="191"/>
      <c r="C231" s="191"/>
      <c r="D231" s="191"/>
      <c r="E231" s="191"/>
      <c r="F231" s="191"/>
      <c r="G231" s="191"/>
      <c r="H231" s="192" t="str">
        <f t="shared" si="7"/>
        <v/>
      </c>
      <c r="I231" s="191"/>
      <c r="J231" s="193">
        <f t="shared" si="8"/>
        <v>0</v>
      </c>
      <c r="K231" s="139"/>
      <c r="L231" s="194"/>
      <c r="M231" s="195"/>
      <c r="N231" s="195"/>
      <c r="O231" s="139"/>
      <c r="P231" s="139"/>
      <c r="Q231" s="193"/>
      <c r="R231" s="141"/>
      <c r="S231" s="196">
        <f t="shared" si="33"/>
        <v>0</v>
      </c>
      <c r="T231" s="197" t="str">
        <f t="shared" si="36"/>
        <v/>
      </c>
      <c r="U231" s="197">
        <f t="shared" si="34"/>
        <v>0</v>
      </c>
      <c r="V231" s="200"/>
      <c r="W231" s="196">
        <f t="shared" ref="W231:X231" si="228">C231/100</f>
        <v>0</v>
      </c>
      <c r="X231" s="196">
        <f t="shared" si="228"/>
        <v>0</v>
      </c>
      <c r="Y231" s="196">
        <f t="shared" si="14"/>
        <v>0</v>
      </c>
      <c r="Z231" s="199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0">
        <v>214.0</v>
      </c>
      <c r="B232" s="191"/>
      <c r="C232" s="191"/>
      <c r="D232" s="191"/>
      <c r="E232" s="191"/>
      <c r="F232" s="191"/>
      <c r="G232" s="191"/>
      <c r="H232" s="192" t="str">
        <f t="shared" si="7"/>
        <v/>
      </c>
      <c r="I232" s="191"/>
      <c r="J232" s="193">
        <f t="shared" si="8"/>
        <v>0</v>
      </c>
      <c r="K232" s="139"/>
      <c r="L232" s="194"/>
      <c r="M232" s="195"/>
      <c r="N232" s="195"/>
      <c r="O232" s="139"/>
      <c r="P232" s="139"/>
      <c r="Q232" s="193"/>
      <c r="R232" s="141"/>
      <c r="S232" s="196">
        <f t="shared" si="33"/>
        <v>0</v>
      </c>
      <c r="T232" s="197" t="str">
        <f t="shared" si="36"/>
        <v/>
      </c>
      <c r="U232" s="197">
        <f t="shared" si="34"/>
        <v>0</v>
      </c>
      <c r="V232" s="200"/>
      <c r="W232" s="196">
        <f t="shared" ref="W232:X232" si="229">C232/100</f>
        <v>0</v>
      </c>
      <c r="X232" s="196">
        <f t="shared" si="229"/>
        <v>0</v>
      </c>
      <c r="Y232" s="196">
        <f t="shared" si="14"/>
        <v>0</v>
      </c>
      <c r="Z232" s="199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0">
        <v>215.0</v>
      </c>
      <c r="B233" s="191"/>
      <c r="C233" s="191"/>
      <c r="D233" s="191"/>
      <c r="E233" s="191"/>
      <c r="F233" s="191"/>
      <c r="G233" s="191"/>
      <c r="H233" s="192" t="str">
        <f t="shared" si="7"/>
        <v/>
      </c>
      <c r="I233" s="191"/>
      <c r="J233" s="193">
        <f t="shared" si="8"/>
        <v>0</v>
      </c>
      <c r="K233" s="139"/>
      <c r="L233" s="194"/>
      <c r="M233" s="195"/>
      <c r="N233" s="195"/>
      <c r="O233" s="139"/>
      <c r="P233" s="139"/>
      <c r="Q233" s="193"/>
      <c r="R233" s="141"/>
      <c r="S233" s="196">
        <f t="shared" si="33"/>
        <v>0</v>
      </c>
      <c r="T233" s="197" t="str">
        <f t="shared" si="36"/>
        <v/>
      </c>
      <c r="U233" s="197">
        <f t="shared" si="34"/>
        <v>0</v>
      </c>
      <c r="V233" s="200"/>
      <c r="W233" s="196">
        <f t="shared" ref="W233:X233" si="230">C233/100</f>
        <v>0</v>
      </c>
      <c r="X233" s="196">
        <f t="shared" si="230"/>
        <v>0</v>
      </c>
      <c r="Y233" s="196">
        <f t="shared" si="14"/>
        <v>0</v>
      </c>
      <c r="Z233" s="199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0">
        <v>216.0</v>
      </c>
      <c r="B234" s="191"/>
      <c r="C234" s="191"/>
      <c r="D234" s="191"/>
      <c r="E234" s="191"/>
      <c r="F234" s="191"/>
      <c r="G234" s="191"/>
      <c r="H234" s="192" t="str">
        <f t="shared" si="7"/>
        <v/>
      </c>
      <c r="I234" s="191"/>
      <c r="J234" s="193">
        <f t="shared" si="8"/>
        <v>0</v>
      </c>
      <c r="K234" s="139"/>
      <c r="L234" s="194"/>
      <c r="M234" s="195"/>
      <c r="N234" s="195"/>
      <c r="O234" s="139"/>
      <c r="P234" s="139"/>
      <c r="Q234" s="193"/>
      <c r="R234" s="141"/>
      <c r="S234" s="196">
        <f t="shared" si="33"/>
        <v>0</v>
      </c>
      <c r="T234" s="197" t="str">
        <f t="shared" si="36"/>
        <v/>
      </c>
      <c r="U234" s="197">
        <f t="shared" si="34"/>
        <v>0</v>
      </c>
      <c r="V234" s="200"/>
      <c r="W234" s="196">
        <f t="shared" ref="W234:X234" si="231">C234/100</f>
        <v>0</v>
      </c>
      <c r="X234" s="196">
        <f t="shared" si="231"/>
        <v>0</v>
      </c>
      <c r="Y234" s="196">
        <f t="shared" si="14"/>
        <v>0</v>
      </c>
      <c r="Z234" s="199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60">
        <v>217.0</v>
      </c>
      <c r="B235" s="191"/>
      <c r="C235" s="191"/>
      <c r="D235" s="191"/>
      <c r="E235" s="191"/>
      <c r="F235" s="191"/>
      <c r="G235" s="191"/>
      <c r="H235" s="192" t="str">
        <f t="shared" si="7"/>
        <v/>
      </c>
      <c r="I235" s="191"/>
      <c r="J235" s="193">
        <f t="shared" si="8"/>
        <v>0</v>
      </c>
      <c r="K235" s="139"/>
      <c r="L235" s="194"/>
      <c r="M235" s="195"/>
      <c r="N235" s="195"/>
      <c r="O235" s="139"/>
      <c r="P235" s="139"/>
      <c r="Q235" s="193"/>
      <c r="R235" s="141"/>
      <c r="S235" s="196">
        <f t="shared" si="33"/>
        <v>0</v>
      </c>
      <c r="T235" s="197" t="str">
        <f t="shared" si="36"/>
        <v/>
      </c>
      <c r="U235" s="197">
        <f t="shared" si="34"/>
        <v>0</v>
      </c>
      <c r="V235" s="200"/>
      <c r="W235" s="196">
        <f t="shared" ref="W235:X235" si="232">C235/100</f>
        <v>0</v>
      </c>
      <c r="X235" s="196">
        <f t="shared" si="232"/>
        <v>0</v>
      </c>
      <c r="Y235" s="196">
        <f t="shared" si="14"/>
        <v>0</v>
      </c>
      <c r="Z235" s="199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60"/>
      <c r="B236" s="176"/>
      <c r="C236" s="176"/>
      <c r="D236" s="176"/>
      <c r="E236" s="176"/>
      <c r="F236" s="176"/>
      <c r="G236" s="176"/>
      <c r="H236" s="179"/>
      <c r="I236" s="160"/>
      <c r="J236" s="201">
        <f>+Q298</f>
        <v>79.6</v>
      </c>
      <c r="K236" s="139"/>
      <c r="L236" s="139"/>
      <c r="M236" s="139"/>
      <c r="N236" s="139"/>
      <c r="O236" s="139"/>
      <c r="P236" s="139"/>
      <c r="Q236" s="139"/>
      <c r="R236" s="202"/>
      <c r="S236" s="196">
        <f t="shared" si="33"/>
        <v>0</v>
      </c>
      <c r="T236" s="197" t="str">
        <f t="shared" si="36"/>
        <v/>
      </c>
      <c r="U236" s="197">
        <f t="shared" si="34"/>
        <v>0</v>
      </c>
      <c r="V236" s="200"/>
      <c r="W236" s="196">
        <f t="shared" ref="W236:X236" si="233">C236/100</f>
        <v>0</v>
      </c>
      <c r="X236" s="196">
        <f t="shared" si="233"/>
        <v>0</v>
      </c>
      <c r="Y236" s="196">
        <f t="shared" si="14"/>
        <v>0</v>
      </c>
      <c r="Z236" s="199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60"/>
      <c r="B237" s="203"/>
      <c r="C237" s="203"/>
      <c r="D237" s="203"/>
      <c r="E237" s="203"/>
      <c r="F237" s="203"/>
      <c r="G237" s="203"/>
      <c r="H237" s="204"/>
      <c r="I237" s="205">
        <f>SUM(I31:I235)</f>
        <v>38</v>
      </c>
      <c r="J237" s="206">
        <f>SUM(J31:J236)</f>
        <v>374.96191</v>
      </c>
      <c r="K237" s="207"/>
      <c r="L237" s="207"/>
      <c r="M237" s="207"/>
      <c r="N237" s="207"/>
      <c r="O237" s="207"/>
      <c r="P237" s="207"/>
      <c r="Q237" s="207"/>
      <c r="R237" s="141"/>
      <c r="S237" s="207">
        <f>SUMIFS($T$31:$T$236,$S$31:$S$236,"&gt;=3")</f>
        <v>17</v>
      </c>
      <c r="T237" s="207">
        <f t="shared" ref="T237:U237" si="234">SUM(T31:T236)</f>
        <v>38</v>
      </c>
      <c r="U237" s="207" t="str">
        <f t="shared" si="234"/>
        <v>#VALUE!</v>
      </c>
      <c r="V237" s="207"/>
      <c r="W237" s="207"/>
      <c r="X237" s="207"/>
      <c r="Y237" s="207"/>
      <c r="Z237" s="208" t="str">
        <f>SUM(Z31:Z236)</f>
        <v>#VALUE!</v>
      </c>
      <c r="AA237" s="207"/>
      <c r="AB237" s="207"/>
      <c r="AC237" s="207"/>
      <c r="AD237" s="207"/>
      <c r="AE237" s="207"/>
      <c r="AF237" s="207"/>
      <c r="AG237" s="207"/>
      <c r="AH237" s="207"/>
      <c r="AI237" s="207"/>
      <c r="AJ237" s="207"/>
      <c r="AK237" s="207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200"/>
      <c r="T238" s="139">
        <f>+T237-S237</f>
        <v>21</v>
      </c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02"/>
      <c r="S239" s="139"/>
      <c r="T239" s="139" t="s">
        <v>48</v>
      </c>
      <c r="U239" s="139" t="s">
        <v>61</v>
      </c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 t="s">
        <v>31</v>
      </c>
      <c r="T240" s="209">
        <f>SUMIFS($J$31:$J$236,$S$31:$S$236,"&gt;=3")</f>
        <v>0</v>
      </c>
      <c r="U240" s="210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9.25" customHeight="1">
      <c r="A241" s="139" t="s">
        <v>32</v>
      </c>
      <c r="B241" s="139"/>
      <c r="C241" s="139"/>
      <c r="D241" s="139" t="s">
        <v>33</v>
      </c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34</v>
      </c>
      <c r="T241" s="211">
        <f>+J237-T240</f>
        <v>374.96191</v>
      </c>
      <c r="U241" s="210">
        <f>SUMIFS($U$31:$U$236,$S$31:$S$236,"&gt;=3")</f>
        <v>489.68</v>
      </c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02"/>
      <c r="S242" s="139"/>
      <c r="T242" s="212">
        <f>+I237</f>
        <v>38</v>
      </c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39.0" customHeight="1">
      <c r="A243" s="176"/>
      <c r="B243" s="160" t="s">
        <v>12</v>
      </c>
      <c r="C243" s="177" t="s">
        <v>62</v>
      </c>
      <c r="D243" s="52"/>
      <c r="E243" s="53"/>
      <c r="F243" s="178"/>
      <c r="G243" s="178"/>
      <c r="H243" s="179" t="s">
        <v>14</v>
      </c>
      <c r="I243" s="160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4">
        <v>1.0</v>
      </c>
      <c r="B244" s="213" t="s">
        <v>66</v>
      </c>
      <c r="C244" s="213">
        <v>68.0</v>
      </c>
      <c r="D244" s="213">
        <v>204.0</v>
      </c>
      <c r="E244" s="213">
        <v>193.0</v>
      </c>
      <c r="F244" s="213">
        <f t="shared" ref="F244:F257" si="235">1-VALUE(IF(RIGHT(B244, 1)="%", RIGHT(B244, 3), 0))</f>
        <v>1</v>
      </c>
      <c r="G244" s="213">
        <f t="shared" ref="G244:G257" si="236">+Q244*C244/100*D244/100*E244/100</f>
        <v>0</v>
      </c>
      <c r="H244" s="214">
        <f t="shared" ref="H244:H257" si="237">IF(F244=0, G244, F244*G244)</f>
        <v>0</v>
      </c>
      <c r="I244" s="213">
        <v>1.0</v>
      </c>
      <c r="J244" s="215">
        <v>60.23916000000001</v>
      </c>
      <c r="K244" s="139"/>
      <c r="L244" s="176">
        <f t="shared" ref="L244:L252" si="238">D244*25.4/1000</f>
        <v>5.1816</v>
      </c>
      <c r="M244" s="160">
        <f t="shared" ref="M244:M248" si="239">+I244</f>
        <v>1</v>
      </c>
      <c r="N244" s="160">
        <f t="shared" ref="N244:N248" si="240">M244*L244</f>
        <v>5.1816</v>
      </c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4">
        <v>2.0</v>
      </c>
      <c r="B245" s="213" t="s">
        <v>66</v>
      </c>
      <c r="C245" s="213">
        <v>82.0</v>
      </c>
      <c r="D245" s="213">
        <v>203.0</v>
      </c>
      <c r="E245" s="213">
        <v>174.0</v>
      </c>
      <c r="F245" s="213">
        <f t="shared" si="235"/>
        <v>1</v>
      </c>
      <c r="G245" s="213">
        <f t="shared" si="236"/>
        <v>0</v>
      </c>
      <c r="H245" s="214">
        <f t="shared" si="237"/>
        <v>0</v>
      </c>
      <c r="I245" s="213">
        <v>1.0</v>
      </c>
      <c r="J245" s="215">
        <v>65.16909</v>
      </c>
      <c r="K245" s="139"/>
      <c r="L245" s="176">
        <f t="shared" si="238"/>
        <v>5.1562</v>
      </c>
      <c r="M245" s="160">
        <f t="shared" si="239"/>
        <v>1</v>
      </c>
      <c r="N245" s="160">
        <f t="shared" si="240"/>
        <v>5.1562</v>
      </c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4">
        <v>3.0</v>
      </c>
      <c r="B246" s="216" t="s">
        <v>67</v>
      </c>
      <c r="C246" s="216">
        <v>87.0</v>
      </c>
      <c r="D246" s="216">
        <v>187.0</v>
      </c>
      <c r="E246" s="216">
        <v>183.0</v>
      </c>
      <c r="F246" s="216">
        <f t="shared" si="235"/>
        <v>1</v>
      </c>
      <c r="G246" s="216">
        <f t="shared" si="236"/>
        <v>0</v>
      </c>
      <c r="H246" s="217">
        <f t="shared" si="237"/>
        <v>0</v>
      </c>
      <c r="I246" s="216">
        <v>1.0</v>
      </c>
      <c r="J246" s="193">
        <v>89.31680999999999</v>
      </c>
      <c r="K246" s="139"/>
      <c r="L246" s="176">
        <f t="shared" si="238"/>
        <v>4.7498</v>
      </c>
      <c r="M246" s="160">
        <f t="shared" si="239"/>
        <v>1</v>
      </c>
      <c r="N246" s="160">
        <f t="shared" si="240"/>
        <v>4.7498</v>
      </c>
      <c r="O246" s="139"/>
      <c r="P246" s="139"/>
      <c r="Q246" s="139"/>
      <c r="R246" s="139"/>
      <c r="S246" s="218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customHeight="1">
      <c r="A247" s="154">
        <v>4.0</v>
      </c>
      <c r="B247" s="216" t="s">
        <v>26</v>
      </c>
      <c r="C247" s="216">
        <v>79.0</v>
      </c>
      <c r="D247" s="216">
        <v>222.0</v>
      </c>
      <c r="E247" s="216">
        <v>183.0</v>
      </c>
      <c r="F247" s="216">
        <f t="shared" si="235"/>
        <v>1</v>
      </c>
      <c r="G247" s="216">
        <f t="shared" si="236"/>
        <v>0</v>
      </c>
      <c r="H247" s="217">
        <f t="shared" si="237"/>
        <v>0</v>
      </c>
      <c r="I247" s="216">
        <v>1.0</v>
      </c>
      <c r="J247" s="193">
        <v>62.584353</v>
      </c>
      <c r="K247" s="139"/>
      <c r="L247" s="176">
        <f t="shared" si="238"/>
        <v>5.6388</v>
      </c>
      <c r="M247" s="160">
        <f t="shared" si="239"/>
        <v>1</v>
      </c>
      <c r="N247" s="160">
        <f t="shared" si="240"/>
        <v>5.6388</v>
      </c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customHeight="1">
      <c r="A248" s="154">
        <v>5.0</v>
      </c>
      <c r="B248" s="216"/>
      <c r="C248" s="216"/>
      <c r="D248" s="216"/>
      <c r="E248" s="216"/>
      <c r="F248" s="216">
        <f t="shared" si="235"/>
        <v>1</v>
      </c>
      <c r="G248" s="216">
        <f t="shared" si="236"/>
        <v>0</v>
      </c>
      <c r="H248" s="217">
        <f t="shared" si="237"/>
        <v>0</v>
      </c>
      <c r="I248" s="216"/>
      <c r="J248" s="193">
        <f t="shared" ref="J248:J257" si="241">+I248*H248</f>
        <v>0</v>
      </c>
      <c r="K248" s="139"/>
      <c r="L248" s="176">
        <f t="shared" si="238"/>
        <v>0</v>
      </c>
      <c r="M248" s="160" t="str">
        <f t="shared" si="239"/>
        <v/>
      </c>
      <c r="N248" s="160">
        <f t="shared" si="240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6.0</v>
      </c>
      <c r="B249" s="216"/>
      <c r="C249" s="216"/>
      <c r="D249" s="216"/>
      <c r="E249" s="216"/>
      <c r="F249" s="216">
        <f t="shared" si="235"/>
        <v>1</v>
      </c>
      <c r="G249" s="216">
        <f t="shared" si="236"/>
        <v>0</v>
      </c>
      <c r="H249" s="217">
        <f t="shared" si="237"/>
        <v>0</v>
      </c>
      <c r="I249" s="216"/>
      <c r="J249" s="193">
        <f t="shared" si="241"/>
        <v>0</v>
      </c>
      <c r="K249" s="139"/>
      <c r="L249" s="139">
        <f t="shared" si="238"/>
        <v>0</v>
      </c>
      <c r="M249" s="219"/>
      <c r="N249" s="21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7.0</v>
      </c>
      <c r="B250" s="216"/>
      <c r="C250" s="216"/>
      <c r="D250" s="216"/>
      <c r="E250" s="216"/>
      <c r="F250" s="216">
        <f t="shared" si="235"/>
        <v>1</v>
      </c>
      <c r="G250" s="216">
        <f t="shared" si="236"/>
        <v>0</v>
      </c>
      <c r="H250" s="217">
        <f t="shared" si="237"/>
        <v>0</v>
      </c>
      <c r="I250" s="216"/>
      <c r="J250" s="193">
        <f t="shared" si="241"/>
        <v>0</v>
      </c>
      <c r="K250" s="139"/>
      <c r="L250" s="139">
        <f t="shared" si="238"/>
        <v>0</v>
      </c>
      <c r="M250" s="219"/>
      <c r="N250" s="21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8.0</v>
      </c>
      <c r="B251" s="216"/>
      <c r="C251" s="216"/>
      <c r="D251" s="216"/>
      <c r="E251" s="216"/>
      <c r="F251" s="216">
        <f t="shared" si="235"/>
        <v>1</v>
      </c>
      <c r="G251" s="216">
        <f t="shared" si="236"/>
        <v>0</v>
      </c>
      <c r="H251" s="217">
        <f t="shared" si="237"/>
        <v>0</v>
      </c>
      <c r="I251" s="216"/>
      <c r="J251" s="193">
        <f t="shared" si="241"/>
        <v>0</v>
      </c>
      <c r="K251" s="139"/>
      <c r="L251" s="139">
        <f t="shared" si="238"/>
        <v>0</v>
      </c>
      <c r="M251" s="219"/>
      <c r="N251" s="21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9.0</v>
      </c>
      <c r="B252" s="216"/>
      <c r="C252" s="216"/>
      <c r="D252" s="216"/>
      <c r="E252" s="216"/>
      <c r="F252" s="216">
        <f t="shared" si="235"/>
        <v>1</v>
      </c>
      <c r="G252" s="216">
        <f t="shared" si="236"/>
        <v>0</v>
      </c>
      <c r="H252" s="217">
        <f t="shared" si="237"/>
        <v>0</v>
      </c>
      <c r="I252" s="216"/>
      <c r="J252" s="193">
        <f t="shared" si="241"/>
        <v>0</v>
      </c>
      <c r="K252" s="139"/>
      <c r="L252" s="139">
        <f t="shared" si="238"/>
        <v>0</v>
      </c>
      <c r="M252" s="219"/>
      <c r="N252" s="21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4">
        <v>10.0</v>
      </c>
      <c r="B253" s="191"/>
      <c r="C253" s="191"/>
      <c r="D253" s="191"/>
      <c r="E253" s="191"/>
      <c r="F253" s="191">
        <f t="shared" si="235"/>
        <v>1</v>
      </c>
      <c r="G253" s="191">
        <f t="shared" si="236"/>
        <v>0</v>
      </c>
      <c r="H253" s="192">
        <f t="shared" si="237"/>
        <v>0</v>
      </c>
      <c r="I253" s="191"/>
      <c r="J253" s="193">
        <f t="shared" si="241"/>
        <v>0</v>
      </c>
      <c r="K253" s="139"/>
      <c r="L253" s="139"/>
      <c r="M253" s="219"/>
      <c r="N253" s="219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4">
        <v>11.0</v>
      </c>
      <c r="B254" s="191"/>
      <c r="C254" s="191"/>
      <c r="D254" s="191"/>
      <c r="E254" s="191"/>
      <c r="F254" s="191">
        <f t="shared" si="235"/>
        <v>1</v>
      </c>
      <c r="G254" s="191">
        <f t="shared" si="236"/>
        <v>0</v>
      </c>
      <c r="H254" s="192">
        <f t="shared" si="237"/>
        <v>0</v>
      </c>
      <c r="I254" s="191"/>
      <c r="J254" s="193">
        <f t="shared" si="241"/>
        <v>0</v>
      </c>
      <c r="K254" s="139"/>
      <c r="L254" s="139"/>
      <c r="M254" s="219"/>
      <c r="N254" s="21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4">
        <v>12.0</v>
      </c>
      <c r="B255" s="191"/>
      <c r="C255" s="191"/>
      <c r="D255" s="191"/>
      <c r="E255" s="191"/>
      <c r="F255" s="191">
        <f t="shared" si="235"/>
        <v>1</v>
      </c>
      <c r="G255" s="191">
        <f t="shared" si="236"/>
        <v>0</v>
      </c>
      <c r="H255" s="192">
        <f t="shared" si="237"/>
        <v>0</v>
      </c>
      <c r="I255" s="191"/>
      <c r="J255" s="193">
        <f t="shared" si="241"/>
        <v>0</v>
      </c>
      <c r="K255" s="139"/>
      <c r="L255" s="139"/>
      <c r="M255" s="219"/>
      <c r="N255" s="21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7.0" hidden="1" customHeight="1">
      <c r="A256" s="154">
        <v>13.0</v>
      </c>
      <c r="B256" s="191"/>
      <c r="C256" s="191"/>
      <c r="D256" s="191"/>
      <c r="E256" s="191"/>
      <c r="F256" s="191">
        <f t="shared" si="235"/>
        <v>1</v>
      </c>
      <c r="G256" s="191">
        <f t="shared" si="236"/>
        <v>0</v>
      </c>
      <c r="H256" s="192">
        <f t="shared" si="237"/>
        <v>0</v>
      </c>
      <c r="I256" s="191"/>
      <c r="J256" s="193">
        <f t="shared" si="241"/>
        <v>0</v>
      </c>
      <c r="K256" s="139"/>
      <c r="L256" s="139"/>
      <c r="M256" s="219"/>
      <c r="N256" s="21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7.0" hidden="1" customHeight="1">
      <c r="A257" s="154">
        <v>14.0</v>
      </c>
      <c r="B257" s="191"/>
      <c r="C257" s="191"/>
      <c r="D257" s="191"/>
      <c r="E257" s="191"/>
      <c r="F257" s="191">
        <f t="shared" si="235"/>
        <v>1</v>
      </c>
      <c r="G257" s="191">
        <f t="shared" si="236"/>
        <v>0</v>
      </c>
      <c r="H257" s="192">
        <f t="shared" si="237"/>
        <v>0</v>
      </c>
      <c r="I257" s="191"/>
      <c r="J257" s="193">
        <f t="shared" si="241"/>
        <v>0</v>
      </c>
      <c r="K257" s="139"/>
      <c r="L257" s="139"/>
      <c r="M257" s="219"/>
      <c r="N257" s="21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24.75" customHeight="1">
      <c r="A258" s="160"/>
      <c r="B258" s="194"/>
      <c r="C258" s="194"/>
      <c r="D258" s="194"/>
      <c r="E258" s="194"/>
      <c r="F258" s="194"/>
      <c r="G258" s="194"/>
      <c r="H258" s="220" t="s">
        <v>38</v>
      </c>
      <c r="I258" s="194"/>
      <c r="J258" s="221">
        <f>SUM(J244:J257)</f>
        <v>277.309413</v>
      </c>
      <c r="K258" s="139"/>
      <c r="L258" s="139"/>
      <c r="M258" s="139"/>
      <c r="N258" s="139"/>
      <c r="O258" s="139"/>
      <c r="P258" s="139"/>
      <c r="Q258" s="139"/>
      <c r="R258" s="141"/>
      <c r="S258" s="222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74"/>
      <c r="B259" s="144"/>
      <c r="C259" s="144"/>
      <c r="D259" s="144"/>
      <c r="E259" s="144"/>
      <c r="F259" s="144"/>
      <c r="G259" s="144"/>
      <c r="H259" s="145"/>
      <c r="I259" s="144"/>
      <c r="J259" s="175"/>
      <c r="K259" s="139"/>
      <c r="L259" s="139"/>
      <c r="M259" s="139"/>
      <c r="N259" s="139"/>
      <c r="O259" s="139"/>
      <c r="P259" s="139"/>
      <c r="Q259" s="139"/>
      <c r="R259" s="141"/>
      <c r="S259" s="222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41"/>
      <c r="S260" s="222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2"/>
      <c r="S261" s="222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 t="s">
        <v>39</v>
      </c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2"/>
      <c r="S262" s="222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22"/>
      <c r="S263" s="222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42.0" customHeight="1">
      <c r="A264" s="176"/>
      <c r="B264" s="160" t="s">
        <v>12</v>
      </c>
      <c r="C264" s="177" t="s">
        <v>64</v>
      </c>
      <c r="D264" s="52"/>
      <c r="E264" s="53"/>
      <c r="F264" s="223"/>
      <c r="G264" s="223"/>
      <c r="H264" s="179" t="s">
        <v>14</v>
      </c>
      <c r="I264" s="224" t="s">
        <v>15</v>
      </c>
      <c r="J264" s="160" t="s">
        <v>16</v>
      </c>
      <c r="K264" s="139"/>
      <c r="L264" s="139"/>
      <c r="M264" s="139"/>
      <c r="N264" s="139"/>
      <c r="O264" s="139"/>
      <c r="P264" s="139"/>
      <c r="Q264" s="139"/>
      <c r="R264" s="222"/>
      <c r="S264" s="222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24.75" customHeight="1">
      <c r="A265" s="160">
        <v>1.0</v>
      </c>
      <c r="B265" s="181" t="s">
        <v>66</v>
      </c>
      <c r="C265" s="197"/>
      <c r="D265" s="197"/>
      <c r="E265" s="197"/>
      <c r="F265" s="197"/>
      <c r="G265" s="197"/>
      <c r="H265" s="225">
        <v>38.0</v>
      </c>
      <c r="I265" s="197">
        <v>1.0</v>
      </c>
      <c r="J265" s="193">
        <f t="shared" ref="J265:J296" si="242">+I265*H265</f>
        <v>38</v>
      </c>
      <c r="K265" s="176"/>
      <c r="L265" s="176"/>
      <c r="M265" s="176"/>
      <c r="N265" s="176"/>
      <c r="O265" s="176"/>
      <c r="P265" s="176"/>
      <c r="Q265" s="226"/>
      <c r="R265" s="222"/>
      <c r="S265" s="222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76"/>
      <c r="AJ265" s="176"/>
      <c r="AK265" s="176"/>
    </row>
    <row r="266" ht="24.75" customHeight="1">
      <c r="A266" s="160">
        <v>2.0</v>
      </c>
      <c r="B266" s="191" t="s">
        <v>66</v>
      </c>
      <c r="C266" s="197"/>
      <c r="D266" s="197"/>
      <c r="E266" s="197"/>
      <c r="F266" s="197"/>
      <c r="G266" s="197"/>
      <c r="H266" s="225">
        <v>30.0</v>
      </c>
      <c r="I266" s="197">
        <v>1.0</v>
      </c>
      <c r="J266" s="193">
        <f t="shared" si="242"/>
        <v>30</v>
      </c>
      <c r="K266" s="176"/>
      <c r="L266" s="176"/>
      <c r="M266" s="176"/>
      <c r="N266" s="176"/>
      <c r="O266" s="176"/>
      <c r="P266" s="176"/>
      <c r="Q266" s="226"/>
      <c r="R266" s="222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76"/>
      <c r="AJ266" s="176"/>
      <c r="AK266" s="176"/>
    </row>
    <row r="267" ht="24.75" customHeight="1">
      <c r="A267" s="160">
        <v>3.0</v>
      </c>
      <c r="B267" s="181" t="s">
        <v>66</v>
      </c>
      <c r="C267" s="197"/>
      <c r="D267" s="197"/>
      <c r="E267" s="197"/>
      <c r="F267" s="197"/>
      <c r="G267" s="197"/>
      <c r="H267" s="225">
        <v>31.0</v>
      </c>
      <c r="I267" s="197">
        <v>1.0</v>
      </c>
      <c r="J267" s="193">
        <f t="shared" si="242"/>
        <v>31</v>
      </c>
      <c r="K267" s="176"/>
      <c r="L267" s="176"/>
      <c r="M267" s="176"/>
      <c r="N267" s="176"/>
      <c r="O267" s="176"/>
      <c r="P267" s="176"/>
      <c r="Q267" s="226"/>
      <c r="R267" s="222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76"/>
      <c r="AJ267" s="176"/>
      <c r="AK267" s="176"/>
    </row>
    <row r="268" ht="24.75" customHeight="1">
      <c r="A268" s="160">
        <v>5.0</v>
      </c>
      <c r="B268" s="181" t="s">
        <v>67</v>
      </c>
      <c r="C268" s="197"/>
      <c r="D268" s="197"/>
      <c r="E268" s="197"/>
      <c r="F268" s="197"/>
      <c r="G268" s="197"/>
      <c r="H268" s="225">
        <v>28.0</v>
      </c>
      <c r="I268" s="197">
        <v>1.0</v>
      </c>
      <c r="J268" s="193">
        <f t="shared" si="242"/>
        <v>28</v>
      </c>
      <c r="K268" s="176"/>
      <c r="L268" s="176"/>
      <c r="M268" s="176"/>
      <c r="N268" s="176"/>
      <c r="O268" s="176"/>
      <c r="P268" s="176"/>
      <c r="Q268" s="226"/>
      <c r="R268" s="222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76"/>
      <c r="AJ268" s="176"/>
      <c r="AK268" s="176"/>
    </row>
    <row r="269" ht="24.75" customHeight="1">
      <c r="A269" s="160">
        <v>6.0</v>
      </c>
      <c r="B269" s="191" t="s">
        <v>67</v>
      </c>
      <c r="C269" s="197"/>
      <c r="D269" s="197"/>
      <c r="E269" s="197"/>
      <c r="F269" s="197"/>
      <c r="G269" s="197"/>
      <c r="H269" s="225">
        <v>22.0</v>
      </c>
      <c r="I269" s="197">
        <v>1.0</v>
      </c>
      <c r="J269" s="193">
        <f t="shared" si="242"/>
        <v>22</v>
      </c>
      <c r="K269" s="176"/>
      <c r="L269" s="176"/>
      <c r="M269" s="176"/>
      <c r="N269" s="176"/>
      <c r="O269" s="176"/>
      <c r="P269" s="176"/>
      <c r="Q269" s="226"/>
      <c r="R269" s="222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76"/>
      <c r="AJ269" s="176"/>
      <c r="AK269" s="176"/>
    </row>
    <row r="270" ht="24.75" customHeight="1">
      <c r="A270" s="160">
        <v>7.0</v>
      </c>
      <c r="B270" s="181" t="s">
        <v>26</v>
      </c>
      <c r="C270" s="197"/>
      <c r="D270" s="197"/>
      <c r="E270" s="197"/>
      <c r="F270" s="197"/>
      <c r="G270" s="197"/>
      <c r="H270" s="225">
        <v>28.0</v>
      </c>
      <c r="I270" s="197">
        <v>1.0</v>
      </c>
      <c r="J270" s="193">
        <f t="shared" si="242"/>
        <v>28</v>
      </c>
      <c r="K270" s="176"/>
      <c r="L270" s="176"/>
      <c r="M270" s="176"/>
      <c r="N270" s="176"/>
      <c r="O270" s="176"/>
      <c r="P270" s="176"/>
      <c r="Q270" s="226"/>
      <c r="R270" s="222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76"/>
      <c r="AJ270" s="176"/>
      <c r="AK270" s="176"/>
    </row>
    <row r="271" ht="24.75" customHeight="1">
      <c r="A271" s="160">
        <v>8.0</v>
      </c>
      <c r="B271" s="191" t="s">
        <v>26</v>
      </c>
      <c r="C271" s="197"/>
      <c r="D271" s="197"/>
      <c r="E271" s="197"/>
      <c r="F271" s="197"/>
      <c r="G271" s="197"/>
      <c r="H271" s="225">
        <v>22.0</v>
      </c>
      <c r="I271" s="197">
        <v>1.0</v>
      </c>
      <c r="J271" s="193">
        <f t="shared" si="242"/>
        <v>22</v>
      </c>
      <c r="K271" s="176"/>
      <c r="L271" s="176"/>
      <c r="M271" s="176"/>
      <c r="N271" s="176"/>
      <c r="O271" s="176"/>
      <c r="P271" s="176"/>
      <c r="Q271" s="226"/>
      <c r="R271" s="222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76"/>
      <c r="AJ271" s="176"/>
      <c r="AK271" s="176"/>
    </row>
    <row r="272" ht="24.75" hidden="1" customHeight="1">
      <c r="A272" s="160">
        <v>11.0</v>
      </c>
      <c r="B272" s="227"/>
      <c r="C272" s="197"/>
      <c r="D272" s="197"/>
      <c r="E272" s="197"/>
      <c r="F272" s="197"/>
      <c r="G272" s="197"/>
      <c r="H272" s="225"/>
      <c r="I272" s="197"/>
      <c r="J272" s="193">
        <f t="shared" si="242"/>
        <v>0</v>
      </c>
      <c r="K272" s="176"/>
      <c r="L272" s="176"/>
      <c r="M272" s="176"/>
      <c r="N272" s="176"/>
      <c r="O272" s="176"/>
      <c r="P272" s="176"/>
      <c r="Q272" s="226"/>
      <c r="R272" s="222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76"/>
      <c r="AJ272" s="176"/>
      <c r="AK272" s="176"/>
    </row>
    <row r="273" ht="24.75" hidden="1" customHeight="1">
      <c r="A273" s="160">
        <v>12.0</v>
      </c>
      <c r="B273" s="227"/>
      <c r="C273" s="197"/>
      <c r="D273" s="197"/>
      <c r="E273" s="197"/>
      <c r="F273" s="197"/>
      <c r="G273" s="197"/>
      <c r="H273" s="225"/>
      <c r="I273" s="197"/>
      <c r="J273" s="193">
        <f t="shared" si="242"/>
        <v>0</v>
      </c>
      <c r="K273" s="176"/>
      <c r="L273" s="176"/>
      <c r="M273" s="176"/>
      <c r="N273" s="176"/>
      <c r="O273" s="176"/>
      <c r="P273" s="176"/>
      <c r="Q273" s="226"/>
      <c r="R273" s="222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76"/>
      <c r="AJ273" s="176"/>
      <c r="AK273" s="176"/>
    </row>
    <row r="274" ht="24.75" hidden="1" customHeight="1">
      <c r="A274" s="160">
        <v>13.0</v>
      </c>
      <c r="B274" s="227"/>
      <c r="C274" s="197"/>
      <c r="D274" s="197"/>
      <c r="E274" s="197"/>
      <c r="F274" s="197"/>
      <c r="G274" s="197"/>
      <c r="H274" s="225"/>
      <c r="I274" s="197"/>
      <c r="J274" s="193">
        <f t="shared" si="242"/>
        <v>0</v>
      </c>
      <c r="K274" s="176"/>
      <c r="L274" s="176"/>
      <c r="M274" s="176"/>
      <c r="N274" s="176"/>
      <c r="O274" s="176"/>
      <c r="P274" s="176"/>
      <c r="Q274" s="226"/>
      <c r="R274" s="222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76"/>
      <c r="AJ274" s="176"/>
      <c r="AK274" s="176"/>
    </row>
    <row r="275" ht="24.75" hidden="1" customHeight="1">
      <c r="A275" s="160">
        <v>14.0</v>
      </c>
      <c r="B275" s="227"/>
      <c r="C275" s="197"/>
      <c r="D275" s="197"/>
      <c r="E275" s="197"/>
      <c r="F275" s="197"/>
      <c r="G275" s="197"/>
      <c r="H275" s="225"/>
      <c r="I275" s="197"/>
      <c r="J275" s="193">
        <f t="shared" si="242"/>
        <v>0</v>
      </c>
      <c r="K275" s="176"/>
      <c r="L275" s="176"/>
      <c r="M275" s="176"/>
      <c r="N275" s="176"/>
      <c r="O275" s="176"/>
      <c r="P275" s="176"/>
      <c r="Q275" s="226"/>
      <c r="R275" s="222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76"/>
      <c r="AJ275" s="176"/>
      <c r="AK275" s="176"/>
    </row>
    <row r="276" ht="24.75" hidden="1" customHeight="1">
      <c r="A276" s="160">
        <v>15.0</v>
      </c>
      <c r="B276" s="227"/>
      <c r="C276" s="197"/>
      <c r="D276" s="197"/>
      <c r="E276" s="197"/>
      <c r="F276" s="197"/>
      <c r="G276" s="197"/>
      <c r="H276" s="225"/>
      <c r="I276" s="197"/>
      <c r="J276" s="193">
        <f t="shared" si="242"/>
        <v>0</v>
      </c>
      <c r="K276" s="176"/>
      <c r="L276" s="176"/>
      <c r="M276" s="176"/>
      <c r="N276" s="176"/>
      <c r="O276" s="176"/>
      <c r="P276" s="176"/>
      <c r="Q276" s="226"/>
      <c r="R276" s="222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76"/>
      <c r="AJ276" s="176"/>
      <c r="AK276" s="176"/>
    </row>
    <row r="277" ht="24.75" hidden="1" customHeight="1">
      <c r="A277" s="160">
        <v>16.0</v>
      </c>
      <c r="B277" s="227"/>
      <c r="C277" s="197"/>
      <c r="D277" s="197"/>
      <c r="E277" s="197"/>
      <c r="F277" s="197"/>
      <c r="G277" s="197"/>
      <c r="H277" s="225"/>
      <c r="I277" s="197"/>
      <c r="J277" s="193">
        <f t="shared" si="242"/>
        <v>0</v>
      </c>
      <c r="K277" s="176"/>
      <c r="L277" s="176"/>
      <c r="M277" s="176"/>
      <c r="N277" s="176"/>
      <c r="O277" s="176"/>
      <c r="P277" s="176"/>
      <c r="Q277" s="226"/>
      <c r="R277" s="222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76"/>
      <c r="AJ277" s="176"/>
      <c r="AK277" s="176"/>
    </row>
    <row r="278" ht="24.75" hidden="1" customHeight="1">
      <c r="A278" s="160">
        <v>17.0</v>
      </c>
      <c r="B278" s="227"/>
      <c r="C278" s="197"/>
      <c r="D278" s="197"/>
      <c r="E278" s="197"/>
      <c r="F278" s="197"/>
      <c r="G278" s="197"/>
      <c r="H278" s="225"/>
      <c r="I278" s="197"/>
      <c r="J278" s="193">
        <f t="shared" si="242"/>
        <v>0</v>
      </c>
      <c r="K278" s="176"/>
      <c r="L278" s="176"/>
      <c r="M278" s="176"/>
      <c r="N278" s="176"/>
      <c r="O278" s="176"/>
      <c r="P278" s="176"/>
      <c r="Q278" s="226"/>
      <c r="R278" s="222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76"/>
      <c r="AJ278" s="176"/>
      <c r="AK278" s="176"/>
    </row>
    <row r="279" ht="24.75" hidden="1" customHeight="1">
      <c r="A279" s="160">
        <v>18.0</v>
      </c>
      <c r="B279" s="227"/>
      <c r="C279" s="197"/>
      <c r="D279" s="197"/>
      <c r="E279" s="197"/>
      <c r="F279" s="197"/>
      <c r="G279" s="197"/>
      <c r="H279" s="225"/>
      <c r="I279" s="197"/>
      <c r="J279" s="193">
        <f t="shared" si="242"/>
        <v>0</v>
      </c>
      <c r="K279" s="176"/>
      <c r="L279" s="176"/>
      <c r="M279" s="176"/>
      <c r="N279" s="176"/>
      <c r="O279" s="176"/>
      <c r="P279" s="176"/>
      <c r="Q279" s="226"/>
      <c r="R279" s="222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76"/>
      <c r="AJ279" s="176"/>
      <c r="AK279" s="176"/>
    </row>
    <row r="280" ht="24.75" hidden="1" customHeight="1">
      <c r="A280" s="160">
        <v>19.0</v>
      </c>
      <c r="B280" s="227"/>
      <c r="C280" s="197"/>
      <c r="D280" s="197"/>
      <c r="E280" s="197"/>
      <c r="F280" s="197"/>
      <c r="G280" s="197"/>
      <c r="H280" s="225"/>
      <c r="I280" s="197"/>
      <c r="J280" s="193">
        <f t="shared" si="242"/>
        <v>0</v>
      </c>
      <c r="K280" s="176"/>
      <c r="L280" s="176"/>
      <c r="M280" s="176"/>
      <c r="N280" s="176"/>
      <c r="O280" s="176"/>
      <c r="P280" s="176"/>
      <c r="Q280" s="226"/>
      <c r="R280" s="140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76"/>
      <c r="AJ280" s="176"/>
      <c r="AK280" s="176"/>
    </row>
    <row r="281" ht="24.75" hidden="1" customHeight="1">
      <c r="A281" s="160">
        <v>20.0</v>
      </c>
      <c r="B281" s="227"/>
      <c r="C281" s="197"/>
      <c r="D281" s="197"/>
      <c r="E281" s="197"/>
      <c r="F281" s="197"/>
      <c r="G281" s="197"/>
      <c r="H281" s="225"/>
      <c r="I281" s="197"/>
      <c r="J281" s="193">
        <f t="shared" si="242"/>
        <v>0</v>
      </c>
      <c r="K281" s="176"/>
      <c r="L281" s="176"/>
      <c r="M281" s="176"/>
      <c r="N281" s="176"/>
      <c r="O281" s="176"/>
      <c r="P281" s="176"/>
      <c r="Q281" s="226"/>
      <c r="R281" s="222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76"/>
      <c r="AJ281" s="176"/>
      <c r="AK281" s="176"/>
    </row>
    <row r="282" ht="24.75" hidden="1" customHeight="1">
      <c r="A282" s="160">
        <v>21.0</v>
      </c>
      <c r="B282" s="227"/>
      <c r="C282" s="197"/>
      <c r="D282" s="197"/>
      <c r="E282" s="197"/>
      <c r="F282" s="197"/>
      <c r="G282" s="197"/>
      <c r="H282" s="225"/>
      <c r="I282" s="197"/>
      <c r="J282" s="193">
        <f t="shared" si="242"/>
        <v>0</v>
      </c>
      <c r="K282" s="176"/>
      <c r="L282" s="176"/>
      <c r="M282" s="176"/>
      <c r="N282" s="176"/>
      <c r="O282" s="176"/>
      <c r="P282" s="176"/>
      <c r="Q282" s="226"/>
      <c r="R282" s="222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22.0</v>
      </c>
      <c r="B283" s="227"/>
      <c r="C283" s="197"/>
      <c r="D283" s="197"/>
      <c r="E283" s="197"/>
      <c r="F283" s="197"/>
      <c r="G283" s="197"/>
      <c r="H283" s="225"/>
      <c r="I283" s="197"/>
      <c r="J283" s="193">
        <f t="shared" si="242"/>
        <v>0</v>
      </c>
      <c r="K283" s="176"/>
      <c r="L283" s="176"/>
      <c r="M283" s="176"/>
      <c r="N283" s="176"/>
      <c r="O283" s="176"/>
      <c r="P283" s="176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23.0</v>
      </c>
      <c r="B284" s="227"/>
      <c r="C284" s="197"/>
      <c r="D284" s="197"/>
      <c r="E284" s="197"/>
      <c r="F284" s="197"/>
      <c r="G284" s="197"/>
      <c r="H284" s="225"/>
      <c r="I284" s="197"/>
      <c r="J284" s="193">
        <f t="shared" si="242"/>
        <v>0</v>
      </c>
      <c r="K284" s="176"/>
      <c r="L284" s="176"/>
      <c r="M284" s="176"/>
      <c r="N284" s="176"/>
      <c r="O284" s="176"/>
      <c r="P284" s="176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24.0</v>
      </c>
      <c r="B285" s="227"/>
      <c r="C285" s="197"/>
      <c r="D285" s="197"/>
      <c r="E285" s="197"/>
      <c r="F285" s="197"/>
      <c r="G285" s="197"/>
      <c r="H285" s="225"/>
      <c r="I285" s="197"/>
      <c r="J285" s="193">
        <f t="shared" si="242"/>
        <v>0</v>
      </c>
      <c r="K285" s="176"/>
      <c r="L285" s="176"/>
      <c r="M285" s="176"/>
      <c r="N285" s="176"/>
      <c r="O285" s="176"/>
      <c r="P285" s="176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25.0</v>
      </c>
      <c r="B286" s="227"/>
      <c r="C286" s="197"/>
      <c r="D286" s="197"/>
      <c r="E286" s="197"/>
      <c r="F286" s="197"/>
      <c r="G286" s="197"/>
      <c r="H286" s="225"/>
      <c r="I286" s="197"/>
      <c r="J286" s="193">
        <f t="shared" si="242"/>
        <v>0</v>
      </c>
      <c r="K286" s="176"/>
      <c r="L286" s="176"/>
      <c r="M286" s="176"/>
      <c r="N286" s="176"/>
      <c r="O286" s="176"/>
      <c r="P286" s="176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26.0</v>
      </c>
      <c r="B287" s="227"/>
      <c r="C287" s="197"/>
      <c r="D287" s="197"/>
      <c r="E287" s="197"/>
      <c r="F287" s="197"/>
      <c r="G287" s="197"/>
      <c r="H287" s="225"/>
      <c r="I287" s="197"/>
      <c r="J287" s="193">
        <f t="shared" si="242"/>
        <v>0</v>
      </c>
      <c r="K287" s="176"/>
      <c r="L287" s="176"/>
      <c r="M287" s="176"/>
      <c r="N287" s="176"/>
      <c r="O287" s="176"/>
      <c r="P287" s="176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27.0</v>
      </c>
      <c r="B288" s="227"/>
      <c r="C288" s="197"/>
      <c r="D288" s="197"/>
      <c r="E288" s="197"/>
      <c r="F288" s="197"/>
      <c r="G288" s="197"/>
      <c r="H288" s="197"/>
      <c r="I288" s="197"/>
      <c r="J288" s="193">
        <f t="shared" si="242"/>
        <v>0</v>
      </c>
      <c r="K288" s="176"/>
      <c r="L288" s="176"/>
      <c r="M288" s="176"/>
      <c r="N288" s="176"/>
      <c r="O288" s="176"/>
      <c r="P288" s="176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28.0</v>
      </c>
      <c r="B289" s="227"/>
      <c r="C289" s="197"/>
      <c r="D289" s="197"/>
      <c r="E289" s="197"/>
      <c r="F289" s="197"/>
      <c r="G289" s="197"/>
      <c r="H289" s="197"/>
      <c r="I289" s="197"/>
      <c r="J289" s="193">
        <f t="shared" si="242"/>
        <v>0</v>
      </c>
      <c r="K289" s="176"/>
      <c r="L289" s="176"/>
      <c r="M289" s="176"/>
      <c r="N289" s="176"/>
      <c r="O289" s="176"/>
      <c r="P289" s="176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29.0</v>
      </c>
      <c r="B290" s="228"/>
      <c r="C290" s="197"/>
      <c r="D290" s="197"/>
      <c r="E290" s="197"/>
      <c r="F290" s="197"/>
      <c r="G290" s="197"/>
      <c r="H290" s="197"/>
      <c r="I290" s="197"/>
      <c r="J290" s="193">
        <f t="shared" si="242"/>
        <v>0</v>
      </c>
      <c r="K290" s="176"/>
      <c r="L290" s="176"/>
      <c r="M290" s="176"/>
      <c r="N290" s="176"/>
      <c r="O290" s="176"/>
      <c r="P290" s="176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0">
        <v>30.0</v>
      </c>
      <c r="B291" s="228"/>
      <c r="C291" s="197"/>
      <c r="D291" s="197"/>
      <c r="E291" s="197"/>
      <c r="F291" s="197"/>
      <c r="G291" s="197"/>
      <c r="H291" s="225"/>
      <c r="I291" s="197"/>
      <c r="J291" s="193">
        <f t="shared" si="242"/>
        <v>0</v>
      </c>
      <c r="K291" s="176"/>
      <c r="L291" s="176"/>
      <c r="M291" s="176"/>
      <c r="N291" s="176"/>
      <c r="O291" s="176"/>
      <c r="P291" s="176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0">
        <v>31.0</v>
      </c>
      <c r="B292" s="216"/>
      <c r="C292" s="197"/>
      <c r="D292" s="197"/>
      <c r="E292" s="197"/>
      <c r="F292" s="197"/>
      <c r="G292" s="197"/>
      <c r="H292" s="225"/>
      <c r="I292" s="197"/>
      <c r="J292" s="193">
        <f t="shared" si="242"/>
        <v>0</v>
      </c>
      <c r="K292" s="176"/>
      <c r="L292" s="176"/>
      <c r="M292" s="176"/>
      <c r="N292" s="176"/>
      <c r="O292" s="176"/>
      <c r="P292" s="176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0">
        <v>32.0</v>
      </c>
      <c r="B293" s="216"/>
      <c r="C293" s="160"/>
      <c r="D293" s="160"/>
      <c r="E293" s="160"/>
      <c r="F293" s="160"/>
      <c r="G293" s="160"/>
      <c r="H293" s="160"/>
      <c r="I293" s="160"/>
      <c r="J293" s="193">
        <f t="shared" si="242"/>
        <v>0</v>
      </c>
      <c r="K293" s="176"/>
      <c r="L293" s="176"/>
      <c r="M293" s="176"/>
      <c r="N293" s="176"/>
      <c r="O293" s="176"/>
      <c r="P293" s="176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0">
        <v>33.0</v>
      </c>
      <c r="B294" s="228"/>
      <c r="C294" s="160"/>
      <c r="D294" s="160"/>
      <c r="E294" s="160"/>
      <c r="F294" s="160"/>
      <c r="G294" s="160"/>
      <c r="H294" s="160"/>
      <c r="I294" s="160"/>
      <c r="J294" s="193">
        <f t="shared" si="242"/>
        <v>0</v>
      </c>
      <c r="K294" s="176"/>
      <c r="L294" s="176"/>
      <c r="M294" s="176"/>
      <c r="N294" s="176"/>
      <c r="O294" s="176"/>
      <c r="P294" s="176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0">
        <v>34.0</v>
      </c>
      <c r="B295" s="229"/>
      <c r="C295" s="160"/>
      <c r="D295" s="160"/>
      <c r="E295" s="160"/>
      <c r="F295" s="160"/>
      <c r="G295" s="160"/>
      <c r="H295" s="160"/>
      <c r="I295" s="160"/>
      <c r="J295" s="193">
        <f t="shared" si="242"/>
        <v>0</v>
      </c>
      <c r="K295" s="176"/>
      <c r="L295" s="176"/>
      <c r="M295" s="176"/>
      <c r="N295" s="176"/>
      <c r="O295" s="176"/>
      <c r="P295" s="176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0">
        <v>35.0</v>
      </c>
      <c r="B296" s="230"/>
      <c r="C296" s="160"/>
      <c r="D296" s="160"/>
      <c r="E296" s="160"/>
      <c r="F296" s="160"/>
      <c r="G296" s="160"/>
      <c r="H296" s="160"/>
      <c r="I296" s="160"/>
      <c r="J296" s="193">
        <f t="shared" si="242"/>
        <v>0</v>
      </c>
      <c r="K296" s="176"/>
      <c r="L296" s="176"/>
      <c r="M296" s="176"/>
      <c r="N296" s="176"/>
      <c r="O296" s="176"/>
      <c r="P296" s="176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 t="s">
        <v>38</v>
      </c>
      <c r="I297" s="139"/>
      <c r="J297" s="231">
        <f>SUM(J265:J296)</f>
        <v>199</v>
      </c>
      <c r="K297" s="232"/>
      <c r="L297" s="232"/>
      <c r="M297" s="232"/>
      <c r="N297" s="232"/>
      <c r="O297" s="232"/>
      <c r="P297" s="232"/>
      <c r="Q297" s="232"/>
      <c r="R297" s="139"/>
      <c r="S297" s="222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44"/>
      <c r="B298" s="144"/>
      <c r="C298" s="144"/>
      <c r="D298" s="144"/>
      <c r="E298" s="144"/>
      <c r="F298" s="144"/>
      <c r="G298" s="144"/>
      <c r="H298" s="145"/>
      <c r="I298" s="173"/>
      <c r="J298" s="203">
        <f>+J297*60%</f>
        <v>119.4</v>
      </c>
      <c r="K298" s="203"/>
      <c r="L298" s="203"/>
      <c r="M298" s="203"/>
      <c r="N298" s="203"/>
      <c r="O298" s="203"/>
      <c r="P298" s="203"/>
      <c r="Q298" s="203">
        <f>+J297*40%</f>
        <v>79.6</v>
      </c>
      <c r="R298" s="139"/>
      <c r="S298" s="222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39"/>
      <c r="S299" s="222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2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9.5" customHeight="1">
      <c r="A301" s="233" t="s">
        <v>41</v>
      </c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2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57.0" customHeight="1">
      <c r="A302" s="234"/>
      <c r="B302" s="235" t="s">
        <v>42</v>
      </c>
      <c r="C302" s="235" t="s">
        <v>43</v>
      </c>
      <c r="D302" s="235" t="s">
        <v>44</v>
      </c>
      <c r="E302" s="235" t="s">
        <v>45</v>
      </c>
      <c r="F302" s="235"/>
      <c r="G302" s="235"/>
      <c r="H302" s="236" t="s">
        <v>46</v>
      </c>
      <c r="I302" s="237" t="s">
        <v>47</v>
      </c>
      <c r="J302" s="139"/>
      <c r="K302" s="139"/>
      <c r="L302" s="139"/>
      <c r="M302" s="139"/>
      <c r="N302" s="139"/>
      <c r="O302" s="139"/>
      <c r="P302" s="139"/>
      <c r="Q302" s="139"/>
      <c r="R302" s="141"/>
      <c r="S302" s="222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38" t="s">
        <v>48</v>
      </c>
      <c r="B303" s="239">
        <f>+E24</f>
        <v>31798.038</v>
      </c>
      <c r="C303" s="240">
        <f>+J237</f>
        <v>374.96191</v>
      </c>
      <c r="D303" s="240">
        <f>+J258</f>
        <v>277.309413</v>
      </c>
      <c r="E303" s="241">
        <f>J298</f>
        <v>119.4</v>
      </c>
      <c r="F303" s="241"/>
      <c r="G303" s="241"/>
      <c r="H303" s="242">
        <f>+I24</f>
        <v>2352.41943</v>
      </c>
      <c r="I303" s="243">
        <f>+B303-C303-D303-E303-H303</f>
        <v>28673.94725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2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9.5" customHeight="1">
      <c r="A304" s="244" t="s">
        <v>49</v>
      </c>
      <c r="B304" s="245"/>
      <c r="C304" s="246">
        <f>+C303/B303</f>
        <v>0.01179198257</v>
      </c>
      <c r="D304" s="246">
        <f>+D303/B303</f>
        <v>0.008720959859</v>
      </c>
      <c r="E304" s="246">
        <f>+E303/B303</f>
        <v>0.003754948654</v>
      </c>
      <c r="F304" s="246"/>
      <c r="G304" s="246"/>
      <c r="H304" s="247">
        <f>+H303/B303</f>
        <v>0.0739800182</v>
      </c>
      <c r="I304" s="248">
        <f>+I303/B303</f>
        <v>0.9017520907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2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163"/>
      <c r="B305" s="219"/>
      <c r="C305" s="249"/>
      <c r="D305" s="249"/>
      <c r="E305" s="249"/>
      <c r="F305" s="249"/>
      <c r="G305" s="249"/>
      <c r="H305" s="250"/>
      <c r="I305" s="251"/>
      <c r="J305" s="139"/>
      <c r="K305" s="139"/>
      <c r="L305" s="139"/>
      <c r="M305" s="139"/>
      <c r="N305" s="139"/>
      <c r="O305" s="139"/>
      <c r="P305" s="139"/>
      <c r="Q305" s="139"/>
      <c r="R305" s="141"/>
      <c r="S305" s="222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252"/>
      <c r="B306" s="253"/>
      <c r="C306" s="253"/>
      <c r="D306" s="253" t="s">
        <v>50</v>
      </c>
      <c r="E306" s="253" t="s">
        <v>48</v>
      </c>
      <c r="F306" s="253"/>
      <c r="G306" s="253"/>
      <c r="H306" s="254">
        <f>+D303+E303+H303+I303</f>
        <v>31423.07609</v>
      </c>
      <c r="I306" s="255"/>
      <c r="J306" s="139"/>
      <c r="K306" s="139"/>
      <c r="L306" s="139"/>
      <c r="M306" s="139"/>
      <c r="N306" s="139"/>
      <c r="O306" s="139"/>
      <c r="P306" s="139"/>
      <c r="Q306" s="139"/>
      <c r="R306" s="141"/>
      <c r="S306" s="140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6"/>
      <c r="B307" s="139"/>
      <c r="C307" s="139"/>
      <c r="D307" s="139"/>
      <c r="E307" s="139" t="s">
        <v>49</v>
      </c>
      <c r="F307" s="139"/>
      <c r="G307" s="139"/>
      <c r="H307" s="250">
        <f>+H306/B303</f>
        <v>0.9882080174</v>
      </c>
      <c r="I307" s="257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6"/>
      <c r="B308" s="139"/>
      <c r="C308" s="139" t="s">
        <v>51</v>
      </c>
      <c r="D308" s="139"/>
      <c r="E308" s="139"/>
      <c r="F308" s="139"/>
      <c r="G308" s="139"/>
      <c r="H308" s="140"/>
      <c r="I308" s="257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6"/>
      <c r="B309" s="139"/>
      <c r="C309" s="139"/>
      <c r="D309" s="139" t="s">
        <v>52</v>
      </c>
      <c r="E309" s="139"/>
      <c r="F309" s="139"/>
      <c r="G309" s="139"/>
      <c r="H309" s="140">
        <f>+H308*(H306-H303)</f>
        <v>0</v>
      </c>
      <c r="I309" s="257"/>
      <c r="J309" s="139"/>
      <c r="K309" s="139"/>
      <c r="L309" s="139"/>
      <c r="M309" s="139"/>
      <c r="N309" s="139"/>
      <c r="O309" s="139"/>
      <c r="P309" s="139"/>
      <c r="Q309" s="139"/>
      <c r="R309" s="141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9.5" customHeight="1">
      <c r="A310" s="258"/>
      <c r="B310" s="259"/>
      <c r="C310" s="259"/>
      <c r="D310" s="259"/>
      <c r="E310" s="259"/>
      <c r="F310" s="259"/>
      <c r="G310" s="259"/>
      <c r="H310" s="260"/>
      <c r="I310" s="261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8.75" customHeight="1">
      <c r="A311" s="139"/>
      <c r="B311" s="139"/>
      <c r="C311" s="139"/>
      <c r="D311" s="139"/>
      <c r="E311" s="139"/>
      <c r="F311" s="139"/>
      <c r="G311" s="139"/>
      <c r="H311" s="140"/>
      <c r="I311" s="139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2"/>
      <c r="I488" s="7"/>
      <c r="J488" s="7"/>
      <c r="K488" s="7"/>
      <c r="L488" s="7"/>
      <c r="M488" s="7"/>
      <c r="N488" s="7"/>
      <c r="O488" s="7"/>
      <c r="P488" s="7"/>
      <c r="Q488" s="7"/>
      <c r="R488" s="26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2"/>
      <c r="I489" s="7"/>
      <c r="J489" s="7"/>
      <c r="K489" s="7"/>
      <c r="L489" s="7"/>
      <c r="M489" s="7"/>
      <c r="N489" s="7"/>
      <c r="O489" s="7"/>
      <c r="P489" s="7"/>
      <c r="Q489" s="7"/>
      <c r="R489" s="26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2"/>
      <c r="I490" s="7"/>
      <c r="J490" s="7"/>
      <c r="K490" s="7"/>
      <c r="L490" s="7"/>
      <c r="M490" s="7"/>
      <c r="N490" s="7"/>
      <c r="O490" s="7"/>
      <c r="P490" s="7"/>
      <c r="Q490" s="7"/>
      <c r="R490" s="263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2"/>
      <c r="I491" s="7"/>
      <c r="J491" s="7"/>
      <c r="K491" s="7"/>
      <c r="L491" s="7"/>
      <c r="M491" s="7"/>
      <c r="N491" s="7"/>
      <c r="O491" s="7"/>
      <c r="P491" s="7"/>
      <c r="Q491" s="7"/>
      <c r="R491" s="263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2"/>
      <c r="I492" s="7"/>
      <c r="J492" s="7"/>
      <c r="K492" s="7"/>
      <c r="L492" s="7"/>
      <c r="M492" s="7"/>
      <c r="N492" s="7"/>
      <c r="O492" s="7"/>
      <c r="P492" s="7"/>
      <c r="Q492" s="7"/>
      <c r="R492" s="263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2"/>
      <c r="I493" s="7"/>
      <c r="J493" s="7"/>
      <c r="K493" s="7"/>
      <c r="L493" s="7"/>
      <c r="M493" s="7"/>
      <c r="N493" s="7"/>
      <c r="O493" s="7"/>
      <c r="P493" s="7"/>
      <c r="Q493" s="7"/>
      <c r="R493" s="263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2"/>
      <c r="I494" s="7"/>
      <c r="J494" s="7"/>
      <c r="K494" s="7"/>
      <c r="L494" s="7"/>
      <c r="M494" s="7"/>
      <c r="N494" s="7"/>
      <c r="O494" s="7"/>
      <c r="P494" s="7"/>
      <c r="Q494" s="7"/>
      <c r="R494" s="263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2"/>
      <c r="I495" s="7"/>
      <c r="J495" s="7"/>
      <c r="K495" s="7"/>
      <c r="L495" s="7"/>
      <c r="M495" s="7"/>
      <c r="N495" s="7"/>
      <c r="O495" s="7"/>
      <c r="P495" s="7"/>
      <c r="Q495" s="7"/>
      <c r="R495" s="263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2"/>
      <c r="I496" s="7"/>
      <c r="J496" s="7"/>
      <c r="K496" s="7"/>
      <c r="L496" s="7"/>
      <c r="M496" s="7"/>
      <c r="N496" s="7"/>
      <c r="O496" s="7"/>
      <c r="P496" s="7"/>
      <c r="Q496" s="7"/>
      <c r="R496" s="263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2"/>
      <c r="I497" s="7"/>
      <c r="J497" s="7"/>
      <c r="K497" s="7"/>
      <c r="L497" s="7"/>
      <c r="M497" s="7"/>
      <c r="N497" s="7"/>
      <c r="O497" s="7"/>
      <c r="P497" s="7"/>
      <c r="Q497" s="7"/>
      <c r="R497" s="263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2"/>
      <c r="I498" s="7"/>
      <c r="J498" s="7"/>
      <c r="K498" s="7"/>
      <c r="L498" s="7"/>
      <c r="M498" s="7"/>
      <c r="N498" s="7"/>
      <c r="O498" s="7"/>
      <c r="P498" s="7"/>
      <c r="Q498" s="7"/>
      <c r="R498" s="263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2"/>
      <c r="I499" s="7"/>
      <c r="J499" s="7"/>
      <c r="K499" s="7"/>
      <c r="L499" s="7"/>
      <c r="M499" s="7"/>
      <c r="N499" s="7"/>
      <c r="O499" s="7"/>
      <c r="P499" s="7"/>
      <c r="Q499" s="7"/>
      <c r="R499" s="263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2"/>
      <c r="I500" s="7"/>
      <c r="J500" s="7"/>
      <c r="K500" s="7"/>
      <c r="L500" s="7"/>
      <c r="M500" s="7"/>
      <c r="N500" s="7"/>
      <c r="O500" s="7"/>
      <c r="P500" s="7"/>
      <c r="Q500" s="7"/>
      <c r="R500" s="263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2"/>
      <c r="I501" s="7"/>
      <c r="J501" s="7"/>
      <c r="K501" s="7"/>
      <c r="L501" s="7"/>
      <c r="M501" s="7"/>
      <c r="N501" s="7"/>
      <c r="O501" s="7"/>
      <c r="P501" s="7"/>
      <c r="Q501" s="7"/>
      <c r="R501" s="263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2"/>
      <c r="I502" s="7"/>
      <c r="J502" s="7"/>
      <c r="K502" s="7"/>
      <c r="L502" s="7"/>
      <c r="M502" s="7"/>
      <c r="N502" s="7"/>
      <c r="O502" s="7"/>
      <c r="P502" s="7"/>
      <c r="Q502" s="7"/>
      <c r="R502" s="263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2"/>
      <c r="I503" s="7"/>
      <c r="J503" s="7"/>
      <c r="K503" s="7"/>
      <c r="L503" s="7"/>
      <c r="M503" s="7"/>
      <c r="N503" s="7"/>
      <c r="O503" s="7"/>
      <c r="P503" s="7"/>
      <c r="Q503" s="7"/>
      <c r="R503" s="263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2"/>
      <c r="I504" s="7"/>
      <c r="J504" s="7"/>
      <c r="K504" s="7"/>
      <c r="L504" s="7"/>
      <c r="M504" s="7"/>
      <c r="N504" s="7"/>
      <c r="O504" s="7"/>
      <c r="P504" s="7"/>
      <c r="Q504" s="7"/>
      <c r="R504" s="263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2"/>
      <c r="I505" s="7"/>
      <c r="J505" s="7"/>
      <c r="K505" s="7"/>
      <c r="L505" s="7"/>
      <c r="M505" s="7"/>
      <c r="N505" s="7"/>
      <c r="O505" s="7"/>
      <c r="P505" s="7"/>
      <c r="Q505" s="7"/>
      <c r="R505" s="263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2"/>
      <c r="I506" s="7"/>
      <c r="J506" s="7"/>
      <c r="K506" s="7"/>
      <c r="L506" s="7"/>
      <c r="M506" s="7"/>
      <c r="N506" s="7"/>
      <c r="O506" s="7"/>
      <c r="P506" s="7"/>
      <c r="Q506" s="7"/>
      <c r="R506" s="263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2"/>
      <c r="I507" s="7"/>
      <c r="J507" s="7"/>
      <c r="K507" s="7"/>
      <c r="L507" s="7"/>
      <c r="M507" s="7"/>
      <c r="N507" s="7"/>
      <c r="O507" s="7"/>
      <c r="P507" s="7"/>
      <c r="Q507" s="7"/>
      <c r="R507" s="263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2"/>
      <c r="I508" s="7"/>
      <c r="J508" s="7"/>
      <c r="K508" s="7"/>
      <c r="L508" s="7"/>
      <c r="M508" s="7"/>
      <c r="N508" s="7"/>
      <c r="O508" s="7"/>
      <c r="P508" s="7"/>
      <c r="Q508" s="7"/>
      <c r="R508" s="263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2"/>
      <c r="I509" s="7"/>
      <c r="J509" s="7"/>
      <c r="K509" s="7"/>
      <c r="L509" s="7"/>
      <c r="M509" s="7"/>
      <c r="N509" s="7"/>
      <c r="O509" s="7"/>
      <c r="P509" s="7"/>
      <c r="Q509" s="7"/>
      <c r="R509" s="263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43:E243"/>
    <mergeCell ref="C264:E26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44505.0</v>
      </c>
      <c r="J4" s="139" t="str">
        <f>+B8&amp;"/"&amp;B9&amp;"/"&amp;B10&amp;"/"&amp;B11&amp;"/"&amp;B12&amp;"/"&amp;B13&amp;"/"&amp;B14&amp;"/"&amp;B15&amp;"/"&amp;B16</f>
        <v>HRD2960/A150/D3050CCY///////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69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67</v>
      </c>
      <c r="C8" s="154">
        <v>29.5</v>
      </c>
      <c r="D8" s="155">
        <v>0.0162</v>
      </c>
      <c r="E8" s="156">
        <f>233.28*35.5</f>
        <v>8281.44</v>
      </c>
      <c r="F8" s="156"/>
      <c r="G8" s="156"/>
      <c r="H8" s="157">
        <v>35.5</v>
      </c>
      <c r="I8" s="158">
        <f t="shared" ref="I8:I21" si="1">+D8*E8</f>
        <v>134.159328</v>
      </c>
      <c r="J8" s="159">
        <f t="shared" ref="J8:J21" si="2">E8-I8</f>
        <v>8147.280672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70</v>
      </c>
      <c r="C9" s="154">
        <v>30.5</v>
      </c>
      <c r="D9" s="155">
        <v>0.0469</v>
      </c>
      <c r="E9" s="156">
        <f>284.45*24.5</f>
        <v>6969.025</v>
      </c>
      <c r="F9" s="156"/>
      <c r="G9" s="156"/>
      <c r="H9" s="157">
        <v>24.5</v>
      </c>
      <c r="I9" s="158">
        <f t="shared" si="1"/>
        <v>326.8472725</v>
      </c>
      <c r="J9" s="159">
        <f t="shared" si="2"/>
        <v>6642.177728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15250.465</v>
      </c>
      <c r="F22" s="168"/>
      <c r="G22" s="168"/>
      <c r="H22" s="169"/>
      <c r="I22" s="170">
        <f t="shared" ref="I22:J22" si="3">SUM(I8:I21)</f>
        <v>461.0066005</v>
      </c>
      <c r="J22" s="171">
        <f t="shared" si="3"/>
        <v>14789.4584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6"/>
      <c r="B28" s="160" t="s">
        <v>12</v>
      </c>
      <c r="C28" s="177" t="s">
        <v>58</v>
      </c>
      <c r="D28" s="52"/>
      <c r="E28" s="53"/>
      <c r="F28" s="178"/>
      <c r="G28" s="178"/>
      <c r="H28" s="179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6" t="s">
        <v>18</v>
      </c>
      <c r="O28" s="139"/>
      <c r="P28" s="139"/>
      <c r="Q28" s="176" t="s">
        <v>59</v>
      </c>
      <c r="R28" s="180"/>
      <c r="S28" s="160" t="s">
        <v>17</v>
      </c>
      <c r="T28" s="160" t="s">
        <v>15</v>
      </c>
      <c r="U28" s="176" t="s">
        <v>18</v>
      </c>
      <c r="V28" s="139"/>
      <c r="W28" s="176" t="s">
        <v>19</v>
      </c>
      <c r="X28" s="176" t="s">
        <v>20</v>
      </c>
      <c r="Y28" s="176" t="s">
        <v>21</v>
      </c>
      <c r="Z28" s="176" t="s">
        <v>71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1" t="s">
        <v>67</v>
      </c>
      <c r="C29" s="182">
        <v>92.0</v>
      </c>
      <c r="D29" s="182">
        <v>185.0</v>
      </c>
      <c r="E29" s="182">
        <v>182.0</v>
      </c>
      <c r="F29" s="182">
        <f t="shared" ref="F29:F213" si="5">VALUE(IF(RIGHT(B29, 1)="%", RIGHT(B29, 3), 0))</f>
        <v>0</v>
      </c>
      <c r="G29" s="182">
        <f t="shared" ref="G29:G213" si="6">+R29*C29/100*D29/100*E29/100</f>
        <v>91.38038</v>
      </c>
      <c r="H29" s="183">
        <f t="shared" ref="H29:H213" si="7">IF(F29=0, G29, F29*G29)</f>
        <v>91.38038</v>
      </c>
      <c r="I29" s="182">
        <v>1.0</v>
      </c>
      <c r="J29" s="184">
        <f t="shared" ref="J29:J213" si="8">+I29*H29</f>
        <v>91.38038</v>
      </c>
      <c r="K29" s="185"/>
      <c r="L29" s="186">
        <f>D29*25.4/1000</f>
        <v>4.699</v>
      </c>
      <c r="M29" s="187">
        <f>+I29</f>
        <v>1</v>
      </c>
      <c r="N29" s="187">
        <f>M29*L29</f>
        <v>4.699</v>
      </c>
      <c r="O29" s="185"/>
      <c r="P29" s="185"/>
      <c r="Q29" s="186">
        <v>97.0</v>
      </c>
      <c r="R29" s="188">
        <v>29.5</v>
      </c>
      <c r="S29" s="176">
        <f t="shared" ref="S29:S214" si="9">E29/100</f>
        <v>1.82</v>
      </c>
      <c r="T29" s="160">
        <f t="shared" ref="T29:T214" si="10">I29</f>
        <v>1</v>
      </c>
      <c r="U29" s="160">
        <f t="shared" ref="U29:U214" si="11">T29*S29</f>
        <v>1.82</v>
      </c>
      <c r="V29" s="189">
        <f t="shared" ref="V29:V71" si="12">R29*C29/100*D29/100*E29/100</f>
        <v>91.38038</v>
      </c>
      <c r="W29" s="176">
        <f t="shared" ref="W29:X29" si="4">C29/100</f>
        <v>0.92</v>
      </c>
      <c r="X29" s="176">
        <f t="shared" si="4"/>
        <v>1.85</v>
      </c>
      <c r="Y29" s="176">
        <f t="shared" ref="Y29:Y214" si="14">U29</f>
        <v>1.82</v>
      </c>
      <c r="Z29" s="190">
        <f t="shared" ref="Z29:Z214" si="15">W29*X29*Y29</f>
        <v>3.09764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1" t="s">
        <v>67</v>
      </c>
      <c r="C30" s="191">
        <v>78.0</v>
      </c>
      <c r="D30" s="191">
        <v>185.0</v>
      </c>
      <c r="E30" s="191">
        <v>154.0</v>
      </c>
      <c r="F30" s="191">
        <f t="shared" si="5"/>
        <v>0</v>
      </c>
      <c r="G30" s="191">
        <f t="shared" si="6"/>
        <v>65.55549</v>
      </c>
      <c r="H30" s="192">
        <f t="shared" si="7"/>
        <v>65.55549</v>
      </c>
      <c r="I30" s="191">
        <v>1.0</v>
      </c>
      <c r="J30" s="193">
        <f t="shared" si="8"/>
        <v>65.55549</v>
      </c>
      <c r="K30" s="139"/>
      <c r="L30" s="176"/>
      <c r="M30" s="160"/>
      <c r="N30" s="160"/>
      <c r="O30" s="139"/>
      <c r="P30" s="139"/>
      <c r="Q30" s="176">
        <v>80.0</v>
      </c>
      <c r="R30" s="188">
        <v>29.5</v>
      </c>
      <c r="S30" s="176">
        <f t="shared" si="9"/>
        <v>1.54</v>
      </c>
      <c r="T30" s="160">
        <f t="shared" si="10"/>
        <v>1</v>
      </c>
      <c r="U30" s="160">
        <f t="shared" si="11"/>
        <v>1.54</v>
      </c>
      <c r="V30" s="189">
        <f t="shared" si="12"/>
        <v>65.55549</v>
      </c>
      <c r="W30" s="176">
        <f t="shared" ref="W30:X30" si="13">C30/100</f>
        <v>0.78</v>
      </c>
      <c r="X30" s="176">
        <f t="shared" si="13"/>
        <v>1.85</v>
      </c>
      <c r="Y30" s="176">
        <f t="shared" si="14"/>
        <v>1.54</v>
      </c>
      <c r="Z30" s="190">
        <f t="shared" si="15"/>
        <v>2.22222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1" t="s">
        <v>67</v>
      </c>
      <c r="C31" s="191">
        <v>101.0</v>
      </c>
      <c r="D31" s="191">
        <v>184.0</v>
      </c>
      <c r="E31" s="191">
        <v>2864.0</v>
      </c>
      <c r="F31" s="191">
        <f t="shared" si="5"/>
        <v>0</v>
      </c>
      <c r="G31" s="191">
        <f t="shared" si="6"/>
        <v>1570.124992</v>
      </c>
      <c r="H31" s="192">
        <f t="shared" si="7"/>
        <v>1570.124992</v>
      </c>
      <c r="I31" s="191">
        <v>1.0</v>
      </c>
      <c r="J31" s="193">
        <f t="shared" si="8"/>
        <v>1570.124992</v>
      </c>
      <c r="K31" s="139"/>
      <c r="L31" s="176">
        <f t="shared" ref="L31:L46" si="17">D31*25.4/1000</f>
        <v>4.6736</v>
      </c>
      <c r="M31" s="160">
        <f t="shared" ref="M31:M46" si="18">+I31</f>
        <v>1</v>
      </c>
      <c r="N31" s="160">
        <f t="shared" ref="N31:N46" si="19">M31*L31</f>
        <v>4.6736</v>
      </c>
      <c r="O31" s="139"/>
      <c r="P31" s="139"/>
      <c r="Q31" s="176">
        <v>1575.0</v>
      </c>
      <c r="R31" s="188">
        <v>29.5</v>
      </c>
      <c r="S31" s="176">
        <f t="shared" si="9"/>
        <v>28.64</v>
      </c>
      <c r="T31" s="160">
        <f t="shared" si="10"/>
        <v>1</v>
      </c>
      <c r="U31" s="160">
        <f t="shared" si="11"/>
        <v>28.64</v>
      </c>
      <c r="V31" s="189">
        <f t="shared" si="12"/>
        <v>1570.124992</v>
      </c>
      <c r="W31" s="176">
        <f t="shared" ref="W31:X31" si="16">C31/100</f>
        <v>1.01</v>
      </c>
      <c r="X31" s="176">
        <f t="shared" si="16"/>
        <v>1.84</v>
      </c>
      <c r="Y31" s="176">
        <f t="shared" si="14"/>
        <v>28.64</v>
      </c>
      <c r="Z31" s="190">
        <f t="shared" si="15"/>
        <v>53.224576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1" t="s">
        <v>67</v>
      </c>
      <c r="C32" s="191">
        <v>100.0</v>
      </c>
      <c r="D32" s="191">
        <v>184.0</v>
      </c>
      <c r="E32" s="191">
        <v>2866.0</v>
      </c>
      <c r="F32" s="191">
        <f t="shared" si="5"/>
        <v>0</v>
      </c>
      <c r="G32" s="191">
        <f t="shared" si="6"/>
        <v>1555.6648</v>
      </c>
      <c r="H32" s="192">
        <f t="shared" si="7"/>
        <v>1555.6648</v>
      </c>
      <c r="I32" s="191">
        <v>1.0</v>
      </c>
      <c r="J32" s="193">
        <f t="shared" si="8"/>
        <v>1555.6648</v>
      </c>
      <c r="K32" s="139"/>
      <c r="L32" s="176">
        <f t="shared" si="17"/>
        <v>4.6736</v>
      </c>
      <c r="M32" s="160">
        <f t="shared" si="18"/>
        <v>1</v>
      </c>
      <c r="N32" s="160">
        <f t="shared" si="19"/>
        <v>4.6736</v>
      </c>
      <c r="O32" s="139"/>
      <c r="P32" s="139"/>
      <c r="Q32" s="176">
        <v>1580.0</v>
      </c>
      <c r="R32" s="188">
        <v>29.5</v>
      </c>
      <c r="S32" s="176">
        <f t="shared" si="9"/>
        <v>28.66</v>
      </c>
      <c r="T32" s="160">
        <f t="shared" si="10"/>
        <v>1</v>
      </c>
      <c r="U32" s="160">
        <f t="shared" si="11"/>
        <v>28.66</v>
      </c>
      <c r="V32" s="189">
        <f t="shared" si="12"/>
        <v>1555.6648</v>
      </c>
      <c r="W32" s="176">
        <f t="shared" ref="W32:X32" si="20">C32/100</f>
        <v>1</v>
      </c>
      <c r="X32" s="176">
        <f t="shared" si="20"/>
        <v>1.84</v>
      </c>
      <c r="Y32" s="176">
        <f t="shared" si="14"/>
        <v>28.66</v>
      </c>
      <c r="Z32" s="190">
        <f t="shared" si="15"/>
        <v>52.7344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1" t="s">
        <v>67</v>
      </c>
      <c r="C33" s="191">
        <v>102.0</v>
      </c>
      <c r="D33" s="191">
        <v>184.0</v>
      </c>
      <c r="E33" s="191">
        <v>2861.0</v>
      </c>
      <c r="F33" s="191">
        <f t="shared" si="5"/>
        <v>0</v>
      </c>
      <c r="G33" s="191">
        <f t="shared" si="6"/>
        <v>1584.009816</v>
      </c>
      <c r="H33" s="192">
        <f t="shared" si="7"/>
        <v>1584.009816</v>
      </c>
      <c r="I33" s="191">
        <v>1.0</v>
      </c>
      <c r="J33" s="193">
        <f t="shared" si="8"/>
        <v>1584.009816</v>
      </c>
      <c r="K33" s="139"/>
      <c r="L33" s="176">
        <f t="shared" si="17"/>
        <v>4.6736</v>
      </c>
      <c r="M33" s="160">
        <f t="shared" si="18"/>
        <v>1</v>
      </c>
      <c r="N33" s="160">
        <f t="shared" si="19"/>
        <v>4.6736</v>
      </c>
      <c r="O33" s="139"/>
      <c r="P33" s="139"/>
      <c r="Q33" s="176">
        <v>1600.0</v>
      </c>
      <c r="R33" s="188">
        <v>29.5</v>
      </c>
      <c r="S33" s="176">
        <f t="shared" si="9"/>
        <v>28.61</v>
      </c>
      <c r="T33" s="160">
        <f t="shared" si="10"/>
        <v>1</v>
      </c>
      <c r="U33" s="160">
        <f t="shared" si="11"/>
        <v>28.61</v>
      </c>
      <c r="V33" s="189">
        <f t="shared" si="12"/>
        <v>1584.009816</v>
      </c>
      <c r="W33" s="176">
        <f t="shared" ref="W33:X33" si="21">C33/100</f>
        <v>1.02</v>
      </c>
      <c r="X33" s="176">
        <f t="shared" si="21"/>
        <v>1.84</v>
      </c>
      <c r="Y33" s="176">
        <f t="shared" si="14"/>
        <v>28.61</v>
      </c>
      <c r="Z33" s="190">
        <f t="shared" si="15"/>
        <v>53.695248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1" t="s">
        <v>67</v>
      </c>
      <c r="C34" s="191">
        <v>101.0</v>
      </c>
      <c r="D34" s="191">
        <v>184.0</v>
      </c>
      <c r="E34" s="191">
        <v>2865.0</v>
      </c>
      <c r="F34" s="191">
        <f t="shared" si="5"/>
        <v>0</v>
      </c>
      <c r="G34" s="191">
        <f t="shared" si="6"/>
        <v>1570.67322</v>
      </c>
      <c r="H34" s="192">
        <f t="shared" si="7"/>
        <v>1570.67322</v>
      </c>
      <c r="I34" s="191">
        <v>1.0</v>
      </c>
      <c r="J34" s="193">
        <f t="shared" si="8"/>
        <v>1570.67322</v>
      </c>
      <c r="K34" s="139"/>
      <c r="L34" s="176">
        <f t="shared" si="17"/>
        <v>4.6736</v>
      </c>
      <c r="M34" s="160">
        <f t="shared" si="18"/>
        <v>1</v>
      </c>
      <c r="N34" s="160">
        <f t="shared" si="19"/>
        <v>4.6736</v>
      </c>
      <c r="O34" s="139"/>
      <c r="P34" s="139"/>
      <c r="Q34" s="176">
        <v>1585.0</v>
      </c>
      <c r="R34" s="188">
        <v>29.5</v>
      </c>
      <c r="S34" s="176">
        <f t="shared" si="9"/>
        <v>28.65</v>
      </c>
      <c r="T34" s="160">
        <f t="shared" si="10"/>
        <v>1</v>
      </c>
      <c r="U34" s="160">
        <f t="shared" si="11"/>
        <v>28.65</v>
      </c>
      <c r="V34" s="189">
        <f t="shared" si="12"/>
        <v>1570.67322</v>
      </c>
      <c r="W34" s="176">
        <f t="shared" ref="W34:X34" si="22">C34/100</f>
        <v>1.01</v>
      </c>
      <c r="X34" s="176">
        <f t="shared" si="22"/>
        <v>1.84</v>
      </c>
      <c r="Y34" s="176">
        <f t="shared" si="14"/>
        <v>28.65</v>
      </c>
      <c r="Z34" s="190">
        <f t="shared" si="15"/>
        <v>53.24316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1" t="s">
        <v>67</v>
      </c>
      <c r="C35" s="191">
        <v>105.0</v>
      </c>
      <c r="D35" s="191">
        <v>184.0</v>
      </c>
      <c r="E35" s="191">
        <v>2868.0</v>
      </c>
      <c r="F35" s="191">
        <f t="shared" si="5"/>
        <v>0</v>
      </c>
      <c r="G35" s="191">
        <f t="shared" si="6"/>
        <v>1634.58792</v>
      </c>
      <c r="H35" s="192">
        <f t="shared" si="7"/>
        <v>1634.58792</v>
      </c>
      <c r="I35" s="191">
        <v>1.0</v>
      </c>
      <c r="J35" s="193">
        <f t="shared" si="8"/>
        <v>1634.58792</v>
      </c>
      <c r="K35" s="139"/>
      <c r="L35" s="176">
        <f t="shared" si="17"/>
        <v>4.6736</v>
      </c>
      <c r="M35" s="160">
        <f t="shared" si="18"/>
        <v>1</v>
      </c>
      <c r="N35" s="160">
        <f t="shared" si="19"/>
        <v>4.6736</v>
      </c>
      <c r="O35" s="139"/>
      <c r="P35" s="139"/>
      <c r="Q35" s="176">
        <v>1605.0</v>
      </c>
      <c r="R35" s="188">
        <v>29.5</v>
      </c>
      <c r="S35" s="176">
        <f t="shared" si="9"/>
        <v>28.68</v>
      </c>
      <c r="T35" s="160">
        <f t="shared" si="10"/>
        <v>1</v>
      </c>
      <c r="U35" s="160">
        <f t="shared" si="11"/>
        <v>28.68</v>
      </c>
      <c r="V35" s="189">
        <f t="shared" si="12"/>
        <v>1634.58792</v>
      </c>
      <c r="W35" s="176">
        <f t="shared" ref="W35:X35" si="23">C35/100</f>
        <v>1.05</v>
      </c>
      <c r="X35" s="176">
        <f t="shared" si="23"/>
        <v>1.84</v>
      </c>
      <c r="Y35" s="176">
        <f t="shared" si="14"/>
        <v>28.68</v>
      </c>
      <c r="Z35" s="190">
        <f t="shared" si="15"/>
        <v>55.40976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81" t="s">
        <v>70</v>
      </c>
      <c r="C36" s="182">
        <v>77.0</v>
      </c>
      <c r="D36" s="182">
        <v>207.0</v>
      </c>
      <c r="E36" s="182">
        <v>198.0</v>
      </c>
      <c r="F36" s="182">
        <f t="shared" si="5"/>
        <v>0</v>
      </c>
      <c r="G36" s="182">
        <f t="shared" si="6"/>
        <v>97.833582</v>
      </c>
      <c r="H36" s="183">
        <f t="shared" si="7"/>
        <v>97.833582</v>
      </c>
      <c r="I36" s="182">
        <v>1.0</v>
      </c>
      <c r="J36" s="184">
        <f t="shared" si="8"/>
        <v>97.833582</v>
      </c>
      <c r="K36" s="185"/>
      <c r="L36" s="186">
        <f t="shared" si="17"/>
        <v>5.2578</v>
      </c>
      <c r="M36" s="187">
        <f t="shared" si="18"/>
        <v>1</v>
      </c>
      <c r="N36" s="187">
        <f t="shared" si="19"/>
        <v>5.2578</v>
      </c>
      <c r="O36" s="185"/>
      <c r="P36" s="185"/>
      <c r="Q36" s="186">
        <v>114.0</v>
      </c>
      <c r="R36" s="188">
        <v>31.0</v>
      </c>
      <c r="S36" s="176">
        <f t="shared" si="9"/>
        <v>1.98</v>
      </c>
      <c r="T36" s="160">
        <f t="shared" si="10"/>
        <v>1</v>
      </c>
      <c r="U36" s="160">
        <f t="shared" si="11"/>
        <v>1.98</v>
      </c>
      <c r="V36" s="189">
        <f t="shared" si="12"/>
        <v>97.833582</v>
      </c>
      <c r="W36" s="176">
        <f t="shared" ref="W36:X36" si="24">C36/100</f>
        <v>0.77</v>
      </c>
      <c r="X36" s="176">
        <f t="shared" si="24"/>
        <v>2.07</v>
      </c>
      <c r="Y36" s="176">
        <f t="shared" si="14"/>
        <v>1.98</v>
      </c>
      <c r="Z36" s="190">
        <f t="shared" si="15"/>
        <v>3.155922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91" t="s">
        <v>70</v>
      </c>
      <c r="C37" s="191">
        <v>86.0</v>
      </c>
      <c r="D37" s="191">
        <v>205.0</v>
      </c>
      <c r="E37" s="191">
        <v>215.0</v>
      </c>
      <c r="F37" s="191">
        <f t="shared" si="5"/>
        <v>0</v>
      </c>
      <c r="G37" s="191">
        <f t="shared" si="6"/>
        <v>117.50395</v>
      </c>
      <c r="H37" s="192">
        <f t="shared" si="7"/>
        <v>117.50395</v>
      </c>
      <c r="I37" s="191">
        <v>1.0</v>
      </c>
      <c r="J37" s="193">
        <f t="shared" si="8"/>
        <v>117.50395</v>
      </c>
      <c r="K37" s="139"/>
      <c r="L37" s="176">
        <f t="shared" si="17"/>
        <v>5.207</v>
      </c>
      <c r="M37" s="160">
        <f t="shared" si="18"/>
        <v>1</v>
      </c>
      <c r="N37" s="160">
        <f t="shared" si="19"/>
        <v>5.207</v>
      </c>
      <c r="O37" s="139"/>
      <c r="P37" s="139"/>
      <c r="Q37" s="176">
        <v>125.0</v>
      </c>
      <c r="R37" s="188">
        <v>31.0</v>
      </c>
      <c r="S37" s="176">
        <f t="shared" si="9"/>
        <v>2.15</v>
      </c>
      <c r="T37" s="160">
        <f t="shared" si="10"/>
        <v>1</v>
      </c>
      <c r="U37" s="160">
        <f t="shared" si="11"/>
        <v>2.15</v>
      </c>
      <c r="V37" s="189">
        <f t="shared" si="12"/>
        <v>117.50395</v>
      </c>
      <c r="W37" s="176">
        <f t="shared" ref="W37:X37" si="25">C37/100</f>
        <v>0.86</v>
      </c>
      <c r="X37" s="176">
        <f t="shared" si="25"/>
        <v>2.05</v>
      </c>
      <c r="Y37" s="176">
        <f t="shared" si="14"/>
        <v>2.15</v>
      </c>
      <c r="Z37" s="190">
        <f t="shared" si="15"/>
        <v>3.79045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1" t="s">
        <v>70</v>
      </c>
      <c r="C38" s="191">
        <v>101.0</v>
      </c>
      <c r="D38" s="191">
        <v>207.0</v>
      </c>
      <c r="E38" s="191">
        <v>212.0</v>
      </c>
      <c r="F38" s="191">
        <f t="shared" si="5"/>
        <v>0</v>
      </c>
      <c r="G38" s="191">
        <f t="shared" si="6"/>
        <v>137.400804</v>
      </c>
      <c r="H38" s="192">
        <f t="shared" si="7"/>
        <v>137.400804</v>
      </c>
      <c r="I38" s="191">
        <v>1.0</v>
      </c>
      <c r="J38" s="193">
        <f t="shared" si="8"/>
        <v>137.400804</v>
      </c>
      <c r="K38" s="139"/>
      <c r="L38" s="176">
        <f t="shared" si="17"/>
        <v>5.2578</v>
      </c>
      <c r="M38" s="160">
        <f t="shared" si="18"/>
        <v>1</v>
      </c>
      <c r="N38" s="160">
        <f t="shared" si="19"/>
        <v>5.2578</v>
      </c>
      <c r="O38" s="139"/>
      <c r="P38" s="139"/>
      <c r="Q38" s="176">
        <v>136.0</v>
      </c>
      <c r="R38" s="188">
        <v>31.0</v>
      </c>
      <c r="S38" s="176">
        <f t="shared" si="9"/>
        <v>2.12</v>
      </c>
      <c r="T38" s="160">
        <f t="shared" si="10"/>
        <v>1</v>
      </c>
      <c r="U38" s="160">
        <f t="shared" si="11"/>
        <v>2.12</v>
      </c>
      <c r="V38" s="189">
        <f t="shared" si="12"/>
        <v>137.400804</v>
      </c>
      <c r="W38" s="176">
        <f t="shared" ref="W38:X38" si="26">C38/100</f>
        <v>1.01</v>
      </c>
      <c r="X38" s="176">
        <f t="shared" si="26"/>
        <v>2.07</v>
      </c>
      <c r="Y38" s="176">
        <f t="shared" si="14"/>
        <v>2.12</v>
      </c>
      <c r="Z38" s="190">
        <f t="shared" si="15"/>
        <v>4.432284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1" t="s">
        <v>70</v>
      </c>
      <c r="C39" s="191">
        <v>101.0</v>
      </c>
      <c r="D39" s="191">
        <v>207.0</v>
      </c>
      <c r="E39" s="191">
        <v>208.0</v>
      </c>
      <c r="F39" s="191">
        <f t="shared" si="5"/>
        <v>0</v>
      </c>
      <c r="G39" s="191">
        <f t="shared" si="6"/>
        <v>134.808336</v>
      </c>
      <c r="H39" s="192">
        <f t="shared" si="7"/>
        <v>134.808336</v>
      </c>
      <c r="I39" s="191">
        <v>1.0</v>
      </c>
      <c r="J39" s="193">
        <f t="shared" si="8"/>
        <v>134.808336</v>
      </c>
      <c r="K39" s="139"/>
      <c r="L39" s="176">
        <f t="shared" si="17"/>
        <v>5.2578</v>
      </c>
      <c r="M39" s="160">
        <f t="shared" si="18"/>
        <v>1</v>
      </c>
      <c r="N39" s="160">
        <f t="shared" si="19"/>
        <v>5.2578</v>
      </c>
      <c r="O39" s="139"/>
      <c r="P39" s="139"/>
      <c r="Q39" s="176">
        <v>133.0</v>
      </c>
      <c r="R39" s="188">
        <v>31.0</v>
      </c>
      <c r="S39" s="176">
        <f t="shared" si="9"/>
        <v>2.08</v>
      </c>
      <c r="T39" s="160">
        <f t="shared" si="10"/>
        <v>1</v>
      </c>
      <c r="U39" s="160">
        <f t="shared" si="11"/>
        <v>2.08</v>
      </c>
      <c r="V39" s="189">
        <f t="shared" si="12"/>
        <v>134.808336</v>
      </c>
      <c r="W39" s="176">
        <f t="shared" ref="W39:X39" si="27">C39/100</f>
        <v>1.01</v>
      </c>
      <c r="X39" s="176">
        <f t="shared" si="27"/>
        <v>2.07</v>
      </c>
      <c r="Y39" s="176">
        <f t="shared" si="14"/>
        <v>2.08</v>
      </c>
      <c r="Z39" s="190">
        <f t="shared" si="15"/>
        <v>4.348656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1" t="s">
        <v>70</v>
      </c>
      <c r="C40" s="191">
        <v>101.0</v>
      </c>
      <c r="D40" s="191">
        <v>207.0</v>
      </c>
      <c r="E40" s="191">
        <v>204.0</v>
      </c>
      <c r="F40" s="191">
        <f t="shared" si="5"/>
        <v>0</v>
      </c>
      <c r="G40" s="191">
        <f t="shared" si="6"/>
        <v>132.215868</v>
      </c>
      <c r="H40" s="192">
        <f t="shared" si="7"/>
        <v>132.215868</v>
      </c>
      <c r="I40" s="191">
        <v>1.0</v>
      </c>
      <c r="J40" s="193">
        <f t="shared" si="8"/>
        <v>132.215868</v>
      </c>
      <c r="K40" s="139"/>
      <c r="L40" s="176">
        <f t="shared" si="17"/>
        <v>5.2578</v>
      </c>
      <c r="M40" s="160">
        <f t="shared" si="18"/>
        <v>1</v>
      </c>
      <c r="N40" s="160">
        <f t="shared" si="19"/>
        <v>5.2578</v>
      </c>
      <c r="O40" s="139"/>
      <c r="P40" s="139"/>
      <c r="Q40" s="176">
        <v>130.0</v>
      </c>
      <c r="R40" s="188">
        <v>31.0</v>
      </c>
      <c r="S40" s="176">
        <f t="shared" si="9"/>
        <v>2.04</v>
      </c>
      <c r="T40" s="160">
        <f t="shared" si="10"/>
        <v>1</v>
      </c>
      <c r="U40" s="160">
        <f t="shared" si="11"/>
        <v>2.04</v>
      </c>
      <c r="V40" s="189">
        <f t="shared" si="12"/>
        <v>132.215868</v>
      </c>
      <c r="W40" s="176">
        <f t="shared" ref="W40:X40" si="28">C40/100</f>
        <v>1.01</v>
      </c>
      <c r="X40" s="176">
        <f t="shared" si="28"/>
        <v>2.07</v>
      </c>
      <c r="Y40" s="176">
        <f t="shared" si="14"/>
        <v>2.04</v>
      </c>
      <c r="Z40" s="190">
        <f t="shared" si="15"/>
        <v>4.265028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1" t="s">
        <v>70</v>
      </c>
      <c r="C41" s="191">
        <v>100.0</v>
      </c>
      <c r="D41" s="191">
        <v>205.0</v>
      </c>
      <c r="E41" s="191">
        <v>206.0</v>
      </c>
      <c r="F41" s="191">
        <f t="shared" si="5"/>
        <v>0</v>
      </c>
      <c r="G41" s="191">
        <f t="shared" si="6"/>
        <v>130.913</v>
      </c>
      <c r="H41" s="192">
        <f t="shared" si="7"/>
        <v>130.913</v>
      </c>
      <c r="I41" s="191">
        <v>1.0</v>
      </c>
      <c r="J41" s="193">
        <f t="shared" si="8"/>
        <v>130.913</v>
      </c>
      <c r="K41" s="139"/>
      <c r="L41" s="176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6">
        <v>132.0</v>
      </c>
      <c r="R41" s="188">
        <v>31.0</v>
      </c>
      <c r="S41" s="176">
        <f t="shared" si="9"/>
        <v>2.06</v>
      </c>
      <c r="T41" s="160">
        <f t="shared" si="10"/>
        <v>1</v>
      </c>
      <c r="U41" s="160">
        <f t="shared" si="11"/>
        <v>2.06</v>
      </c>
      <c r="V41" s="189">
        <f t="shared" si="12"/>
        <v>130.913</v>
      </c>
      <c r="W41" s="176">
        <f t="shared" ref="W41:X41" si="29">C41/100</f>
        <v>1</v>
      </c>
      <c r="X41" s="176">
        <f t="shared" si="29"/>
        <v>2.05</v>
      </c>
      <c r="Y41" s="176">
        <f t="shared" si="14"/>
        <v>2.06</v>
      </c>
      <c r="Z41" s="190">
        <f t="shared" si="15"/>
        <v>4.223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91" t="s">
        <v>70</v>
      </c>
      <c r="C42" s="191">
        <v>101.0</v>
      </c>
      <c r="D42" s="191">
        <v>205.0</v>
      </c>
      <c r="E42" s="191">
        <v>198.0</v>
      </c>
      <c r="F42" s="191">
        <f t="shared" si="5"/>
        <v>0</v>
      </c>
      <c r="G42" s="191">
        <f t="shared" si="6"/>
        <v>127.08729</v>
      </c>
      <c r="H42" s="192">
        <f t="shared" si="7"/>
        <v>127.08729</v>
      </c>
      <c r="I42" s="191">
        <v>1.0</v>
      </c>
      <c r="J42" s="193">
        <f t="shared" si="8"/>
        <v>127.08729</v>
      </c>
      <c r="K42" s="139"/>
      <c r="L42" s="176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6">
        <v>127.0</v>
      </c>
      <c r="R42" s="188">
        <v>31.0</v>
      </c>
      <c r="S42" s="176">
        <f t="shared" si="9"/>
        <v>1.98</v>
      </c>
      <c r="T42" s="160">
        <f t="shared" si="10"/>
        <v>1</v>
      </c>
      <c r="U42" s="160">
        <f t="shared" si="11"/>
        <v>1.98</v>
      </c>
      <c r="V42" s="189">
        <f t="shared" si="12"/>
        <v>127.08729</v>
      </c>
      <c r="W42" s="176">
        <f t="shared" ref="W42:X42" si="30">C42/100</f>
        <v>1.01</v>
      </c>
      <c r="X42" s="176">
        <f t="shared" si="30"/>
        <v>2.05</v>
      </c>
      <c r="Y42" s="176">
        <f t="shared" si="14"/>
        <v>1.98</v>
      </c>
      <c r="Z42" s="190">
        <f t="shared" si="15"/>
        <v>4.09959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1" t="s">
        <v>70</v>
      </c>
      <c r="C43" s="191">
        <v>103.0</v>
      </c>
      <c r="D43" s="191">
        <v>207.0</v>
      </c>
      <c r="E43" s="191">
        <v>82.0</v>
      </c>
      <c r="F43" s="191">
        <f t="shared" si="5"/>
        <v>0</v>
      </c>
      <c r="G43" s="191">
        <f t="shared" si="6"/>
        <v>54.197982</v>
      </c>
      <c r="H43" s="192">
        <f t="shared" si="7"/>
        <v>54.197982</v>
      </c>
      <c r="I43" s="191">
        <v>1.0</v>
      </c>
      <c r="J43" s="193">
        <f t="shared" si="8"/>
        <v>54.197982</v>
      </c>
      <c r="K43" s="139"/>
      <c r="L43" s="176">
        <f t="shared" si="17"/>
        <v>5.2578</v>
      </c>
      <c r="M43" s="160">
        <f t="shared" si="18"/>
        <v>1</v>
      </c>
      <c r="N43" s="160">
        <f t="shared" si="19"/>
        <v>5.2578</v>
      </c>
      <c r="O43" s="139"/>
      <c r="P43" s="139"/>
      <c r="Q43" s="176">
        <v>72.0</v>
      </c>
      <c r="R43" s="188">
        <v>31.0</v>
      </c>
      <c r="S43" s="176">
        <f t="shared" si="9"/>
        <v>0.82</v>
      </c>
      <c r="T43" s="160">
        <f t="shared" si="10"/>
        <v>1</v>
      </c>
      <c r="U43" s="160">
        <f t="shared" si="11"/>
        <v>0.82</v>
      </c>
      <c r="V43" s="189">
        <f t="shared" si="12"/>
        <v>54.197982</v>
      </c>
      <c r="W43" s="176">
        <f t="shared" ref="W43:X43" si="31">C43/100</f>
        <v>1.03</v>
      </c>
      <c r="X43" s="176">
        <f t="shared" si="31"/>
        <v>2.07</v>
      </c>
      <c r="Y43" s="176">
        <f t="shared" si="14"/>
        <v>0.82</v>
      </c>
      <c r="Z43" s="190">
        <f t="shared" si="15"/>
        <v>1.748322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1" t="s">
        <v>70</v>
      </c>
      <c r="C44" s="191">
        <v>103.0</v>
      </c>
      <c r="D44" s="191">
        <v>207.0</v>
      </c>
      <c r="E44" s="191">
        <v>53.0</v>
      </c>
      <c r="F44" s="191">
        <f t="shared" si="5"/>
        <v>0</v>
      </c>
      <c r="G44" s="191">
        <f t="shared" si="6"/>
        <v>35.030403</v>
      </c>
      <c r="H44" s="192">
        <f t="shared" si="7"/>
        <v>35.030403</v>
      </c>
      <c r="I44" s="191">
        <v>1.0</v>
      </c>
      <c r="J44" s="193">
        <f t="shared" si="8"/>
        <v>35.030403</v>
      </c>
      <c r="K44" s="139"/>
      <c r="L44" s="176">
        <f t="shared" si="17"/>
        <v>5.2578</v>
      </c>
      <c r="M44" s="160">
        <f t="shared" si="18"/>
        <v>1</v>
      </c>
      <c r="N44" s="160">
        <f t="shared" si="19"/>
        <v>5.2578</v>
      </c>
      <c r="O44" s="139"/>
      <c r="P44" s="139"/>
      <c r="Q44" s="176">
        <v>52.0</v>
      </c>
      <c r="R44" s="188">
        <v>31.0</v>
      </c>
      <c r="S44" s="176">
        <f t="shared" si="9"/>
        <v>0.53</v>
      </c>
      <c r="T44" s="160">
        <f t="shared" si="10"/>
        <v>1</v>
      </c>
      <c r="U44" s="160">
        <f t="shared" si="11"/>
        <v>0.53</v>
      </c>
      <c r="V44" s="189">
        <f t="shared" si="12"/>
        <v>35.030403</v>
      </c>
      <c r="W44" s="176">
        <f t="shared" ref="W44:X44" si="32">C44/100</f>
        <v>1.03</v>
      </c>
      <c r="X44" s="176">
        <f t="shared" si="32"/>
        <v>2.07</v>
      </c>
      <c r="Y44" s="176">
        <f t="shared" si="14"/>
        <v>0.53</v>
      </c>
      <c r="Z44" s="190">
        <f t="shared" si="15"/>
        <v>1.130013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1" t="s">
        <v>70</v>
      </c>
      <c r="C45" s="191">
        <v>100.0</v>
      </c>
      <c r="D45" s="191">
        <v>205.0</v>
      </c>
      <c r="E45" s="191">
        <v>2870.0</v>
      </c>
      <c r="F45" s="191">
        <f t="shared" si="5"/>
        <v>0</v>
      </c>
      <c r="G45" s="191">
        <f t="shared" si="6"/>
        <v>1823.885</v>
      </c>
      <c r="H45" s="192">
        <f t="shared" si="7"/>
        <v>1823.885</v>
      </c>
      <c r="I45" s="191">
        <v>1.0</v>
      </c>
      <c r="J45" s="193">
        <f t="shared" si="8"/>
        <v>1823.885</v>
      </c>
      <c r="K45" s="139"/>
      <c r="L45" s="176">
        <f t="shared" si="17"/>
        <v>5.207</v>
      </c>
      <c r="M45" s="160">
        <f t="shared" si="18"/>
        <v>1</v>
      </c>
      <c r="N45" s="160">
        <f t="shared" si="19"/>
        <v>5.207</v>
      </c>
      <c r="O45" s="139"/>
      <c r="P45" s="139"/>
      <c r="Q45" s="176">
        <v>1825.0</v>
      </c>
      <c r="R45" s="188">
        <v>31.0</v>
      </c>
      <c r="S45" s="176">
        <f t="shared" si="9"/>
        <v>28.7</v>
      </c>
      <c r="T45" s="160">
        <f t="shared" si="10"/>
        <v>1</v>
      </c>
      <c r="U45" s="160">
        <f t="shared" si="11"/>
        <v>28.7</v>
      </c>
      <c r="V45" s="189">
        <f t="shared" si="12"/>
        <v>1823.885</v>
      </c>
      <c r="W45" s="176">
        <f t="shared" ref="W45:X45" si="33">C45/100</f>
        <v>1</v>
      </c>
      <c r="X45" s="176">
        <f t="shared" si="33"/>
        <v>2.05</v>
      </c>
      <c r="Y45" s="176">
        <f t="shared" si="14"/>
        <v>28.7</v>
      </c>
      <c r="Z45" s="190">
        <f t="shared" si="15"/>
        <v>58.835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18.0</v>
      </c>
      <c r="B46" s="191" t="s">
        <v>70</v>
      </c>
      <c r="C46" s="191">
        <v>100.0</v>
      </c>
      <c r="D46" s="191">
        <v>205.0</v>
      </c>
      <c r="E46" s="191">
        <v>2865.0</v>
      </c>
      <c r="F46" s="191">
        <f t="shared" si="5"/>
        <v>0</v>
      </c>
      <c r="G46" s="191">
        <f t="shared" si="6"/>
        <v>1820.7075</v>
      </c>
      <c r="H46" s="192">
        <f t="shared" si="7"/>
        <v>1820.7075</v>
      </c>
      <c r="I46" s="191">
        <v>1.0</v>
      </c>
      <c r="J46" s="193">
        <f t="shared" si="8"/>
        <v>1820.7075</v>
      </c>
      <c r="K46" s="139"/>
      <c r="L46" s="176">
        <f t="shared" si="17"/>
        <v>5.207</v>
      </c>
      <c r="M46" s="160">
        <f t="shared" si="18"/>
        <v>1</v>
      </c>
      <c r="N46" s="160">
        <f t="shared" si="19"/>
        <v>5.207</v>
      </c>
      <c r="O46" s="139"/>
      <c r="P46" s="139"/>
      <c r="Q46" s="176">
        <v>1800.0</v>
      </c>
      <c r="R46" s="188">
        <v>31.0</v>
      </c>
      <c r="S46" s="176">
        <f t="shared" si="9"/>
        <v>28.65</v>
      </c>
      <c r="T46" s="160">
        <f t="shared" si="10"/>
        <v>1</v>
      </c>
      <c r="U46" s="160">
        <f t="shared" si="11"/>
        <v>28.65</v>
      </c>
      <c r="V46" s="189">
        <f t="shared" si="12"/>
        <v>1820.7075</v>
      </c>
      <c r="W46" s="176">
        <f t="shared" ref="W46:X46" si="34">C46/100</f>
        <v>1</v>
      </c>
      <c r="X46" s="176">
        <f t="shared" si="34"/>
        <v>2.05</v>
      </c>
      <c r="Y46" s="176">
        <f t="shared" si="14"/>
        <v>28.65</v>
      </c>
      <c r="Z46" s="190">
        <f t="shared" si="15"/>
        <v>58.7325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51.0</v>
      </c>
      <c r="B47" s="191"/>
      <c r="C47" s="191"/>
      <c r="D47" s="191"/>
      <c r="E47" s="191"/>
      <c r="F47" s="191">
        <f t="shared" si="5"/>
        <v>0</v>
      </c>
      <c r="G47" s="191">
        <f t="shared" si="6"/>
        <v>0</v>
      </c>
      <c r="H47" s="192">
        <f t="shared" si="7"/>
        <v>0</v>
      </c>
      <c r="I47" s="191"/>
      <c r="J47" s="193">
        <f t="shared" si="8"/>
        <v>0</v>
      </c>
      <c r="K47" s="139"/>
      <c r="L47" s="194"/>
      <c r="M47" s="195"/>
      <c r="N47" s="195"/>
      <c r="O47" s="139"/>
      <c r="P47" s="139"/>
      <c r="Q47" s="176"/>
      <c r="R47" s="141"/>
      <c r="S47" s="176">
        <f t="shared" si="9"/>
        <v>0</v>
      </c>
      <c r="T47" s="160" t="str">
        <f t="shared" si="10"/>
        <v/>
      </c>
      <c r="U47" s="160">
        <f t="shared" si="11"/>
        <v>0</v>
      </c>
      <c r="V47" s="189">
        <f t="shared" si="12"/>
        <v>0</v>
      </c>
      <c r="W47" s="176">
        <f t="shared" ref="W47:X47" si="35">C47/100</f>
        <v>0</v>
      </c>
      <c r="X47" s="176">
        <f t="shared" si="35"/>
        <v>0</v>
      </c>
      <c r="Y47" s="176">
        <f t="shared" si="14"/>
        <v>0</v>
      </c>
      <c r="Z47" s="190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52.0</v>
      </c>
      <c r="B48" s="191"/>
      <c r="C48" s="191"/>
      <c r="D48" s="191"/>
      <c r="E48" s="191"/>
      <c r="F48" s="191">
        <f t="shared" si="5"/>
        <v>0</v>
      </c>
      <c r="G48" s="191">
        <f t="shared" si="6"/>
        <v>0</v>
      </c>
      <c r="H48" s="192">
        <f t="shared" si="7"/>
        <v>0</v>
      </c>
      <c r="I48" s="191"/>
      <c r="J48" s="193">
        <f t="shared" si="8"/>
        <v>0</v>
      </c>
      <c r="K48" s="139"/>
      <c r="L48" s="194"/>
      <c r="M48" s="195"/>
      <c r="N48" s="195"/>
      <c r="O48" s="139"/>
      <c r="P48" s="139"/>
      <c r="Q48" s="176"/>
      <c r="R48" s="141"/>
      <c r="S48" s="176">
        <f t="shared" si="9"/>
        <v>0</v>
      </c>
      <c r="T48" s="160" t="str">
        <f t="shared" si="10"/>
        <v/>
      </c>
      <c r="U48" s="160">
        <f t="shared" si="11"/>
        <v>0</v>
      </c>
      <c r="V48" s="189">
        <f t="shared" si="12"/>
        <v>0</v>
      </c>
      <c r="W48" s="176">
        <f t="shared" ref="W48:X48" si="36">C48/100</f>
        <v>0</v>
      </c>
      <c r="X48" s="176">
        <f t="shared" si="36"/>
        <v>0</v>
      </c>
      <c r="Y48" s="176">
        <f t="shared" si="14"/>
        <v>0</v>
      </c>
      <c r="Z48" s="190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53.0</v>
      </c>
      <c r="B49" s="191"/>
      <c r="C49" s="191"/>
      <c r="D49" s="191"/>
      <c r="E49" s="191"/>
      <c r="F49" s="191">
        <f t="shared" si="5"/>
        <v>0</v>
      </c>
      <c r="G49" s="191">
        <f t="shared" si="6"/>
        <v>0</v>
      </c>
      <c r="H49" s="192">
        <f t="shared" si="7"/>
        <v>0</v>
      </c>
      <c r="I49" s="191"/>
      <c r="J49" s="193">
        <f t="shared" si="8"/>
        <v>0</v>
      </c>
      <c r="K49" s="139"/>
      <c r="L49" s="194"/>
      <c r="M49" s="195"/>
      <c r="N49" s="195"/>
      <c r="O49" s="139"/>
      <c r="P49" s="139"/>
      <c r="Q49" s="176"/>
      <c r="R49" s="141"/>
      <c r="S49" s="176">
        <f t="shared" si="9"/>
        <v>0</v>
      </c>
      <c r="T49" s="160" t="str">
        <f t="shared" si="10"/>
        <v/>
      </c>
      <c r="U49" s="160">
        <f t="shared" si="11"/>
        <v>0</v>
      </c>
      <c r="V49" s="189">
        <f t="shared" si="12"/>
        <v>0</v>
      </c>
      <c r="W49" s="176">
        <f t="shared" ref="W49:X49" si="37">C49/100</f>
        <v>0</v>
      </c>
      <c r="X49" s="176">
        <f t="shared" si="37"/>
        <v>0</v>
      </c>
      <c r="Y49" s="176">
        <f t="shared" si="14"/>
        <v>0</v>
      </c>
      <c r="Z49" s="190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54.0</v>
      </c>
      <c r="B50" s="191"/>
      <c r="C50" s="191"/>
      <c r="D50" s="191"/>
      <c r="E50" s="191"/>
      <c r="F50" s="191">
        <f t="shared" si="5"/>
        <v>0</v>
      </c>
      <c r="G50" s="191">
        <f t="shared" si="6"/>
        <v>0</v>
      </c>
      <c r="H50" s="192">
        <f t="shared" si="7"/>
        <v>0</v>
      </c>
      <c r="I50" s="191"/>
      <c r="J50" s="193">
        <f t="shared" si="8"/>
        <v>0</v>
      </c>
      <c r="K50" s="139"/>
      <c r="L50" s="194"/>
      <c r="M50" s="195"/>
      <c r="N50" s="195"/>
      <c r="O50" s="139"/>
      <c r="P50" s="139"/>
      <c r="Q50" s="176"/>
      <c r="R50" s="141"/>
      <c r="S50" s="176">
        <f t="shared" si="9"/>
        <v>0</v>
      </c>
      <c r="T50" s="160" t="str">
        <f t="shared" si="10"/>
        <v/>
      </c>
      <c r="U50" s="160">
        <f t="shared" si="11"/>
        <v>0</v>
      </c>
      <c r="V50" s="189">
        <f t="shared" si="12"/>
        <v>0</v>
      </c>
      <c r="W50" s="176">
        <f t="shared" ref="W50:X50" si="38">C50/100</f>
        <v>0</v>
      </c>
      <c r="X50" s="176">
        <f t="shared" si="38"/>
        <v>0</v>
      </c>
      <c r="Y50" s="176">
        <f t="shared" si="14"/>
        <v>0</v>
      </c>
      <c r="Z50" s="190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55.0</v>
      </c>
      <c r="B51" s="191"/>
      <c r="C51" s="191"/>
      <c r="D51" s="191"/>
      <c r="E51" s="191"/>
      <c r="F51" s="191">
        <f t="shared" si="5"/>
        <v>0</v>
      </c>
      <c r="G51" s="191">
        <f t="shared" si="6"/>
        <v>0</v>
      </c>
      <c r="H51" s="192">
        <f t="shared" si="7"/>
        <v>0</v>
      </c>
      <c r="I51" s="191"/>
      <c r="J51" s="193">
        <f t="shared" si="8"/>
        <v>0</v>
      </c>
      <c r="K51" s="139"/>
      <c r="L51" s="194"/>
      <c r="M51" s="195"/>
      <c r="N51" s="195"/>
      <c r="O51" s="139"/>
      <c r="P51" s="139"/>
      <c r="Q51" s="176"/>
      <c r="R51" s="141"/>
      <c r="S51" s="176">
        <f t="shared" si="9"/>
        <v>0</v>
      </c>
      <c r="T51" s="160" t="str">
        <f t="shared" si="10"/>
        <v/>
      </c>
      <c r="U51" s="160">
        <f t="shared" si="11"/>
        <v>0</v>
      </c>
      <c r="V51" s="189">
        <f t="shared" si="12"/>
        <v>0</v>
      </c>
      <c r="W51" s="176">
        <f t="shared" ref="W51:X51" si="39">C51/100</f>
        <v>0</v>
      </c>
      <c r="X51" s="176">
        <f t="shared" si="39"/>
        <v>0</v>
      </c>
      <c r="Y51" s="176">
        <f t="shared" si="14"/>
        <v>0</v>
      </c>
      <c r="Z51" s="190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56.0</v>
      </c>
      <c r="B52" s="191"/>
      <c r="C52" s="191"/>
      <c r="D52" s="191"/>
      <c r="E52" s="191"/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/>
      <c r="J52" s="193">
        <f t="shared" si="8"/>
        <v>0</v>
      </c>
      <c r="K52" s="139"/>
      <c r="L52" s="194"/>
      <c r="M52" s="195"/>
      <c r="N52" s="195"/>
      <c r="O52" s="139"/>
      <c r="P52" s="139"/>
      <c r="Q52" s="176"/>
      <c r="R52" s="141"/>
      <c r="S52" s="176">
        <f t="shared" si="9"/>
        <v>0</v>
      </c>
      <c r="T52" s="160" t="str">
        <f t="shared" si="10"/>
        <v/>
      </c>
      <c r="U52" s="160">
        <f t="shared" si="11"/>
        <v>0</v>
      </c>
      <c r="V52" s="189">
        <f t="shared" si="12"/>
        <v>0</v>
      </c>
      <c r="W52" s="176">
        <f t="shared" ref="W52:X52" si="40">C52/100</f>
        <v>0</v>
      </c>
      <c r="X52" s="176">
        <f t="shared" si="40"/>
        <v>0</v>
      </c>
      <c r="Y52" s="176">
        <f t="shared" si="14"/>
        <v>0</v>
      </c>
      <c r="Z52" s="190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57.0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/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41">C53/100</f>
        <v>0</v>
      </c>
      <c r="X53" s="176">
        <f t="shared" si="41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58.0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/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42">C54/100</f>
        <v>0</v>
      </c>
      <c r="X54" s="176">
        <f t="shared" si="42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59.0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/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3">C55/100</f>
        <v>0</v>
      </c>
      <c r="X55" s="176">
        <f t="shared" si="43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60.0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76">
        <f t="shared" ref="L56:L57" si="45">D56*25.4/1000</f>
        <v>0</v>
      </c>
      <c r="M56" s="160" t="str">
        <f t="shared" ref="M56:M71" si="46">+I56</f>
        <v/>
      </c>
      <c r="N56" s="160">
        <f t="shared" ref="N56:N57" si="47">M56*L56</f>
        <v>0</v>
      </c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4">C56/100</f>
        <v>0</v>
      </c>
      <c r="X56" s="176">
        <f t="shared" si="44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61.0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>
        <f t="shared" si="45"/>
        <v>0</v>
      </c>
      <c r="M57" s="195" t="str">
        <f t="shared" si="46"/>
        <v/>
      </c>
      <c r="N57" s="195">
        <f t="shared" si="47"/>
        <v>0</v>
      </c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8">C57/100</f>
        <v>0</v>
      </c>
      <c r="X57" s="176">
        <f t="shared" si="48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62.0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 t="str">
        <f t="shared" si="46"/>
        <v/>
      </c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9">C58/100</f>
        <v>0</v>
      </c>
      <c r="X58" s="176">
        <f t="shared" si="49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63.0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 t="str">
        <f t="shared" si="46"/>
        <v/>
      </c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50">C59/100</f>
        <v>0</v>
      </c>
      <c r="X59" s="176">
        <f t="shared" si="50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64.0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 t="str">
        <f t="shared" si="46"/>
        <v/>
      </c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51">C60/100</f>
        <v>0</v>
      </c>
      <c r="X60" s="176">
        <f t="shared" si="51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65.0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 t="str">
        <f t="shared" si="46"/>
        <v/>
      </c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52">C61/100</f>
        <v>0</v>
      </c>
      <c r="X61" s="176">
        <f t="shared" si="52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66.0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 t="str">
        <f t="shared" si="46"/>
        <v/>
      </c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53">C62/100</f>
        <v>0</v>
      </c>
      <c r="X62" s="176">
        <f t="shared" si="53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67.0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 t="str">
        <f t="shared" si="46"/>
        <v/>
      </c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54">C63/100</f>
        <v>0</v>
      </c>
      <c r="X63" s="176">
        <f t="shared" si="54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68.0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 t="str">
        <f t="shared" si="46"/>
        <v/>
      </c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5">C64/100</f>
        <v>0</v>
      </c>
      <c r="X64" s="176">
        <f t="shared" si="55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69.0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 t="str">
        <f t="shared" si="46"/>
        <v/>
      </c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6">C65/100</f>
        <v>0</v>
      </c>
      <c r="X65" s="176">
        <f t="shared" si="56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70.0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 t="str">
        <f t="shared" si="46"/>
        <v/>
      </c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7">C66/100</f>
        <v>0</v>
      </c>
      <c r="X66" s="176">
        <f t="shared" si="57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71.0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46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8">C67/100</f>
        <v>0</v>
      </c>
      <c r="X67" s="176">
        <f t="shared" si="58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72.0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46"/>
        <v/>
      </c>
      <c r="N68" s="195"/>
      <c r="O68" s="139"/>
      <c r="P68" s="139"/>
      <c r="Q68" s="176"/>
      <c r="R68" s="141"/>
      <c r="S68" s="196">
        <f t="shared" si="9"/>
        <v>0</v>
      </c>
      <c r="T68" s="197" t="str">
        <f t="shared" si="10"/>
        <v/>
      </c>
      <c r="U68" s="197">
        <f t="shared" si="11"/>
        <v>0</v>
      </c>
      <c r="V68" s="198">
        <f t="shared" si="12"/>
        <v>0</v>
      </c>
      <c r="W68" s="196">
        <f t="shared" ref="W68:X68" si="59">C68/100</f>
        <v>0</v>
      </c>
      <c r="X68" s="196">
        <f t="shared" si="59"/>
        <v>0</v>
      </c>
      <c r="Y68" s="196">
        <f t="shared" si="14"/>
        <v>0</v>
      </c>
      <c r="Z68" s="19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73.0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46"/>
        <v/>
      </c>
      <c r="N69" s="195"/>
      <c r="O69" s="139"/>
      <c r="P69" s="139"/>
      <c r="Q69" s="176"/>
      <c r="R69" s="141"/>
      <c r="S69" s="196">
        <f t="shared" si="9"/>
        <v>0</v>
      </c>
      <c r="T69" s="197" t="str">
        <f t="shared" si="10"/>
        <v/>
      </c>
      <c r="U69" s="197">
        <f t="shared" si="11"/>
        <v>0</v>
      </c>
      <c r="V69" s="198">
        <f t="shared" si="12"/>
        <v>0</v>
      </c>
      <c r="W69" s="196">
        <f t="shared" ref="W69:X69" si="60">C69/100</f>
        <v>0</v>
      </c>
      <c r="X69" s="196">
        <f t="shared" si="60"/>
        <v>0</v>
      </c>
      <c r="Y69" s="196">
        <f t="shared" si="14"/>
        <v>0</v>
      </c>
      <c r="Z69" s="19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74.0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46"/>
        <v/>
      </c>
      <c r="N70" s="195"/>
      <c r="O70" s="139"/>
      <c r="P70" s="139"/>
      <c r="Q70" s="176"/>
      <c r="R70" s="141"/>
      <c r="S70" s="196">
        <f t="shared" si="9"/>
        <v>0</v>
      </c>
      <c r="T70" s="197" t="str">
        <f t="shared" si="10"/>
        <v/>
      </c>
      <c r="U70" s="197">
        <f t="shared" si="11"/>
        <v>0</v>
      </c>
      <c r="V70" s="198">
        <f t="shared" si="12"/>
        <v>0</v>
      </c>
      <c r="W70" s="196">
        <f t="shared" ref="W70:X70" si="61">C70/100</f>
        <v>0</v>
      </c>
      <c r="X70" s="196">
        <f t="shared" si="61"/>
        <v>0</v>
      </c>
      <c r="Y70" s="196">
        <f t="shared" si="14"/>
        <v>0</v>
      </c>
      <c r="Z70" s="19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75.0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46"/>
        <v/>
      </c>
      <c r="N71" s="195"/>
      <c r="O71" s="139"/>
      <c r="P71" s="139"/>
      <c r="Q71" s="176"/>
      <c r="R71" s="141"/>
      <c r="S71" s="196">
        <f t="shared" si="9"/>
        <v>0</v>
      </c>
      <c r="T71" s="197" t="str">
        <f t="shared" si="10"/>
        <v/>
      </c>
      <c r="U71" s="197">
        <f t="shared" si="11"/>
        <v>0</v>
      </c>
      <c r="V71" s="198">
        <f t="shared" si="12"/>
        <v>0</v>
      </c>
      <c r="W71" s="196">
        <f t="shared" ref="W71:X71" si="62">C71/100</f>
        <v>0</v>
      </c>
      <c r="X71" s="196">
        <f t="shared" si="62"/>
        <v>0</v>
      </c>
      <c r="Y71" s="196">
        <f t="shared" si="14"/>
        <v>0</v>
      </c>
      <c r="Z71" s="19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76.0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/>
      <c r="N72" s="195"/>
      <c r="O72" s="139"/>
      <c r="P72" s="139"/>
      <c r="Q72" s="193"/>
      <c r="R72" s="141"/>
      <c r="S72" s="196">
        <f t="shared" si="9"/>
        <v>0</v>
      </c>
      <c r="T72" s="197" t="str">
        <f t="shared" si="10"/>
        <v/>
      </c>
      <c r="U72" s="197">
        <f t="shared" si="11"/>
        <v>0</v>
      </c>
      <c r="V72" s="200"/>
      <c r="W72" s="196">
        <f t="shared" ref="W72:X72" si="63">C72/100</f>
        <v>0</v>
      </c>
      <c r="X72" s="196">
        <f t="shared" si="63"/>
        <v>0</v>
      </c>
      <c r="Y72" s="196">
        <f t="shared" si="14"/>
        <v>0</v>
      </c>
      <c r="Z72" s="19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77.0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93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200"/>
      <c r="W73" s="196">
        <f t="shared" ref="W73:X73" si="64">C73/100</f>
        <v>0</v>
      </c>
      <c r="X73" s="196">
        <f t="shared" si="64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78.0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/>
      <c r="N74" s="195"/>
      <c r="O74" s="139"/>
      <c r="P74" s="139"/>
      <c r="Q74" s="193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200"/>
      <c r="W74" s="196">
        <f t="shared" ref="W74:X74" si="65">C74/100</f>
        <v>0</v>
      </c>
      <c r="X74" s="196">
        <f t="shared" si="65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79.0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93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200"/>
      <c r="W75" s="196">
        <f t="shared" ref="W75:X75" si="66">C75/100</f>
        <v>0</v>
      </c>
      <c r="X75" s="196">
        <f t="shared" si="66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80.0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93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200"/>
      <c r="W76" s="196">
        <f t="shared" ref="W76:X76" si="67">C76/100</f>
        <v>0</v>
      </c>
      <c r="X76" s="196">
        <f t="shared" si="67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81.0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68">C77/100</f>
        <v>0</v>
      </c>
      <c r="X77" s="196">
        <f t="shared" si="68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82.0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69">C78/100</f>
        <v>0</v>
      </c>
      <c r="X78" s="196">
        <f t="shared" si="69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83.0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70">C79/100</f>
        <v>0</v>
      </c>
      <c r="X79" s="196">
        <f t="shared" si="70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84.0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71">C80/100</f>
        <v>0</v>
      </c>
      <c r="X80" s="196">
        <f t="shared" si="71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85.0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2">C81/100</f>
        <v>0</v>
      </c>
      <c r="X81" s="196">
        <f t="shared" si="72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86.0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3">C82/100</f>
        <v>0</v>
      </c>
      <c r="X82" s="196">
        <f t="shared" si="73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87.0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4">C83/100</f>
        <v>0</v>
      </c>
      <c r="X83" s="196">
        <f t="shared" si="74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88.0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5">C84/100</f>
        <v>0</v>
      </c>
      <c r="X84" s="196">
        <f t="shared" si="75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89.0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6">C85/100</f>
        <v>0</v>
      </c>
      <c r="X85" s="196">
        <f t="shared" si="76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90.0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7">C86/100</f>
        <v>0</v>
      </c>
      <c r="X86" s="196">
        <f t="shared" si="77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91.0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8">C87/100</f>
        <v>0</v>
      </c>
      <c r="X87" s="196">
        <f t="shared" si="78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92.0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9">C88/100</f>
        <v>0</v>
      </c>
      <c r="X88" s="196">
        <f t="shared" si="79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93.0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80">C89/100</f>
        <v>0</v>
      </c>
      <c r="X89" s="196">
        <f t="shared" si="80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94.0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1">C90/100</f>
        <v>0</v>
      </c>
      <c r="X90" s="196">
        <f t="shared" si="81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95.0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2">C91/100</f>
        <v>0</v>
      </c>
      <c r="X91" s="196">
        <f t="shared" si="82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96.0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3">C92/100</f>
        <v>0</v>
      </c>
      <c r="X92" s="196">
        <f t="shared" si="83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97.0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4">C93/100</f>
        <v>0</v>
      </c>
      <c r="X93" s="196">
        <f t="shared" si="84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98.0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5">C94/100</f>
        <v>0</v>
      </c>
      <c r="X94" s="196">
        <f t="shared" si="85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99.0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6">C95/100</f>
        <v>0</v>
      </c>
      <c r="X95" s="196">
        <f t="shared" si="86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100.0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7">C96/100</f>
        <v>0</v>
      </c>
      <c r="X96" s="196">
        <f t="shared" si="87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101.0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8">C97/100</f>
        <v>0</v>
      </c>
      <c r="X97" s="196">
        <f t="shared" si="88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102.0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9">C98/100</f>
        <v>0</v>
      </c>
      <c r="X98" s="196">
        <f t="shared" si="89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103.0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90">C99/100</f>
        <v>0</v>
      </c>
      <c r="X99" s="196">
        <f t="shared" si="90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104.0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1">C100/100</f>
        <v>0</v>
      </c>
      <c r="X100" s="196">
        <f t="shared" si="91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105.0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2">C101/100</f>
        <v>0</v>
      </c>
      <c r="X101" s="196">
        <f t="shared" si="92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106.0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3">C102/100</f>
        <v>0</v>
      </c>
      <c r="X102" s="196">
        <f t="shared" si="93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107.0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4">C103/100</f>
        <v>0</v>
      </c>
      <c r="X103" s="196">
        <f t="shared" si="94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108.0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5">C104/100</f>
        <v>0</v>
      </c>
      <c r="X104" s="196">
        <f t="shared" si="95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109.0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6">C105/100</f>
        <v>0</v>
      </c>
      <c r="X105" s="196">
        <f t="shared" si="96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110.0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7">C106/100</f>
        <v>0</v>
      </c>
      <c r="X106" s="196">
        <f t="shared" si="97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111.0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8">C107/100</f>
        <v>0</v>
      </c>
      <c r="X107" s="196">
        <f t="shared" si="98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112.0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9">C108/100</f>
        <v>0</v>
      </c>
      <c r="X108" s="196">
        <f t="shared" si="99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113.0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100">C109/100</f>
        <v>0</v>
      </c>
      <c r="X109" s="196">
        <f t="shared" si="100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114.0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1">C110/100</f>
        <v>0</v>
      </c>
      <c r="X110" s="196">
        <f t="shared" si="101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115.0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2">C111/100</f>
        <v>0</v>
      </c>
      <c r="X111" s="196">
        <f t="shared" si="102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116.0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3">C112/100</f>
        <v>0</v>
      </c>
      <c r="X112" s="196">
        <f t="shared" si="103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117.0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4">C113/100</f>
        <v>0</v>
      </c>
      <c r="X113" s="196">
        <f t="shared" si="104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118.0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5">C114/100</f>
        <v>0</v>
      </c>
      <c r="X114" s="196">
        <f t="shared" si="105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119.0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6">C115/100</f>
        <v>0</v>
      </c>
      <c r="X115" s="196">
        <f t="shared" si="106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120.0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7">C116/100</f>
        <v>0</v>
      </c>
      <c r="X116" s="196">
        <f t="shared" si="107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121.0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8">C117/100</f>
        <v>0</v>
      </c>
      <c r="X117" s="196">
        <f t="shared" si="108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122.0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9">C118/100</f>
        <v>0</v>
      </c>
      <c r="X118" s="196">
        <f t="shared" si="109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123.0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10">C119/100</f>
        <v>0</v>
      </c>
      <c r="X119" s="196">
        <f t="shared" si="110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124.0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1">C120/100</f>
        <v>0</v>
      </c>
      <c r="X120" s="196">
        <f t="shared" si="111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125.0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2">C121/100</f>
        <v>0</v>
      </c>
      <c r="X121" s="196">
        <f t="shared" si="112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126.0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3">C122/100</f>
        <v>0</v>
      </c>
      <c r="X122" s="196">
        <f t="shared" si="113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127.0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4">C123/100</f>
        <v>0</v>
      </c>
      <c r="X123" s="196">
        <f t="shared" si="114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128.0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5">C124/100</f>
        <v>0</v>
      </c>
      <c r="X124" s="196">
        <f t="shared" si="115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129.0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6">C125/100</f>
        <v>0</v>
      </c>
      <c r="X125" s="196">
        <f t="shared" si="116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130.0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7">C126/100</f>
        <v>0</v>
      </c>
      <c r="X126" s="196">
        <f t="shared" si="117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131.0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8">C127/100</f>
        <v>0</v>
      </c>
      <c r="X127" s="196">
        <f t="shared" si="118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132.0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9">C128/100</f>
        <v>0</v>
      </c>
      <c r="X128" s="196">
        <f t="shared" si="119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133.0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20">C129/100</f>
        <v>0</v>
      </c>
      <c r="X129" s="196">
        <f t="shared" si="120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134.0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1">C130/100</f>
        <v>0</v>
      </c>
      <c r="X130" s="196">
        <f t="shared" si="121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135.0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2">C131/100</f>
        <v>0</v>
      </c>
      <c r="X131" s="196">
        <f t="shared" si="122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136.0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3">C132/100</f>
        <v>0</v>
      </c>
      <c r="X132" s="196">
        <f t="shared" si="123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137.0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4">C133/100</f>
        <v>0</v>
      </c>
      <c r="X133" s="196">
        <f t="shared" si="124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138.0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5">C134/100</f>
        <v>0</v>
      </c>
      <c r="X134" s="196">
        <f t="shared" si="125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139.0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6">C135/100</f>
        <v>0</v>
      </c>
      <c r="X135" s="196">
        <f t="shared" si="126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140.0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7">C136/100</f>
        <v>0</v>
      </c>
      <c r="X136" s="196">
        <f t="shared" si="127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141.0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8">C137/100</f>
        <v>0</v>
      </c>
      <c r="X137" s="196">
        <f t="shared" si="128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142.0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9">C138/100</f>
        <v>0</v>
      </c>
      <c r="X138" s="196">
        <f t="shared" si="129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143.0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30">C139/100</f>
        <v>0</v>
      </c>
      <c r="X139" s="196">
        <f t="shared" si="130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144.0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1">C140/100</f>
        <v>0</v>
      </c>
      <c r="X140" s="196">
        <f t="shared" si="131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145.0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2">C141/100</f>
        <v>0</v>
      </c>
      <c r="X141" s="196">
        <f t="shared" si="132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146.0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3">C142/100</f>
        <v>0</v>
      </c>
      <c r="X142" s="196">
        <f t="shared" si="133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147.0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4">C143/100</f>
        <v>0</v>
      </c>
      <c r="X143" s="196">
        <f t="shared" si="134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148.0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5">C144/100</f>
        <v>0</v>
      </c>
      <c r="X144" s="196">
        <f t="shared" si="135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149.0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6">C145/100</f>
        <v>0</v>
      </c>
      <c r="X145" s="196">
        <f t="shared" si="136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150.0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7">C146/100</f>
        <v>0</v>
      </c>
      <c r="X146" s="196">
        <f t="shared" si="137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151.0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8">C147/100</f>
        <v>0</v>
      </c>
      <c r="X147" s="196">
        <f t="shared" si="138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152.0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9">C148/100</f>
        <v>0</v>
      </c>
      <c r="X148" s="196">
        <f t="shared" si="139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153.0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40">C149/100</f>
        <v>0</v>
      </c>
      <c r="X149" s="196">
        <f t="shared" si="140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154.0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1">C150/100</f>
        <v>0</v>
      </c>
      <c r="X150" s="196">
        <f t="shared" si="141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155.0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2">C151/100</f>
        <v>0</v>
      </c>
      <c r="X151" s="196">
        <f t="shared" si="142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156.0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3">C152/100</f>
        <v>0</v>
      </c>
      <c r="X152" s="196">
        <f t="shared" si="143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157.0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4">C153/100</f>
        <v>0</v>
      </c>
      <c r="X153" s="196">
        <f t="shared" si="144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158.0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5">C154/100</f>
        <v>0</v>
      </c>
      <c r="X154" s="196">
        <f t="shared" si="145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159.0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6">C155/100</f>
        <v>0</v>
      </c>
      <c r="X155" s="196">
        <f t="shared" si="146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160.0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7">C156/100</f>
        <v>0</v>
      </c>
      <c r="X156" s="196">
        <f t="shared" si="147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161.0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8">C157/100</f>
        <v>0</v>
      </c>
      <c r="X157" s="196">
        <f t="shared" si="148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162.0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9">C158/100</f>
        <v>0</v>
      </c>
      <c r="X158" s="196">
        <f t="shared" si="149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163.0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50">C159/100</f>
        <v>0</v>
      </c>
      <c r="X159" s="196">
        <f t="shared" si="150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164.0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1">C160/100</f>
        <v>0</v>
      </c>
      <c r="X160" s="196">
        <f t="shared" si="151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165.0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2">C161/100</f>
        <v>0</v>
      </c>
      <c r="X161" s="196">
        <f t="shared" si="152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166.0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3">C162/100</f>
        <v>0</v>
      </c>
      <c r="X162" s="196">
        <f t="shared" si="153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167.0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4">C163/100</f>
        <v>0</v>
      </c>
      <c r="X163" s="196">
        <f t="shared" si="154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168.0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5">C164/100</f>
        <v>0</v>
      </c>
      <c r="X164" s="196">
        <f t="shared" si="155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169.0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6">C165/100</f>
        <v>0</v>
      </c>
      <c r="X165" s="196">
        <f t="shared" si="156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170.0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7">C166/100</f>
        <v>0</v>
      </c>
      <c r="X166" s="196">
        <f t="shared" si="157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171.0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8">C167/100</f>
        <v>0</v>
      </c>
      <c r="X167" s="196">
        <f t="shared" si="158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172.0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9">C168/100</f>
        <v>0</v>
      </c>
      <c r="X168" s="196">
        <f t="shared" si="159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173.0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60">C169/100</f>
        <v>0</v>
      </c>
      <c r="X169" s="196">
        <f t="shared" si="160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174.0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1">C170/100</f>
        <v>0</v>
      </c>
      <c r="X170" s="196">
        <f t="shared" si="161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175.0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2">C171/100</f>
        <v>0</v>
      </c>
      <c r="X171" s="196">
        <f t="shared" si="162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176.0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3">C172/100</f>
        <v>0</v>
      </c>
      <c r="X172" s="196">
        <f t="shared" si="163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177.0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4">C173/100</f>
        <v>0</v>
      </c>
      <c r="X173" s="196">
        <f t="shared" si="164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178.0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5">C174/100</f>
        <v>0</v>
      </c>
      <c r="X174" s="196">
        <f t="shared" si="165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179.0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6">C175/100</f>
        <v>0</v>
      </c>
      <c r="X175" s="196">
        <f t="shared" si="166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180.0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7">C176/100</f>
        <v>0</v>
      </c>
      <c r="X176" s="196">
        <f t="shared" si="167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181.0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8">C177/100</f>
        <v>0</v>
      </c>
      <c r="X177" s="196">
        <f t="shared" si="168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182.0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9">C178/100</f>
        <v>0</v>
      </c>
      <c r="X178" s="196">
        <f t="shared" si="169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183.0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70">C179/100</f>
        <v>0</v>
      </c>
      <c r="X179" s="196">
        <f t="shared" si="170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184.0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1">C180/100</f>
        <v>0</v>
      </c>
      <c r="X180" s="196">
        <f t="shared" si="171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185.0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2">C181/100</f>
        <v>0</v>
      </c>
      <c r="X181" s="196">
        <f t="shared" si="172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186.0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3">C182/100</f>
        <v>0</v>
      </c>
      <c r="X182" s="196">
        <f t="shared" si="173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187.0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4">C183/100</f>
        <v>0</v>
      </c>
      <c r="X183" s="196">
        <f t="shared" si="174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188.0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5">C184/100</f>
        <v>0</v>
      </c>
      <c r="X184" s="196">
        <f t="shared" si="175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189.0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6">C185/100</f>
        <v>0</v>
      </c>
      <c r="X185" s="196">
        <f t="shared" si="176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190.0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7">C186/100</f>
        <v>0</v>
      </c>
      <c r="X186" s="196">
        <f t="shared" si="177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191.0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8">C187/100</f>
        <v>0</v>
      </c>
      <c r="X187" s="196">
        <f t="shared" si="178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192.0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9">C188/100</f>
        <v>0</v>
      </c>
      <c r="X188" s="196">
        <f t="shared" si="179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193.0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80">C189/100</f>
        <v>0</v>
      </c>
      <c r="X189" s="196">
        <f t="shared" si="180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194.0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1">C190/100</f>
        <v>0</v>
      </c>
      <c r="X190" s="196">
        <f t="shared" si="181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195.0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2">C191/100</f>
        <v>0</v>
      </c>
      <c r="X191" s="196">
        <f t="shared" si="182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196.0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3">C192/100</f>
        <v>0</v>
      </c>
      <c r="X192" s="196">
        <f t="shared" si="183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197.0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4">C193/100</f>
        <v>0</v>
      </c>
      <c r="X193" s="196">
        <f t="shared" si="184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198.0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5">C194/100</f>
        <v>0</v>
      </c>
      <c r="X194" s="196">
        <f t="shared" si="185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199.0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6">C195/100</f>
        <v>0</v>
      </c>
      <c r="X195" s="196">
        <f t="shared" si="186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200.0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7">C196/100</f>
        <v>0</v>
      </c>
      <c r="X196" s="196">
        <f t="shared" si="187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201.0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8">C197/100</f>
        <v>0</v>
      </c>
      <c r="X197" s="196">
        <f t="shared" si="188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202.0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9">C198/100</f>
        <v>0</v>
      </c>
      <c r="X198" s="196">
        <f t="shared" si="189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203.0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90">C199/100</f>
        <v>0</v>
      </c>
      <c r="X199" s="196">
        <f t="shared" si="190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204.0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1">C200/100</f>
        <v>0</v>
      </c>
      <c r="X200" s="196">
        <f t="shared" si="191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205.0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2">C201/100</f>
        <v>0</v>
      </c>
      <c r="X201" s="196">
        <f t="shared" si="192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206.0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3">C202/100</f>
        <v>0</v>
      </c>
      <c r="X202" s="196">
        <f t="shared" si="193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207.0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4">C203/100</f>
        <v>0</v>
      </c>
      <c r="X203" s="196">
        <f t="shared" si="194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208.0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5">C204/100</f>
        <v>0</v>
      </c>
      <c r="X204" s="196">
        <f t="shared" si="195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209.0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6">C205/100</f>
        <v>0</v>
      </c>
      <c r="X205" s="196">
        <f t="shared" si="196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210.0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7">C206/100</f>
        <v>0</v>
      </c>
      <c r="X206" s="196">
        <f t="shared" si="197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211.0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8">C207/100</f>
        <v>0</v>
      </c>
      <c r="X207" s="196">
        <f t="shared" si="198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212.0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9">C208/100</f>
        <v>0</v>
      </c>
      <c r="X208" s="196">
        <f t="shared" si="199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213.0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200">C209/100</f>
        <v>0</v>
      </c>
      <c r="X209" s="196">
        <f t="shared" si="200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214.0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201">C210/100</f>
        <v>0</v>
      </c>
      <c r="X210" s="196">
        <f t="shared" si="201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215.0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2">C211/100</f>
        <v>0</v>
      </c>
      <c r="X211" s="196">
        <f t="shared" si="202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216.0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3">C212/100</f>
        <v>0</v>
      </c>
      <c r="X212" s="196">
        <f t="shared" si="203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217.0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4">C213/100</f>
        <v>0</v>
      </c>
      <c r="X213" s="196">
        <f t="shared" si="204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customHeight="1">
      <c r="A214" s="160"/>
      <c r="B214" s="176"/>
      <c r="C214" s="176"/>
      <c r="D214" s="176"/>
      <c r="E214" s="176"/>
      <c r="F214" s="176"/>
      <c r="G214" s="176"/>
      <c r="H214" s="179"/>
      <c r="I214" s="160"/>
      <c r="J214" s="201">
        <f>+Q273</f>
        <v>51.6</v>
      </c>
      <c r="K214" s="139"/>
      <c r="L214" s="139"/>
      <c r="M214" s="139"/>
      <c r="N214" s="139"/>
      <c r="O214" s="139"/>
      <c r="P214" s="139"/>
      <c r="Q214" s="139"/>
      <c r="R214" s="202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5">C214/100</f>
        <v>0</v>
      </c>
      <c r="X214" s="196">
        <f t="shared" si="205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0"/>
      <c r="B215" s="203"/>
      <c r="C215" s="203"/>
      <c r="D215" s="203"/>
      <c r="E215" s="203"/>
      <c r="F215" s="203"/>
      <c r="G215" s="203"/>
      <c r="H215" s="204"/>
      <c r="I215" s="205">
        <f>SUM(I29:I213)</f>
        <v>18</v>
      </c>
      <c r="J215" s="206">
        <f>SUM(J29:J214)</f>
        <v>12735.18033</v>
      </c>
      <c r="K215" s="207"/>
      <c r="L215" s="207"/>
      <c r="M215" s="207"/>
      <c r="N215" s="207"/>
      <c r="O215" s="207"/>
      <c r="P215" s="207"/>
      <c r="Q215" s="207"/>
      <c r="R215" s="141"/>
      <c r="S215" s="207">
        <f>SUMIFS($T$29:$T$213,$S$29:$S$213,"&gt;=3")</f>
        <v>7</v>
      </c>
      <c r="T215" s="207">
        <f t="shared" ref="T215:U215" si="206">SUM(T29:T213)</f>
        <v>18</v>
      </c>
      <c r="U215" s="207">
        <f t="shared" si="206"/>
        <v>219.71</v>
      </c>
      <c r="V215" s="207"/>
      <c r="W215" s="207"/>
      <c r="X215" s="207"/>
      <c r="Y215" s="207"/>
      <c r="Z215" s="208">
        <f>SUM(Z29:Z214)</f>
        <v>422.387769</v>
      </c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207"/>
      <c r="AQ215" s="207"/>
      <c r="AR215" s="207"/>
      <c r="AS215" s="207"/>
      <c r="AT215" s="207"/>
    </row>
    <row r="216" ht="29.2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141"/>
      <c r="S216" s="200"/>
      <c r="T216" s="139">
        <f>+T215-S215</f>
        <v>11</v>
      </c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202"/>
      <c r="S217" s="139"/>
      <c r="T217" s="139" t="s">
        <v>48</v>
      </c>
      <c r="U217" s="139" t="s">
        <v>61</v>
      </c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41"/>
      <c r="S218" s="139" t="s">
        <v>31</v>
      </c>
      <c r="T218" s="209">
        <f>SUMIFS($J$29:$J$213,$S$29:$S$213,"&gt;=3")</f>
        <v>11559.65325</v>
      </c>
      <c r="U218" s="210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 t="s">
        <v>32</v>
      </c>
      <c r="B219" s="139"/>
      <c r="C219" s="139"/>
      <c r="D219" s="139" t="s">
        <v>33</v>
      </c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34</v>
      </c>
      <c r="T219" s="211">
        <f>J215-T218</f>
        <v>1175.527085</v>
      </c>
      <c r="U219" s="210">
        <f>+SUMIFS($U$29:$U$213,$S$29:$S$213,"&gt;=3")</f>
        <v>200.59</v>
      </c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202"/>
      <c r="S220" s="139"/>
      <c r="T220" s="212">
        <f>+I215</f>
        <v>18</v>
      </c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39.0" customHeight="1">
      <c r="A221" s="176"/>
      <c r="B221" s="160" t="s">
        <v>12</v>
      </c>
      <c r="C221" s="177" t="s">
        <v>62</v>
      </c>
      <c r="D221" s="52"/>
      <c r="E221" s="53"/>
      <c r="F221" s="178"/>
      <c r="G221" s="178"/>
      <c r="H221" s="179" t="s">
        <v>14</v>
      </c>
      <c r="I221" s="160" t="s">
        <v>15</v>
      </c>
      <c r="J221" s="160" t="s">
        <v>16</v>
      </c>
      <c r="K221" s="139"/>
      <c r="L221" s="139"/>
      <c r="M221" s="139"/>
      <c r="N221" s="139"/>
      <c r="O221" s="139"/>
      <c r="P221" s="139"/>
      <c r="Q221" s="139"/>
      <c r="R221" s="141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54">
        <v>1.0</v>
      </c>
      <c r="B222" s="213"/>
      <c r="C222" s="213"/>
      <c r="D222" s="213"/>
      <c r="E222" s="213"/>
      <c r="F222" s="213">
        <f t="shared" ref="F222:F235" si="207">1-VALUE(IF(RIGHT(B222, 1)="%", RIGHT(B222, 3), 0))</f>
        <v>1</v>
      </c>
      <c r="G222" s="213">
        <f t="shared" ref="G222:G235" si="208">+Q222*C222/100*D222/100*E222/100</f>
        <v>0</v>
      </c>
      <c r="H222" s="214">
        <f t="shared" ref="H222:H235" si="209">IF(F222=0, G222, F222*G222)</f>
        <v>0</v>
      </c>
      <c r="I222" s="213"/>
      <c r="J222" s="215"/>
      <c r="K222" s="139"/>
      <c r="L222" s="176">
        <f t="shared" ref="L222:L230" si="210">D222*25.4/1000</f>
        <v>0</v>
      </c>
      <c r="M222" s="160" t="str">
        <f t="shared" ref="M222:M226" si="211">+I222</f>
        <v/>
      </c>
      <c r="N222" s="160">
        <f t="shared" ref="N222:N226" si="212">M222*L222</f>
        <v>0</v>
      </c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2.0</v>
      </c>
      <c r="B223" s="213"/>
      <c r="C223" s="213"/>
      <c r="D223" s="213"/>
      <c r="E223" s="213"/>
      <c r="F223" s="213">
        <f t="shared" si="207"/>
        <v>1</v>
      </c>
      <c r="G223" s="213">
        <f t="shared" si="208"/>
        <v>0</v>
      </c>
      <c r="H223" s="214">
        <f t="shared" si="209"/>
        <v>0</v>
      </c>
      <c r="I223" s="213"/>
      <c r="J223" s="215">
        <f t="shared" ref="J223:J235" si="213">+I223*H223</f>
        <v>0</v>
      </c>
      <c r="K223" s="139"/>
      <c r="L223" s="176">
        <f t="shared" si="210"/>
        <v>0</v>
      </c>
      <c r="M223" s="160" t="str">
        <f t="shared" si="211"/>
        <v/>
      </c>
      <c r="N223" s="160">
        <f t="shared" si="212"/>
        <v>0</v>
      </c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3.0</v>
      </c>
      <c r="B224" s="216"/>
      <c r="C224" s="216"/>
      <c r="D224" s="216"/>
      <c r="E224" s="216"/>
      <c r="F224" s="216">
        <f t="shared" si="207"/>
        <v>1</v>
      </c>
      <c r="G224" s="216">
        <f t="shared" si="208"/>
        <v>0</v>
      </c>
      <c r="H224" s="217">
        <f t="shared" si="209"/>
        <v>0</v>
      </c>
      <c r="I224" s="216"/>
      <c r="J224" s="193">
        <f t="shared" si="213"/>
        <v>0</v>
      </c>
      <c r="K224" s="139"/>
      <c r="L224" s="176">
        <f t="shared" si="210"/>
        <v>0</v>
      </c>
      <c r="M224" s="160" t="str">
        <f t="shared" si="211"/>
        <v/>
      </c>
      <c r="N224" s="160">
        <f t="shared" si="212"/>
        <v>0</v>
      </c>
      <c r="O224" s="139"/>
      <c r="P224" s="139"/>
      <c r="Q224" s="139"/>
      <c r="R224" s="139"/>
      <c r="S224" s="218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4.0</v>
      </c>
      <c r="B225" s="216"/>
      <c r="C225" s="216"/>
      <c r="D225" s="216"/>
      <c r="E225" s="216"/>
      <c r="F225" s="216">
        <f t="shared" si="207"/>
        <v>1</v>
      </c>
      <c r="G225" s="216">
        <f t="shared" si="208"/>
        <v>0</v>
      </c>
      <c r="H225" s="217">
        <f t="shared" si="209"/>
        <v>0</v>
      </c>
      <c r="I225" s="216"/>
      <c r="J225" s="193">
        <f t="shared" si="213"/>
        <v>0</v>
      </c>
      <c r="K225" s="139"/>
      <c r="L225" s="176">
        <f t="shared" si="210"/>
        <v>0</v>
      </c>
      <c r="M225" s="160" t="str">
        <f t="shared" si="211"/>
        <v/>
      </c>
      <c r="N225" s="160">
        <f t="shared" si="212"/>
        <v>0</v>
      </c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>
        <v>5.0</v>
      </c>
      <c r="B226" s="216"/>
      <c r="C226" s="216"/>
      <c r="D226" s="216"/>
      <c r="E226" s="216"/>
      <c r="F226" s="216">
        <f t="shared" si="207"/>
        <v>1</v>
      </c>
      <c r="G226" s="216">
        <f t="shared" si="208"/>
        <v>0</v>
      </c>
      <c r="H226" s="217">
        <f t="shared" si="209"/>
        <v>0</v>
      </c>
      <c r="I226" s="216"/>
      <c r="J226" s="193">
        <f t="shared" si="213"/>
        <v>0</v>
      </c>
      <c r="K226" s="139"/>
      <c r="L226" s="176">
        <f t="shared" si="210"/>
        <v>0</v>
      </c>
      <c r="M226" s="160" t="str">
        <f t="shared" si="211"/>
        <v/>
      </c>
      <c r="N226" s="160">
        <f t="shared" si="212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4">
        <v>6.0</v>
      </c>
      <c r="B227" s="216"/>
      <c r="C227" s="216"/>
      <c r="D227" s="216"/>
      <c r="E227" s="216"/>
      <c r="F227" s="216">
        <f t="shared" si="207"/>
        <v>1</v>
      </c>
      <c r="G227" s="216">
        <f t="shared" si="208"/>
        <v>0</v>
      </c>
      <c r="H227" s="217">
        <f t="shared" si="209"/>
        <v>0</v>
      </c>
      <c r="I227" s="216"/>
      <c r="J227" s="193">
        <f t="shared" si="213"/>
        <v>0</v>
      </c>
      <c r="K227" s="139"/>
      <c r="L227" s="139">
        <f t="shared" si="210"/>
        <v>0</v>
      </c>
      <c r="M227" s="219"/>
      <c r="N227" s="219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7.0</v>
      </c>
      <c r="B228" s="216"/>
      <c r="C228" s="216"/>
      <c r="D228" s="216"/>
      <c r="E228" s="216"/>
      <c r="F228" s="216">
        <f t="shared" si="207"/>
        <v>1</v>
      </c>
      <c r="G228" s="216">
        <f t="shared" si="208"/>
        <v>0</v>
      </c>
      <c r="H228" s="217">
        <f t="shared" si="209"/>
        <v>0</v>
      </c>
      <c r="I228" s="216"/>
      <c r="J228" s="193">
        <f t="shared" si="213"/>
        <v>0</v>
      </c>
      <c r="K228" s="139"/>
      <c r="L228" s="139">
        <f t="shared" si="210"/>
        <v>0</v>
      </c>
      <c r="M228" s="219"/>
      <c r="N228" s="219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8.0</v>
      </c>
      <c r="B229" s="216"/>
      <c r="C229" s="216"/>
      <c r="D229" s="216"/>
      <c r="E229" s="216"/>
      <c r="F229" s="216">
        <f t="shared" si="207"/>
        <v>1</v>
      </c>
      <c r="G229" s="216">
        <f t="shared" si="208"/>
        <v>0</v>
      </c>
      <c r="H229" s="217">
        <f t="shared" si="209"/>
        <v>0</v>
      </c>
      <c r="I229" s="216"/>
      <c r="J229" s="193">
        <f t="shared" si="213"/>
        <v>0</v>
      </c>
      <c r="K229" s="139"/>
      <c r="L229" s="139">
        <f t="shared" si="210"/>
        <v>0</v>
      </c>
      <c r="M229" s="219"/>
      <c r="N229" s="219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9.0</v>
      </c>
      <c r="B230" s="216"/>
      <c r="C230" s="216"/>
      <c r="D230" s="216"/>
      <c r="E230" s="216"/>
      <c r="F230" s="216">
        <f t="shared" si="207"/>
        <v>1</v>
      </c>
      <c r="G230" s="216">
        <f t="shared" si="208"/>
        <v>0</v>
      </c>
      <c r="H230" s="217">
        <f t="shared" si="209"/>
        <v>0</v>
      </c>
      <c r="I230" s="216"/>
      <c r="J230" s="193">
        <f t="shared" si="213"/>
        <v>0</v>
      </c>
      <c r="K230" s="139"/>
      <c r="L230" s="139">
        <f t="shared" si="210"/>
        <v>0</v>
      </c>
      <c r="M230" s="219"/>
      <c r="N230" s="219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10.0</v>
      </c>
      <c r="B231" s="191"/>
      <c r="C231" s="191"/>
      <c r="D231" s="191"/>
      <c r="E231" s="191"/>
      <c r="F231" s="191">
        <f t="shared" si="207"/>
        <v>1</v>
      </c>
      <c r="G231" s="191">
        <f t="shared" si="208"/>
        <v>0</v>
      </c>
      <c r="H231" s="192">
        <f t="shared" si="209"/>
        <v>0</v>
      </c>
      <c r="I231" s="191"/>
      <c r="J231" s="193">
        <f t="shared" si="213"/>
        <v>0</v>
      </c>
      <c r="K231" s="139"/>
      <c r="L231" s="139"/>
      <c r="M231" s="219"/>
      <c r="N231" s="21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11.0</v>
      </c>
      <c r="B232" s="191"/>
      <c r="C232" s="191"/>
      <c r="D232" s="191"/>
      <c r="E232" s="191"/>
      <c r="F232" s="191">
        <f t="shared" si="207"/>
        <v>1</v>
      </c>
      <c r="G232" s="191">
        <f t="shared" si="208"/>
        <v>0</v>
      </c>
      <c r="H232" s="192">
        <f t="shared" si="209"/>
        <v>0</v>
      </c>
      <c r="I232" s="191"/>
      <c r="J232" s="193">
        <f t="shared" si="213"/>
        <v>0</v>
      </c>
      <c r="K232" s="139"/>
      <c r="L232" s="139"/>
      <c r="M232" s="219"/>
      <c r="N232" s="21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12.0</v>
      </c>
      <c r="B233" s="191"/>
      <c r="C233" s="191"/>
      <c r="D233" s="191"/>
      <c r="E233" s="191"/>
      <c r="F233" s="191">
        <f t="shared" si="207"/>
        <v>1</v>
      </c>
      <c r="G233" s="191">
        <f t="shared" si="208"/>
        <v>0</v>
      </c>
      <c r="H233" s="192">
        <f t="shared" si="209"/>
        <v>0</v>
      </c>
      <c r="I233" s="191"/>
      <c r="J233" s="193">
        <f t="shared" si="213"/>
        <v>0</v>
      </c>
      <c r="K233" s="139"/>
      <c r="L233" s="139"/>
      <c r="M233" s="219"/>
      <c r="N233" s="21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13.0</v>
      </c>
      <c r="B234" s="191"/>
      <c r="C234" s="191"/>
      <c r="D234" s="191"/>
      <c r="E234" s="191"/>
      <c r="F234" s="191">
        <f t="shared" si="207"/>
        <v>1</v>
      </c>
      <c r="G234" s="191">
        <f t="shared" si="208"/>
        <v>0</v>
      </c>
      <c r="H234" s="192">
        <f t="shared" si="209"/>
        <v>0</v>
      </c>
      <c r="I234" s="191"/>
      <c r="J234" s="193">
        <f t="shared" si="213"/>
        <v>0</v>
      </c>
      <c r="K234" s="139"/>
      <c r="L234" s="139"/>
      <c r="M234" s="219"/>
      <c r="N234" s="21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14.0</v>
      </c>
      <c r="B235" s="191"/>
      <c r="C235" s="191"/>
      <c r="D235" s="191"/>
      <c r="E235" s="191"/>
      <c r="F235" s="191">
        <f t="shared" si="207"/>
        <v>1</v>
      </c>
      <c r="G235" s="191">
        <f t="shared" si="208"/>
        <v>0</v>
      </c>
      <c r="H235" s="192">
        <f t="shared" si="209"/>
        <v>0</v>
      </c>
      <c r="I235" s="191"/>
      <c r="J235" s="193">
        <f t="shared" si="213"/>
        <v>0</v>
      </c>
      <c r="K235" s="139"/>
      <c r="L235" s="139"/>
      <c r="M235" s="219"/>
      <c r="N235" s="21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customHeight="1">
      <c r="A236" s="160"/>
      <c r="B236" s="194"/>
      <c r="C236" s="194"/>
      <c r="D236" s="194"/>
      <c r="E236" s="194"/>
      <c r="F236" s="194"/>
      <c r="G236" s="194"/>
      <c r="H236" s="220" t="s">
        <v>38</v>
      </c>
      <c r="I236" s="194"/>
      <c r="J236" s="221">
        <f>SUM(J222:J235)</f>
        <v>0</v>
      </c>
      <c r="K236" s="139"/>
      <c r="L236" s="139"/>
      <c r="M236" s="139"/>
      <c r="N236" s="139"/>
      <c r="O236" s="139"/>
      <c r="P236" s="139"/>
      <c r="Q236" s="139"/>
      <c r="R236" s="141"/>
      <c r="S236" s="222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174"/>
      <c r="B237" s="144"/>
      <c r="C237" s="144"/>
      <c r="D237" s="144"/>
      <c r="E237" s="144"/>
      <c r="F237" s="144"/>
      <c r="G237" s="144"/>
      <c r="H237" s="145"/>
      <c r="I237" s="144"/>
      <c r="J237" s="175"/>
      <c r="K237" s="139"/>
      <c r="L237" s="139"/>
      <c r="M237" s="139"/>
      <c r="N237" s="139"/>
      <c r="O237" s="139"/>
      <c r="P237" s="139"/>
      <c r="Q237" s="139"/>
      <c r="R237" s="141"/>
      <c r="S237" s="222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222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22"/>
      <c r="S239" s="222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 t="s">
        <v>39</v>
      </c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2"/>
      <c r="S240" s="222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22"/>
      <c r="S241" s="222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42.0" customHeight="1">
      <c r="A242" s="176"/>
      <c r="B242" s="160" t="s">
        <v>12</v>
      </c>
      <c r="C242" s="177" t="s">
        <v>64</v>
      </c>
      <c r="D242" s="52"/>
      <c r="E242" s="53"/>
      <c r="F242" s="223"/>
      <c r="G242" s="223"/>
      <c r="H242" s="179" t="s">
        <v>14</v>
      </c>
      <c r="I242" s="224" t="s">
        <v>15</v>
      </c>
      <c r="J242" s="160" t="s">
        <v>16</v>
      </c>
      <c r="K242" s="139"/>
      <c r="L242" s="139"/>
      <c r="M242" s="139"/>
      <c r="N242" s="139"/>
      <c r="O242" s="139"/>
      <c r="P242" s="139"/>
      <c r="Q242" s="139"/>
      <c r="R242" s="222"/>
      <c r="S242" s="222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customHeight="1">
      <c r="A243" s="160">
        <v>1.0</v>
      </c>
      <c r="B243" s="181" t="s">
        <v>67</v>
      </c>
      <c r="C243" s="197"/>
      <c r="D243" s="197"/>
      <c r="E243" s="197"/>
      <c r="F243" s="197"/>
      <c r="G243" s="197"/>
      <c r="H243" s="225">
        <v>30.0</v>
      </c>
      <c r="I243" s="197">
        <v>1.0</v>
      </c>
      <c r="J243" s="193">
        <f t="shared" ref="J243:J271" si="214">+I243*H243</f>
        <v>30</v>
      </c>
      <c r="K243" s="176"/>
      <c r="L243" s="176"/>
      <c r="M243" s="176"/>
      <c r="N243" s="176"/>
      <c r="O243" s="176"/>
      <c r="P243" s="176"/>
      <c r="Q243" s="226"/>
      <c r="R243" s="222"/>
      <c r="S243" s="222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2.0</v>
      </c>
      <c r="B244" s="191" t="s">
        <v>67</v>
      </c>
      <c r="C244" s="197"/>
      <c r="D244" s="197"/>
      <c r="E244" s="197"/>
      <c r="F244" s="197"/>
      <c r="G244" s="197"/>
      <c r="H244" s="225">
        <v>30.0</v>
      </c>
      <c r="I244" s="197">
        <v>1.0</v>
      </c>
      <c r="J244" s="193">
        <f t="shared" si="214"/>
        <v>30</v>
      </c>
      <c r="K244" s="176"/>
      <c r="L244" s="176"/>
      <c r="M244" s="176"/>
      <c r="N244" s="176"/>
      <c r="O244" s="176"/>
      <c r="P244" s="176"/>
      <c r="Q244" s="226"/>
      <c r="R244" s="222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3.0</v>
      </c>
      <c r="B245" s="181" t="s">
        <v>70</v>
      </c>
      <c r="C245" s="197"/>
      <c r="D245" s="197"/>
      <c r="E245" s="197"/>
      <c r="F245" s="197"/>
      <c r="G245" s="197"/>
      <c r="H245" s="225">
        <v>36.0</v>
      </c>
      <c r="I245" s="197">
        <v>1.0</v>
      </c>
      <c r="J245" s="193">
        <f t="shared" si="214"/>
        <v>36</v>
      </c>
      <c r="K245" s="176"/>
      <c r="L245" s="176"/>
      <c r="M245" s="176"/>
      <c r="N245" s="176"/>
      <c r="O245" s="176"/>
      <c r="P245" s="176"/>
      <c r="Q245" s="226"/>
      <c r="R245" s="222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4.0</v>
      </c>
      <c r="B246" s="191" t="s">
        <v>70</v>
      </c>
      <c r="C246" s="197"/>
      <c r="D246" s="197"/>
      <c r="E246" s="197"/>
      <c r="F246" s="197"/>
      <c r="G246" s="197"/>
      <c r="H246" s="225">
        <v>33.0</v>
      </c>
      <c r="I246" s="197">
        <v>1.0</v>
      </c>
      <c r="J246" s="193">
        <f t="shared" si="214"/>
        <v>33</v>
      </c>
      <c r="K246" s="176"/>
      <c r="L246" s="176"/>
      <c r="M246" s="176"/>
      <c r="N246" s="176"/>
      <c r="O246" s="176"/>
      <c r="P246" s="176"/>
      <c r="Q246" s="226"/>
      <c r="R246" s="222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0">
        <v>11.0</v>
      </c>
      <c r="B247" s="227"/>
      <c r="C247" s="197"/>
      <c r="D247" s="197"/>
      <c r="E247" s="197"/>
      <c r="F247" s="197"/>
      <c r="G247" s="197"/>
      <c r="H247" s="225"/>
      <c r="I247" s="197"/>
      <c r="J247" s="193">
        <f t="shared" si="214"/>
        <v>0</v>
      </c>
      <c r="K247" s="176"/>
      <c r="L247" s="176"/>
      <c r="M247" s="176"/>
      <c r="N247" s="176"/>
      <c r="O247" s="176"/>
      <c r="P247" s="176"/>
      <c r="Q247" s="226"/>
      <c r="R247" s="222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12.0</v>
      </c>
      <c r="B248" s="227"/>
      <c r="C248" s="197"/>
      <c r="D248" s="197"/>
      <c r="E248" s="197"/>
      <c r="F248" s="197"/>
      <c r="G248" s="197"/>
      <c r="H248" s="225"/>
      <c r="I248" s="197"/>
      <c r="J248" s="193">
        <f t="shared" si="214"/>
        <v>0</v>
      </c>
      <c r="K248" s="176"/>
      <c r="L248" s="176"/>
      <c r="M248" s="176"/>
      <c r="N248" s="176"/>
      <c r="O248" s="176"/>
      <c r="P248" s="176"/>
      <c r="Q248" s="226"/>
      <c r="R248" s="222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13.0</v>
      </c>
      <c r="B249" s="227"/>
      <c r="C249" s="197"/>
      <c r="D249" s="197"/>
      <c r="E249" s="197"/>
      <c r="F249" s="197"/>
      <c r="G249" s="197"/>
      <c r="H249" s="225"/>
      <c r="I249" s="197"/>
      <c r="J249" s="193">
        <f t="shared" si="214"/>
        <v>0</v>
      </c>
      <c r="K249" s="176"/>
      <c r="L249" s="176"/>
      <c r="M249" s="176"/>
      <c r="N249" s="176"/>
      <c r="O249" s="176"/>
      <c r="P249" s="176"/>
      <c r="Q249" s="226"/>
      <c r="R249" s="222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14.0</v>
      </c>
      <c r="B250" s="227"/>
      <c r="C250" s="197"/>
      <c r="D250" s="197"/>
      <c r="E250" s="197"/>
      <c r="F250" s="197"/>
      <c r="G250" s="197"/>
      <c r="H250" s="225"/>
      <c r="I250" s="197"/>
      <c r="J250" s="193">
        <f t="shared" si="214"/>
        <v>0</v>
      </c>
      <c r="K250" s="176"/>
      <c r="L250" s="176"/>
      <c r="M250" s="176"/>
      <c r="N250" s="176"/>
      <c r="O250" s="176"/>
      <c r="P250" s="176"/>
      <c r="Q250" s="226"/>
      <c r="R250" s="222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15.0</v>
      </c>
      <c r="B251" s="227"/>
      <c r="C251" s="197"/>
      <c r="D251" s="197"/>
      <c r="E251" s="197"/>
      <c r="F251" s="197"/>
      <c r="G251" s="197"/>
      <c r="H251" s="225"/>
      <c r="I251" s="197"/>
      <c r="J251" s="193">
        <f t="shared" si="214"/>
        <v>0</v>
      </c>
      <c r="K251" s="176"/>
      <c r="L251" s="176"/>
      <c r="M251" s="176"/>
      <c r="N251" s="176"/>
      <c r="O251" s="176"/>
      <c r="P251" s="176"/>
      <c r="Q251" s="226"/>
      <c r="R251" s="222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16.0</v>
      </c>
      <c r="B252" s="227"/>
      <c r="C252" s="197"/>
      <c r="D252" s="197"/>
      <c r="E252" s="197"/>
      <c r="F252" s="197"/>
      <c r="G252" s="197"/>
      <c r="H252" s="225"/>
      <c r="I252" s="197"/>
      <c r="J252" s="193">
        <f t="shared" si="214"/>
        <v>0</v>
      </c>
      <c r="K252" s="176"/>
      <c r="L252" s="176"/>
      <c r="M252" s="176"/>
      <c r="N252" s="176"/>
      <c r="O252" s="176"/>
      <c r="P252" s="176"/>
      <c r="Q252" s="226"/>
      <c r="R252" s="222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17.0</v>
      </c>
      <c r="B253" s="227"/>
      <c r="C253" s="197"/>
      <c r="D253" s="197"/>
      <c r="E253" s="197"/>
      <c r="F253" s="197"/>
      <c r="G253" s="197"/>
      <c r="H253" s="225"/>
      <c r="I253" s="197"/>
      <c r="J253" s="193">
        <f t="shared" si="214"/>
        <v>0</v>
      </c>
      <c r="K253" s="176"/>
      <c r="L253" s="176"/>
      <c r="M253" s="176"/>
      <c r="N253" s="176"/>
      <c r="O253" s="176"/>
      <c r="P253" s="176"/>
      <c r="Q253" s="226"/>
      <c r="R253" s="222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18.0</v>
      </c>
      <c r="B254" s="227"/>
      <c r="C254" s="197"/>
      <c r="D254" s="197"/>
      <c r="E254" s="197"/>
      <c r="F254" s="197"/>
      <c r="G254" s="197"/>
      <c r="H254" s="225"/>
      <c r="I254" s="197"/>
      <c r="J254" s="193">
        <f t="shared" si="214"/>
        <v>0</v>
      </c>
      <c r="K254" s="176"/>
      <c r="L254" s="176"/>
      <c r="M254" s="176"/>
      <c r="N254" s="176"/>
      <c r="O254" s="176"/>
      <c r="P254" s="176"/>
      <c r="Q254" s="226"/>
      <c r="R254" s="222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19.0</v>
      </c>
      <c r="B255" s="227"/>
      <c r="C255" s="197"/>
      <c r="D255" s="197"/>
      <c r="E255" s="197"/>
      <c r="F255" s="197"/>
      <c r="G255" s="197"/>
      <c r="H255" s="225"/>
      <c r="I255" s="197"/>
      <c r="J255" s="193">
        <f t="shared" si="214"/>
        <v>0</v>
      </c>
      <c r="K255" s="176"/>
      <c r="L255" s="176"/>
      <c r="M255" s="176"/>
      <c r="N255" s="176"/>
      <c r="O255" s="176"/>
      <c r="P255" s="176"/>
      <c r="Q255" s="226"/>
      <c r="R255" s="140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20.0</v>
      </c>
      <c r="B256" s="227"/>
      <c r="C256" s="197"/>
      <c r="D256" s="197"/>
      <c r="E256" s="197"/>
      <c r="F256" s="197"/>
      <c r="G256" s="197"/>
      <c r="H256" s="225"/>
      <c r="I256" s="197"/>
      <c r="J256" s="193">
        <f t="shared" si="214"/>
        <v>0</v>
      </c>
      <c r="K256" s="176"/>
      <c r="L256" s="176"/>
      <c r="M256" s="176"/>
      <c r="N256" s="176"/>
      <c r="O256" s="176"/>
      <c r="P256" s="176"/>
      <c r="Q256" s="226"/>
      <c r="R256" s="222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21.0</v>
      </c>
      <c r="B257" s="227"/>
      <c r="C257" s="197"/>
      <c r="D257" s="197"/>
      <c r="E257" s="197"/>
      <c r="F257" s="197"/>
      <c r="G257" s="197"/>
      <c r="H257" s="225"/>
      <c r="I257" s="197"/>
      <c r="J257" s="193">
        <f t="shared" si="214"/>
        <v>0</v>
      </c>
      <c r="K257" s="176"/>
      <c r="L257" s="176"/>
      <c r="M257" s="176"/>
      <c r="N257" s="176"/>
      <c r="O257" s="176"/>
      <c r="P257" s="176"/>
      <c r="Q257" s="226"/>
      <c r="R257" s="222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22.0</v>
      </c>
      <c r="B258" s="227"/>
      <c r="C258" s="197"/>
      <c r="D258" s="197"/>
      <c r="E258" s="197"/>
      <c r="F258" s="197"/>
      <c r="G258" s="197"/>
      <c r="H258" s="225"/>
      <c r="I258" s="197"/>
      <c r="J258" s="193">
        <f t="shared" si="214"/>
        <v>0</v>
      </c>
      <c r="K258" s="176"/>
      <c r="L258" s="176"/>
      <c r="M258" s="176"/>
      <c r="N258" s="176"/>
      <c r="O258" s="176"/>
      <c r="P258" s="176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23.0</v>
      </c>
      <c r="B259" s="227"/>
      <c r="C259" s="197"/>
      <c r="D259" s="197"/>
      <c r="E259" s="197"/>
      <c r="F259" s="197"/>
      <c r="G259" s="197"/>
      <c r="H259" s="225"/>
      <c r="I259" s="197"/>
      <c r="J259" s="193">
        <f t="shared" si="214"/>
        <v>0</v>
      </c>
      <c r="K259" s="176"/>
      <c r="L259" s="176"/>
      <c r="M259" s="176"/>
      <c r="N259" s="176"/>
      <c r="O259" s="176"/>
      <c r="P259" s="176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24.0</v>
      </c>
      <c r="B260" s="227"/>
      <c r="C260" s="197"/>
      <c r="D260" s="197"/>
      <c r="E260" s="197"/>
      <c r="F260" s="197"/>
      <c r="G260" s="197"/>
      <c r="H260" s="225"/>
      <c r="I260" s="197"/>
      <c r="J260" s="193">
        <f t="shared" si="214"/>
        <v>0</v>
      </c>
      <c r="K260" s="176"/>
      <c r="L260" s="176"/>
      <c r="M260" s="176"/>
      <c r="N260" s="176"/>
      <c r="O260" s="176"/>
      <c r="P260" s="176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25.0</v>
      </c>
      <c r="B261" s="227"/>
      <c r="C261" s="197"/>
      <c r="D261" s="197"/>
      <c r="E261" s="197"/>
      <c r="F261" s="197"/>
      <c r="G261" s="197"/>
      <c r="H261" s="225"/>
      <c r="I261" s="197"/>
      <c r="J261" s="193">
        <f t="shared" si="214"/>
        <v>0</v>
      </c>
      <c r="K261" s="176"/>
      <c r="L261" s="176"/>
      <c r="M261" s="176"/>
      <c r="N261" s="176"/>
      <c r="O261" s="176"/>
      <c r="P261" s="176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26.0</v>
      </c>
      <c r="B262" s="227"/>
      <c r="C262" s="197"/>
      <c r="D262" s="197"/>
      <c r="E262" s="197"/>
      <c r="F262" s="197"/>
      <c r="G262" s="197"/>
      <c r="H262" s="225"/>
      <c r="I262" s="197"/>
      <c r="J262" s="193">
        <f t="shared" si="214"/>
        <v>0</v>
      </c>
      <c r="K262" s="176"/>
      <c r="L262" s="176"/>
      <c r="M262" s="176"/>
      <c r="N262" s="176"/>
      <c r="O262" s="176"/>
      <c r="P262" s="176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27.0</v>
      </c>
      <c r="B263" s="227"/>
      <c r="C263" s="197"/>
      <c r="D263" s="197"/>
      <c r="E263" s="197"/>
      <c r="F263" s="197"/>
      <c r="G263" s="197"/>
      <c r="H263" s="197"/>
      <c r="I263" s="197"/>
      <c r="J263" s="193">
        <f t="shared" si="214"/>
        <v>0</v>
      </c>
      <c r="K263" s="176"/>
      <c r="L263" s="176"/>
      <c r="M263" s="176"/>
      <c r="N263" s="176"/>
      <c r="O263" s="176"/>
      <c r="P263" s="176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28.0</v>
      </c>
      <c r="B264" s="227"/>
      <c r="C264" s="197"/>
      <c r="D264" s="197"/>
      <c r="E264" s="197"/>
      <c r="F264" s="197"/>
      <c r="G264" s="197"/>
      <c r="H264" s="197"/>
      <c r="I264" s="197"/>
      <c r="J264" s="193">
        <f t="shared" si="214"/>
        <v>0</v>
      </c>
      <c r="K264" s="176"/>
      <c r="L264" s="176"/>
      <c r="M264" s="176"/>
      <c r="N264" s="176"/>
      <c r="O264" s="176"/>
      <c r="P264" s="176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29.0</v>
      </c>
      <c r="B265" s="228"/>
      <c r="C265" s="197"/>
      <c r="D265" s="197"/>
      <c r="E265" s="197"/>
      <c r="F265" s="197"/>
      <c r="G265" s="197"/>
      <c r="H265" s="197"/>
      <c r="I265" s="197"/>
      <c r="J265" s="193">
        <f t="shared" si="214"/>
        <v>0</v>
      </c>
      <c r="K265" s="176"/>
      <c r="L265" s="176"/>
      <c r="M265" s="176"/>
      <c r="N265" s="176"/>
      <c r="O265" s="176"/>
      <c r="P265" s="176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30.0</v>
      </c>
      <c r="B266" s="228"/>
      <c r="C266" s="197"/>
      <c r="D266" s="197"/>
      <c r="E266" s="197"/>
      <c r="F266" s="197"/>
      <c r="G266" s="197"/>
      <c r="H266" s="225"/>
      <c r="I266" s="197"/>
      <c r="J266" s="193">
        <f t="shared" si="214"/>
        <v>0</v>
      </c>
      <c r="K266" s="176"/>
      <c r="L266" s="176"/>
      <c r="M266" s="176"/>
      <c r="N266" s="176"/>
      <c r="O266" s="176"/>
      <c r="P266" s="176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31.0</v>
      </c>
      <c r="B267" s="216"/>
      <c r="C267" s="197"/>
      <c r="D267" s="197"/>
      <c r="E267" s="197"/>
      <c r="F267" s="197"/>
      <c r="G267" s="197"/>
      <c r="H267" s="225"/>
      <c r="I267" s="197"/>
      <c r="J267" s="193">
        <f t="shared" si="214"/>
        <v>0</v>
      </c>
      <c r="K267" s="176"/>
      <c r="L267" s="176"/>
      <c r="M267" s="176"/>
      <c r="N267" s="176"/>
      <c r="O267" s="176"/>
      <c r="P267" s="176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32.0</v>
      </c>
      <c r="B268" s="216"/>
      <c r="C268" s="160"/>
      <c r="D268" s="160"/>
      <c r="E268" s="160"/>
      <c r="F268" s="160"/>
      <c r="G268" s="160"/>
      <c r="H268" s="160"/>
      <c r="I268" s="160"/>
      <c r="J268" s="193">
        <f t="shared" si="214"/>
        <v>0</v>
      </c>
      <c r="K268" s="176"/>
      <c r="L268" s="176"/>
      <c r="M268" s="176"/>
      <c r="N268" s="176"/>
      <c r="O268" s="176"/>
      <c r="P268" s="176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33.0</v>
      </c>
      <c r="B269" s="228"/>
      <c r="C269" s="160"/>
      <c r="D269" s="160"/>
      <c r="E269" s="160"/>
      <c r="F269" s="160"/>
      <c r="G269" s="160"/>
      <c r="H269" s="160"/>
      <c r="I269" s="160"/>
      <c r="J269" s="193">
        <f t="shared" si="214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34.0</v>
      </c>
      <c r="B270" s="229"/>
      <c r="C270" s="160"/>
      <c r="D270" s="160"/>
      <c r="E270" s="160"/>
      <c r="F270" s="160"/>
      <c r="G270" s="160"/>
      <c r="H270" s="160"/>
      <c r="I270" s="160"/>
      <c r="J270" s="193">
        <f t="shared" si="214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35.0</v>
      </c>
      <c r="B271" s="230"/>
      <c r="C271" s="160"/>
      <c r="D271" s="160"/>
      <c r="E271" s="160"/>
      <c r="F271" s="160"/>
      <c r="G271" s="160"/>
      <c r="H271" s="160"/>
      <c r="I271" s="160"/>
      <c r="J271" s="193">
        <f t="shared" si="214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39"/>
      <c r="B272" s="139"/>
      <c r="C272" s="139"/>
      <c r="D272" s="139"/>
      <c r="E272" s="139"/>
      <c r="F272" s="139"/>
      <c r="G272" s="139"/>
      <c r="H272" s="140" t="s">
        <v>38</v>
      </c>
      <c r="I272" s="139"/>
      <c r="J272" s="231">
        <f>SUM(J243:J271)</f>
        <v>129</v>
      </c>
      <c r="K272" s="232"/>
      <c r="L272" s="232"/>
      <c r="M272" s="232"/>
      <c r="N272" s="232"/>
      <c r="O272" s="232"/>
      <c r="P272" s="232"/>
      <c r="Q272" s="232"/>
      <c r="R272" s="139"/>
      <c r="S272" s="222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44"/>
      <c r="B273" s="144"/>
      <c r="C273" s="144"/>
      <c r="D273" s="144"/>
      <c r="E273" s="144"/>
      <c r="F273" s="144"/>
      <c r="G273" s="144"/>
      <c r="H273" s="145"/>
      <c r="I273" s="173"/>
      <c r="J273" s="203">
        <f>+J272*60%</f>
        <v>77.4</v>
      </c>
      <c r="K273" s="203"/>
      <c r="L273" s="203"/>
      <c r="M273" s="203"/>
      <c r="N273" s="203"/>
      <c r="O273" s="203"/>
      <c r="P273" s="203"/>
      <c r="Q273" s="203">
        <f>+J272*40%</f>
        <v>51.6</v>
      </c>
      <c r="R273" s="139"/>
      <c r="S273" s="222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222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22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9.5" customHeight="1">
      <c r="A276" s="233" t="s">
        <v>41</v>
      </c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222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57.0" customHeight="1">
      <c r="A277" s="234"/>
      <c r="B277" s="235" t="s">
        <v>42</v>
      </c>
      <c r="C277" s="235" t="s">
        <v>43</v>
      </c>
      <c r="D277" s="235" t="s">
        <v>44</v>
      </c>
      <c r="E277" s="235" t="s">
        <v>45</v>
      </c>
      <c r="F277" s="235"/>
      <c r="G277" s="235"/>
      <c r="H277" s="236" t="s">
        <v>46</v>
      </c>
      <c r="I277" s="237" t="s">
        <v>47</v>
      </c>
      <c r="J277" s="139"/>
      <c r="K277" s="139"/>
      <c r="L277" s="139"/>
      <c r="M277" s="139"/>
      <c r="N277" s="139"/>
      <c r="O277" s="139"/>
      <c r="P277" s="139"/>
      <c r="Q277" s="139"/>
      <c r="R277" s="141"/>
      <c r="S277" s="222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238" t="s">
        <v>48</v>
      </c>
      <c r="B278" s="239">
        <f>+E22</f>
        <v>15250.465</v>
      </c>
      <c r="C278" s="240">
        <f>+J215</f>
        <v>12735.18033</v>
      </c>
      <c r="D278" s="240">
        <f>+J236</f>
        <v>0</v>
      </c>
      <c r="E278" s="241">
        <f>J273</f>
        <v>77.4</v>
      </c>
      <c r="F278" s="241"/>
      <c r="G278" s="241"/>
      <c r="H278" s="242">
        <f>+I22</f>
        <v>461.0066005</v>
      </c>
      <c r="I278" s="243">
        <f>+B278-C278-D278-E278-H278</f>
        <v>1976.878067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22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9.5" customHeight="1">
      <c r="A279" s="244" t="s">
        <v>49</v>
      </c>
      <c r="B279" s="245"/>
      <c r="C279" s="246">
        <f>+C278/B278</f>
        <v>0.8350683296</v>
      </c>
      <c r="D279" s="246">
        <f>+D278/B278</f>
        <v>0</v>
      </c>
      <c r="E279" s="246">
        <f>+E278/B278</f>
        <v>0.005075255082</v>
      </c>
      <c r="F279" s="246"/>
      <c r="G279" s="246"/>
      <c r="H279" s="247">
        <f>+H278/B278</f>
        <v>0.03022901928</v>
      </c>
      <c r="I279" s="248">
        <f>+I278/B278</f>
        <v>0.129627396</v>
      </c>
      <c r="J279" s="139"/>
      <c r="K279" s="139"/>
      <c r="L279" s="139"/>
      <c r="M279" s="139"/>
      <c r="N279" s="139"/>
      <c r="O279" s="139"/>
      <c r="P279" s="139"/>
      <c r="Q279" s="139"/>
      <c r="R279" s="141"/>
      <c r="S279" s="222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9.5" customHeight="1">
      <c r="A280" s="163"/>
      <c r="B280" s="219"/>
      <c r="C280" s="249"/>
      <c r="D280" s="249"/>
      <c r="E280" s="249"/>
      <c r="F280" s="249"/>
      <c r="G280" s="249"/>
      <c r="H280" s="250"/>
      <c r="I280" s="251"/>
      <c r="J280" s="139"/>
      <c r="K280" s="139"/>
      <c r="L280" s="139"/>
      <c r="M280" s="139"/>
      <c r="N280" s="139"/>
      <c r="O280" s="139"/>
      <c r="P280" s="139"/>
      <c r="Q280" s="139"/>
      <c r="R280" s="141"/>
      <c r="S280" s="222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52"/>
      <c r="B281" s="253"/>
      <c r="C281" s="253"/>
      <c r="D281" s="253" t="s">
        <v>50</v>
      </c>
      <c r="E281" s="253" t="s">
        <v>48</v>
      </c>
      <c r="F281" s="253"/>
      <c r="G281" s="253"/>
      <c r="H281" s="254">
        <f>+D278+E278+H278+I278</f>
        <v>2515.284667</v>
      </c>
      <c r="I281" s="255"/>
      <c r="J281" s="139"/>
      <c r="K281" s="139"/>
      <c r="L281" s="139"/>
      <c r="M281" s="139"/>
      <c r="N281" s="139"/>
      <c r="O281" s="139"/>
      <c r="P281" s="139"/>
      <c r="Q281" s="139"/>
      <c r="R281" s="141"/>
      <c r="S281" s="140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256"/>
      <c r="B282" s="139"/>
      <c r="C282" s="139"/>
      <c r="D282" s="139"/>
      <c r="E282" s="139" t="s">
        <v>49</v>
      </c>
      <c r="F282" s="139"/>
      <c r="G282" s="139"/>
      <c r="H282" s="250">
        <f>+H281/B278</f>
        <v>0.1649316704</v>
      </c>
      <c r="I282" s="257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56"/>
      <c r="B283" s="139"/>
      <c r="C283" s="139" t="s">
        <v>51</v>
      </c>
      <c r="D283" s="139"/>
      <c r="E283" s="139"/>
      <c r="F283" s="139"/>
      <c r="G283" s="139"/>
      <c r="H283" s="140"/>
      <c r="I283" s="257"/>
      <c r="J283" s="139"/>
      <c r="K283" s="139"/>
      <c r="L283" s="139"/>
      <c r="M283" s="139"/>
      <c r="N283" s="139"/>
      <c r="O283" s="139"/>
      <c r="P283" s="139"/>
      <c r="Q283" s="139"/>
      <c r="R283" s="141"/>
      <c r="S283" s="140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56"/>
      <c r="B284" s="139"/>
      <c r="C284" s="139"/>
      <c r="D284" s="139" t="s">
        <v>52</v>
      </c>
      <c r="E284" s="139"/>
      <c r="F284" s="139"/>
      <c r="G284" s="139"/>
      <c r="H284" s="140">
        <f>+H283*(H281-H278)</f>
        <v>0</v>
      </c>
      <c r="I284" s="257"/>
      <c r="J284" s="139"/>
      <c r="K284" s="139"/>
      <c r="L284" s="139"/>
      <c r="M284" s="139"/>
      <c r="N284" s="139"/>
      <c r="O284" s="139"/>
      <c r="P284" s="139"/>
      <c r="Q284" s="139"/>
      <c r="R284" s="141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258"/>
      <c r="B285" s="259"/>
      <c r="C285" s="259"/>
      <c r="D285" s="259"/>
      <c r="E285" s="259"/>
      <c r="F285" s="259"/>
      <c r="G285" s="259"/>
      <c r="H285" s="260"/>
      <c r="I285" s="261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39"/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0" customHeight="1">
      <c r="A289" s="7"/>
      <c r="B289" s="7"/>
      <c r="C289" s="7"/>
      <c r="D289" s="7"/>
      <c r="E289" s="7"/>
      <c r="F289" s="7"/>
      <c r="G289" s="7"/>
      <c r="H289" s="262"/>
      <c r="I289" s="7"/>
      <c r="J289" s="7"/>
      <c r="K289" s="7"/>
      <c r="L289" s="7"/>
      <c r="M289" s="7"/>
      <c r="N289" s="7"/>
      <c r="O289" s="7"/>
      <c r="P289" s="7"/>
      <c r="Q289" s="7"/>
      <c r="R289" s="263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2"/>
      <c r="I290" s="7"/>
      <c r="J290" s="7"/>
      <c r="K290" s="7"/>
      <c r="L290" s="7"/>
      <c r="M290" s="7"/>
      <c r="N290" s="7"/>
      <c r="O290" s="7"/>
      <c r="P290" s="7"/>
      <c r="Q290" s="7"/>
      <c r="R290" s="263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2"/>
      <c r="I291" s="7"/>
      <c r="J291" s="7"/>
      <c r="K291" s="7"/>
      <c r="L291" s="7"/>
      <c r="M291" s="7"/>
      <c r="N291" s="7"/>
      <c r="O291" s="7"/>
      <c r="P291" s="7"/>
      <c r="Q291" s="7"/>
      <c r="R291" s="263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2"/>
      <c r="I292" s="7"/>
      <c r="J292" s="7"/>
      <c r="K292" s="7"/>
      <c r="L292" s="7"/>
      <c r="M292" s="7"/>
      <c r="N292" s="7"/>
      <c r="O292" s="7"/>
      <c r="P292" s="7"/>
      <c r="Q292" s="7"/>
      <c r="R292" s="263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2"/>
      <c r="I293" s="7"/>
      <c r="J293" s="7"/>
      <c r="K293" s="7"/>
      <c r="L293" s="7"/>
      <c r="M293" s="7"/>
      <c r="N293" s="7"/>
      <c r="O293" s="7"/>
      <c r="P293" s="7"/>
      <c r="Q293" s="7"/>
      <c r="R293" s="263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2"/>
      <c r="I294" s="7"/>
      <c r="J294" s="7"/>
      <c r="K294" s="7"/>
      <c r="L294" s="7"/>
      <c r="M294" s="7"/>
      <c r="N294" s="7"/>
      <c r="O294" s="7"/>
      <c r="P294" s="7"/>
      <c r="Q294" s="7"/>
      <c r="R294" s="263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2"/>
      <c r="I295" s="7"/>
      <c r="J295" s="7"/>
      <c r="K295" s="7"/>
      <c r="L295" s="7"/>
      <c r="M295" s="7"/>
      <c r="N295" s="7"/>
      <c r="O295" s="7"/>
      <c r="P295" s="7"/>
      <c r="Q295" s="7"/>
      <c r="R295" s="263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2"/>
      <c r="I296" s="7"/>
      <c r="J296" s="7"/>
      <c r="K296" s="7"/>
      <c r="L296" s="7"/>
      <c r="M296" s="7"/>
      <c r="N296" s="7"/>
      <c r="O296" s="7"/>
      <c r="P296" s="7"/>
      <c r="Q296" s="7"/>
      <c r="R296" s="263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2"/>
      <c r="I297" s="7"/>
      <c r="J297" s="7"/>
      <c r="K297" s="7"/>
      <c r="L297" s="7"/>
      <c r="M297" s="7"/>
      <c r="N297" s="7"/>
      <c r="O297" s="7"/>
      <c r="P297" s="7"/>
      <c r="Q297" s="7"/>
      <c r="R297" s="263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2"/>
      <c r="I298" s="7"/>
      <c r="J298" s="7"/>
      <c r="K298" s="7"/>
      <c r="L298" s="7"/>
      <c r="M298" s="7"/>
      <c r="N298" s="7"/>
      <c r="O298" s="7"/>
      <c r="P298" s="7"/>
      <c r="Q298" s="7"/>
      <c r="R298" s="263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2"/>
      <c r="I299" s="7"/>
      <c r="J299" s="7"/>
      <c r="K299" s="7"/>
      <c r="L299" s="7"/>
      <c r="M299" s="7"/>
      <c r="N299" s="7"/>
      <c r="O299" s="7"/>
      <c r="P299" s="7"/>
      <c r="Q299" s="7"/>
      <c r="R299" s="263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2"/>
      <c r="I300" s="7"/>
      <c r="J300" s="7"/>
      <c r="K300" s="7"/>
      <c r="L300" s="7"/>
      <c r="M300" s="7"/>
      <c r="N300" s="7"/>
      <c r="O300" s="7"/>
      <c r="P300" s="7"/>
      <c r="Q300" s="7"/>
      <c r="R300" s="263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2"/>
      <c r="I301" s="7"/>
      <c r="J301" s="7"/>
      <c r="K301" s="7"/>
      <c r="L301" s="7"/>
      <c r="M301" s="7"/>
      <c r="N301" s="7"/>
      <c r="O301" s="7"/>
      <c r="P301" s="7"/>
      <c r="Q301" s="7"/>
      <c r="R301" s="263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2"/>
      <c r="I302" s="7"/>
      <c r="J302" s="7"/>
      <c r="K302" s="7"/>
      <c r="L302" s="7"/>
      <c r="M302" s="7"/>
      <c r="N302" s="7"/>
      <c r="O302" s="7"/>
      <c r="P302" s="7"/>
      <c r="Q302" s="7"/>
      <c r="R302" s="263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2"/>
      <c r="I303" s="7"/>
      <c r="J303" s="7"/>
      <c r="K303" s="7"/>
      <c r="L303" s="7"/>
      <c r="M303" s="7"/>
      <c r="N303" s="7"/>
      <c r="O303" s="7"/>
      <c r="P303" s="7"/>
      <c r="Q303" s="7"/>
      <c r="R303" s="263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2"/>
      <c r="I304" s="7"/>
      <c r="J304" s="7"/>
      <c r="K304" s="7"/>
      <c r="L304" s="7"/>
      <c r="M304" s="7"/>
      <c r="N304" s="7"/>
      <c r="O304" s="7"/>
      <c r="P304" s="7"/>
      <c r="Q304" s="7"/>
      <c r="R304" s="263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2"/>
      <c r="I305" s="7"/>
      <c r="J305" s="7"/>
      <c r="K305" s="7"/>
      <c r="L305" s="7"/>
      <c r="M305" s="7"/>
      <c r="N305" s="7"/>
      <c r="O305" s="7"/>
      <c r="P305" s="7"/>
      <c r="Q305" s="7"/>
      <c r="R305" s="263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2"/>
      <c r="I306" s="7"/>
      <c r="J306" s="7"/>
      <c r="K306" s="7"/>
      <c r="L306" s="7"/>
      <c r="M306" s="7"/>
      <c r="N306" s="7"/>
      <c r="O306" s="7"/>
      <c r="P306" s="7"/>
      <c r="Q306" s="7"/>
      <c r="R306" s="263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2"/>
      <c r="I307" s="7"/>
      <c r="J307" s="7"/>
      <c r="K307" s="7"/>
      <c r="L307" s="7"/>
      <c r="M307" s="7"/>
      <c r="N307" s="7"/>
      <c r="O307" s="7"/>
      <c r="P307" s="7"/>
      <c r="Q307" s="7"/>
      <c r="R307" s="263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2"/>
      <c r="I308" s="7"/>
      <c r="J308" s="7"/>
      <c r="K308" s="7"/>
      <c r="L308" s="7"/>
      <c r="M308" s="7"/>
      <c r="N308" s="7"/>
      <c r="O308" s="7"/>
      <c r="P308" s="7"/>
      <c r="Q308" s="7"/>
      <c r="R308" s="263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2"/>
      <c r="I309" s="7"/>
      <c r="J309" s="7"/>
      <c r="K309" s="7"/>
      <c r="L309" s="7"/>
      <c r="M309" s="7"/>
      <c r="N309" s="7"/>
      <c r="O309" s="7"/>
      <c r="P309" s="7"/>
      <c r="Q309" s="7"/>
      <c r="R309" s="263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2"/>
      <c r="I310" s="7"/>
      <c r="J310" s="7"/>
      <c r="K310" s="7"/>
      <c r="L310" s="7"/>
      <c r="M310" s="7"/>
      <c r="N310" s="7"/>
      <c r="O310" s="7"/>
      <c r="P310" s="7"/>
      <c r="Q310" s="7"/>
      <c r="R310" s="263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2"/>
      <c r="I311" s="7"/>
      <c r="J311" s="7"/>
      <c r="K311" s="7"/>
      <c r="L311" s="7"/>
      <c r="M311" s="7"/>
      <c r="N311" s="7"/>
      <c r="O311" s="7"/>
      <c r="P311" s="7"/>
      <c r="Q311" s="7"/>
      <c r="R311" s="263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2"/>
      <c r="I312" s="7"/>
      <c r="J312" s="7"/>
      <c r="K312" s="7"/>
      <c r="L312" s="7"/>
      <c r="M312" s="7"/>
      <c r="N312" s="7"/>
      <c r="O312" s="7"/>
      <c r="P312" s="7"/>
      <c r="Q312" s="7"/>
      <c r="R312" s="263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2"/>
      <c r="I313" s="7"/>
      <c r="J313" s="7"/>
      <c r="K313" s="7"/>
      <c r="L313" s="7"/>
      <c r="M313" s="7"/>
      <c r="N313" s="7"/>
      <c r="O313" s="7"/>
      <c r="P313" s="7"/>
      <c r="Q313" s="7"/>
      <c r="R313" s="263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1:E221"/>
    <mergeCell ref="C242:E24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44508.0</v>
      </c>
      <c r="J4" s="139" t="str">
        <f>+B8&amp;"/"&amp;B9&amp;"/"&amp;B10&amp;"/"&amp;B11&amp;"/"&amp;B12&amp;"/"&amp;B13&amp;"/"&amp;B14&amp;"/"&amp;B15&amp;"/"&amp;B16</f>
        <v>D2550GT/D1670/D2550GT/D2070CC/A270/D3070////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72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73</v>
      </c>
      <c r="C8" s="154">
        <v>25.5</v>
      </c>
      <c r="D8" s="155">
        <v>0.0577</v>
      </c>
      <c r="E8" s="156">
        <f>262.54*7.7</f>
        <v>2021.558</v>
      </c>
      <c r="F8" s="156"/>
      <c r="G8" s="156"/>
      <c r="H8" s="157">
        <v>7.7</v>
      </c>
      <c r="I8" s="158">
        <f t="shared" ref="I8:I24" si="1">+D8*E8</f>
        <v>116.6438966</v>
      </c>
      <c r="J8" s="159">
        <f t="shared" ref="J8:J24" si="2">E8-I8</f>
        <v>1904.914103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74</v>
      </c>
      <c r="C9" s="154">
        <v>16.5</v>
      </c>
      <c r="D9" s="155">
        <v>0.1063</v>
      </c>
      <c r="E9" s="156">
        <f>186.6*19.6</f>
        <v>3657.36</v>
      </c>
      <c r="F9" s="156"/>
      <c r="G9" s="156"/>
      <c r="H9" s="157">
        <v>19.6</v>
      </c>
      <c r="I9" s="158">
        <f t="shared" si="1"/>
        <v>388.777368</v>
      </c>
      <c r="J9" s="159">
        <f t="shared" si="2"/>
        <v>3268.582632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73</v>
      </c>
      <c r="C10" s="154">
        <v>25.5</v>
      </c>
      <c r="D10" s="155">
        <v>0.0577</v>
      </c>
      <c r="E10" s="156">
        <f>262.54*57.3</f>
        <v>15043.542</v>
      </c>
      <c r="F10" s="156"/>
      <c r="G10" s="156"/>
      <c r="H10" s="157">
        <v>57.3</v>
      </c>
      <c r="I10" s="158">
        <f t="shared" si="1"/>
        <v>868.0123734</v>
      </c>
      <c r="J10" s="159">
        <f t="shared" si="2"/>
        <v>14175.52963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75</v>
      </c>
      <c r="C11" s="154">
        <v>20.5</v>
      </c>
      <c r="D11" s="161">
        <v>0.0813</v>
      </c>
      <c r="E11" s="162">
        <f>238.91*33.9</f>
        <v>8099.049</v>
      </c>
      <c r="F11" s="162"/>
      <c r="G11" s="162"/>
      <c r="H11" s="157">
        <v>33.9</v>
      </c>
      <c r="I11" s="158">
        <f t="shared" si="1"/>
        <v>658.4526837</v>
      </c>
      <c r="J11" s="159">
        <f t="shared" si="2"/>
        <v>7440.596316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76</v>
      </c>
      <c r="C12" s="160">
        <v>30.5</v>
      </c>
      <c r="D12" s="161">
        <v>0.0477</v>
      </c>
      <c r="E12" s="162">
        <f>264.88*16</f>
        <v>4238.08</v>
      </c>
      <c r="F12" s="162"/>
      <c r="G12" s="162"/>
      <c r="H12" s="157">
        <v>16.0</v>
      </c>
      <c r="I12" s="158">
        <f t="shared" si="1"/>
        <v>202.156416</v>
      </c>
      <c r="J12" s="159">
        <f t="shared" si="2"/>
        <v>4035.923584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3"/>
      <c r="B25" s="164"/>
      <c r="C25" s="165"/>
      <c r="D25" s="166"/>
      <c r="E25" s="167">
        <f>SUM(E8:E24)</f>
        <v>33059.589</v>
      </c>
      <c r="F25" s="168"/>
      <c r="G25" s="168"/>
      <c r="H25" s="169"/>
      <c r="I25" s="170">
        <f t="shared" ref="I25:J25" si="3">SUM(I8:I24)</f>
        <v>2234.042738</v>
      </c>
      <c r="J25" s="171">
        <f t="shared" si="3"/>
        <v>30825.54626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6"/>
      <c r="B31" s="160" t="s">
        <v>12</v>
      </c>
      <c r="C31" s="177" t="s">
        <v>58</v>
      </c>
      <c r="D31" s="52"/>
      <c r="E31" s="53"/>
      <c r="F31" s="178"/>
      <c r="G31" s="178"/>
      <c r="H31" s="179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6" t="s">
        <v>18</v>
      </c>
      <c r="O31" s="139"/>
      <c r="P31" s="139"/>
      <c r="Q31" s="176" t="s">
        <v>59</v>
      </c>
      <c r="R31" s="180"/>
      <c r="S31" s="160" t="s">
        <v>17</v>
      </c>
      <c r="T31" s="160" t="s">
        <v>15</v>
      </c>
      <c r="U31" s="176" t="s">
        <v>18</v>
      </c>
      <c r="V31" s="139"/>
      <c r="W31" s="176" t="s">
        <v>19</v>
      </c>
      <c r="X31" s="176" t="s">
        <v>20</v>
      </c>
      <c r="Y31" s="176" t="s">
        <v>21</v>
      </c>
      <c r="Z31" s="176" t="s">
        <v>77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1" t="s">
        <v>73</v>
      </c>
      <c r="C32" s="182">
        <v>94.0</v>
      </c>
      <c r="D32" s="182">
        <v>204.0</v>
      </c>
      <c r="E32" s="182">
        <v>196.0</v>
      </c>
      <c r="F32" s="182">
        <f t="shared" ref="F32:F235" si="5">VALUE(IF(RIGHT(B32, 1)="%", RIGHT(B32, 3), 0))</f>
        <v>0</v>
      </c>
      <c r="G32" s="182">
        <f t="shared" ref="G32:G235" si="6">+R32*C32/100*D32/100*E32/100</f>
        <v>93.9624</v>
      </c>
      <c r="H32" s="183">
        <f t="shared" ref="H32:H235" si="7">IF(F32=0, G32, F32*G32)</f>
        <v>93.9624</v>
      </c>
      <c r="I32" s="182">
        <v>1.0</v>
      </c>
      <c r="J32" s="184">
        <f t="shared" ref="J32:J235" si="8">+I32*H32</f>
        <v>93.9624</v>
      </c>
      <c r="K32" s="185"/>
      <c r="L32" s="186">
        <f>D32*25.4/1000</f>
        <v>5.1816</v>
      </c>
      <c r="M32" s="187">
        <f>+I32</f>
        <v>1</v>
      </c>
      <c r="N32" s="187">
        <f>M32*L32</f>
        <v>5.1816</v>
      </c>
      <c r="O32" s="185"/>
      <c r="P32" s="185"/>
      <c r="Q32" s="186">
        <v>95.0</v>
      </c>
      <c r="R32" s="188">
        <v>25.0</v>
      </c>
      <c r="S32" s="176">
        <f t="shared" ref="S32:S236" si="9">E32/100</f>
        <v>1.96</v>
      </c>
      <c r="T32" s="160">
        <f t="shared" ref="T32:T236" si="10">I32</f>
        <v>1</v>
      </c>
      <c r="U32" s="160">
        <f t="shared" ref="U32:U236" si="11">T32*S32</f>
        <v>1.96</v>
      </c>
      <c r="V32" s="189">
        <f t="shared" ref="V32:V93" si="12">R32*C32/100*D32/100*E32/100</f>
        <v>93.9624</v>
      </c>
      <c r="W32" s="176">
        <f t="shared" ref="W32:X32" si="4">C32/100</f>
        <v>0.94</v>
      </c>
      <c r="X32" s="176">
        <f t="shared" si="4"/>
        <v>2.04</v>
      </c>
      <c r="Y32" s="176">
        <f t="shared" ref="Y32:Y236" si="14">U32</f>
        <v>1.96</v>
      </c>
      <c r="Z32" s="190">
        <f t="shared" ref="Z32:Z236" si="15">W32*X32*Y32</f>
        <v>3.758496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1" t="s">
        <v>73</v>
      </c>
      <c r="C33" s="191">
        <v>48.0</v>
      </c>
      <c r="D33" s="191">
        <v>203.0</v>
      </c>
      <c r="E33" s="191">
        <v>126.0</v>
      </c>
      <c r="F33" s="191">
        <f t="shared" si="5"/>
        <v>0</v>
      </c>
      <c r="G33" s="191">
        <f t="shared" si="6"/>
        <v>30.6936</v>
      </c>
      <c r="H33" s="192">
        <f t="shared" si="7"/>
        <v>30.6936</v>
      </c>
      <c r="I33" s="191">
        <v>1.0</v>
      </c>
      <c r="J33" s="193">
        <f t="shared" si="8"/>
        <v>30.6936</v>
      </c>
      <c r="K33" s="139"/>
      <c r="L33" s="176"/>
      <c r="M33" s="160"/>
      <c r="N33" s="160"/>
      <c r="O33" s="139"/>
      <c r="P33" s="139"/>
      <c r="Q33" s="176">
        <v>43.0</v>
      </c>
      <c r="R33" s="188">
        <v>25.0</v>
      </c>
      <c r="S33" s="176">
        <f t="shared" si="9"/>
        <v>1.26</v>
      </c>
      <c r="T33" s="160">
        <f t="shared" si="10"/>
        <v>1</v>
      </c>
      <c r="U33" s="160">
        <f t="shared" si="11"/>
        <v>1.26</v>
      </c>
      <c r="V33" s="189">
        <f t="shared" si="12"/>
        <v>30.6936</v>
      </c>
      <c r="W33" s="176">
        <f t="shared" ref="W33:X33" si="13">C33/100</f>
        <v>0.48</v>
      </c>
      <c r="X33" s="176">
        <f t="shared" si="13"/>
        <v>2.03</v>
      </c>
      <c r="Y33" s="176">
        <f t="shared" si="14"/>
        <v>1.26</v>
      </c>
      <c r="Z33" s="190">
        <f t="shared" si="15"/>
        <v>1.227744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1" t="s">
        <v>73</v>
      </c>
      <c r="C34" s="191">
        <v>65.0</v>
      </c>
      <c r="D34" s="191">
        <v>203.0</v>
      </c>
      <c r="E34" s="191">
        <v>92.0</v>
      </c>
      <c r="F34" s="191">
        <f t="shared" si="5"/>
        <v>0</v>
      </c>
      <c r="G34" s="191">
        <f t="shared" si="6"/>
        <v>30.3485</v>
      </c>
      <c r="H34" s="192">
        <f t="shared" si="7"/>
        <v>30.3485</v>
      </c>
      <c r="I34" s="191">
        <v>1.0</v>
      </c>
      <c r="J34" s="193">
        <f t="shared" si="8"/>
        <v>30.3485</v>
      </c>
      <c r="K34" s="139"/>
      <c r="L34" s="176">
        <f t="shared" ref="L34:L56" si="17">D34*25.4/1000</f>
        <v>5.1562</v>
      </c>
      <c r="M34" s="160">
        <f t="shared" ref="M34:M68" si="18">+I34</f>
        <v>1</v>
      </c>
      <c r="N34" s="160">
        <f t="shared" ref="N34:N56" si="19">M34*L34</f>
        <v>5.1562</v>
      </c>
      <c r="O34" s="139"/>
      <c r="P34" s="139"/>
      <c r="Q34" s="176">
        <v>44.0</v>
      </c>
      <c r="R34" s="188">
        <v>25.0</v>
      </c>
      <c r="S34" s="176">
        <f t="shared" si="9"/>
        <v>0.92</v>
      </c>
      <c r="T34" s="160">
        <f t="shared" si="10"/>
        <v>1</v>
      </c>
      <c r="U34" s="160">
        <f t="shared" si="11"/>
        <v>0.92</v>
      </c>
      <c r="V34" s="189">
        <f t="shared" si="12"/>
        <v>30.3485</v>
      </c>
      <c r="W34" s="176">
        <f t="shared" ref="W34:X34" si="16">C34/100</f>
        <v>0.65</v>
      </c>
      <c r="X34" s="176">
        <f t="shared" si="16"/>
        <v>2.03</v>
      </c>
      <c r="Y34" s="176">
        <f t="shared" si="14"/>
        <v>0.92</v>
      </c>
      <c r="Z34" s="190">
        <f t="shared" si="15"/>
        <v>1.21394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1" t="s">
        <v>73</v>
      </c>
      <c r="C35" s="191">
        <v>93.0</v>
      </c>
      <c r="D35" s="191">
        <v>203.0</v>
      </c>
      <c r="E35" s="191">
        <v>72.0</v>
      </c>
      <c r="F35" s="191">
        <f t="shared" si="5"/>
        <v>0</v>
      </c>
      <c r="G35" s="191">
        <f t="shared" si="6"/>
        <v>33.9822</v>
      </c>
      <c r="H35" s="192">
        <f t="shared" si="7"/>
        <v>33.9822</v>
      </c>
      <c r="I35" s="191">
        <v>1.0</v>
      </c>
      <c r="J35" s="193">
        <f t="shared" si="8"/>
        <v>33.9822</v>
      </c>
      <c r="K35" s="139"/>
      <c r="L35" s="176">
        <f t="shared" si="17"/>
        <v>5.1562</v>
      </c>
      <c r="M35" s="160">
        <f t="shared" si="18"/>
        <v>1</v>
      </c>
      <c r="N35" s="160">
        <f t="shared" si="19"/>
        <v>5.1562</v>
      </c>
      <c r="O35" s="139"/>
      <c r="P35" s="139"/>
      <c r="Q35" s="176">
        <v>63.0</v>
      </c>
      <c r="R35" s="188">
        <v>25.0</v>
      </c>
      <c r="S35" s="176">
        <f t="shared" si="9"/>
        <v>0.72</v>
      </c>
      <c r="T35" s="160">
        <f t="shared" si="10"/>
        <v>1</v>
      </c>
      <c r="U35" s="160">
        <f t="shared" si="11"/>
        <v>0.72</v>
      </c>
      <c r="V35" s="189">
        <f t="shared" si="12"/>
        <v>33.9822</v>
      </c>
      <c r="W35" s="176">
        <f t="shared" ref="W35:X35" si="20">C35/100</f>
        <v>0.93</v>
      </c>
      <c r="X35" s="176">
        <f t="shared" si="20"/>
        <v>2.03</v>
      </c>
      <c r="Y35" s="176">
        <f t="shared" si="14"/>
        <v>0.72</v>
      </c>
      <c r="Z35" s="190">
        <f t="shared" si="15"/>
        <v>1.359288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1" t="s">
        <v>73</v>
      </c>
      <c r="C36" s="191">
        <v>104.0</v>
      </c>
      <c r="D36" s="191">
        <v>204.0</v>
      </c>
      <c r="E36" s="191">
        <v>2861.0</v>
      </c>
      <c r="F36" s="191">
        <f t="shared" si="5"/>
        <v>0</v>
      </c>
      <c r="G36" s="191">
        <f t="shared" si="6"/>
        <v>1517.4744</v>
      </c>
      <c r="H36" s="192">
        <f t="shared" si="7"/>
        <v>1517.4744</v>
      </c>
      <c r="I36" s="191">
        <v>1.0</v>
      </c>
      <c r="J36" s="193">
        <f t="shared" si="8"/>
        <v>1517.4744</v>
      </c>
      <c r="K36" s="139"/>
      <c r="L36" s="176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6">
        <v>1520.0</v>
      </c>
      <c r="R36" s="188">
        <v>25.0</v>
      </c>
      <c r="S36" s="176">
        <f t="shared" si="9"/>
        <v>28.61</v>
      </c>
      <c r="T36" s="160">
        <f t="shared" si="10"/>
        <v>1</v>
      </c>
      <c r="U36" s="160">
        <f t="shared" si="11"/>
        <v>28.61</v>
      </c>
      <c r="V36" s="189">
        <f t="shared" si="12"/>
        <v>1517.4744</v>
      </c>
      <c r="W36" s="176">
        <f t="shared" ref="W36:X36" si="21">C36/100</f>
        <v>1.04</v>
      </c>
      <c r="X36" s="176">
        <f t="shared" si="21"/>
        <v>2.04</v>
      </c>
      <c r="Y36" s="176">
        <f t="shared" si="14"/>
        <v>28.61</v>
      </c>
      <c r="Z36" s="190">
        <f t="shared" si="15"/>
        <v>60.698976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81" t="s">
        <v>74</v>
      </c>
      <c r="C37" s="182">
        <v>95.0</v>
      </c>
      <c r="D37" s="182">
        <v>203.0</v>
      </c>
      <c r="E37" s="182">
        <v>196.0</v>
      </c>
      <c r="F37" s="182">
        <f t="shared" si="5"/>
        <v>0</v>
      </c>
      <c r="G37" s="182">
        <f t="shared" si="6"/>
        <v>60.47776</v>
      </c>
      <c r="H37" s="183">
        <f t="shared" si="7"/>
        <v>60.47776</v>
      </c>
      <c r="I37" s="182">
        <v>1.0</v>
      </c>
      <c r="J37" s="184">
        <f t="shared" si="8"/>
        <v>60.47776</v>
      </c>
      <c r="K37" s="185"/>
      <c r="L37" s="186">
        <f t="shared" si="17"/>
        <v>5.1562</v>
      </c>
      <c r="M37" s="187">
        <f t="shared" si="18"/>
        <v>1</v>
      </c>
      <c r="N37" s="187">
        <f t="shared" si="19"/>
        <v>5.1562</v>
      </c>
      <c r="O37" s="185"/>
      <c r="P37" s="185"/>
      <c r="Q37" s="186">
        <v>58.0</v>
      </c>
      <c r="R37" s="188">
        <v>16.0</v>
      </c>
      <c r="S37" s="176">
        <f t="shared" si="9"/>
        <v>1.96</v>
      </c>
      <c r="T37" s="160">
        <f t="shared" si="10"/>
        <v>1</v>
      </c>
      <c r="U37" s="160">
        <f t="shared" si="11"/>
        <v>1.96</v>
      </c>
      <c r="V37" s="189">
        <f t="shared" si="12"/>
        <v>60.47776</v>
      </c>
      <c r="W37" s="176">
        <f t="shared" ref="W37:X37" si="22">C37/100</f>
        <v>0.95</v>
      </c>
      <c r="X37" s="176">
        <f t="shared" si="22"/>
        <v>2.03</v>
      </c>
      <c r="Y37" s="176">
        <f t="shared" si="14"/>
        <v>1.96</v>
      </c>
      <c r="Z37" s="190">
        <f t="shared" si="15"/>
        <v>3.77986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1" t="s">
        <v>74</v>
      </c>
      <c r="C38" s="191">
        <v>107.0</v>
      </c>
      <c r="D38" s="191">
        <v>203.0</v>
      </c>
      <c r="E38" s="191">
        <v>207.0</v>
      </c>
      <c r="F38" s="191">
        <f t="shared" si="5"/>
        <v>0</v>
      </c>
      <c r="G38" s="191">
        <f t="shared" si="6"/>
        <v>71.939952</v>
      </c>
      <c r="H38" s="192">
        <f t="shared" si="7"/>
        <v>71.939952</v>
      </c>
      <c r="I38" s="191">
        <v>1.0</v>
      </c>
      <c r="J38" s="193">
        <f t="shared" si="8"/>
        <v>71.939952</v>
      </c>
      <c r="K38" s="139"/>
      <c r="L38" s="176">
        <f t="shared" si="17"/>
        <v>5.1562</v>
      </c>
      <c r="M38" s="160">
        <f t="shared" si="18"/>
        <v>1</v>
      </c>
      <c r="N38" s="160">
        <f t="shared" si="19"/>
        <v>5.1562</v>
      </c>
      <c r="O38" s="139"/>
      <c r="P38" s="139"/>
      <c r="Q38" s="176">
        <v>76.0</v>
      </c>
      <c r="R38" s="188">
        <v>16.0</v>
      </c>
      <c r="S38" s="176">
        <f t="shared" si="9"/>
        <v>2.07</v>
      </c>
      <c r="T38" s="160">
        <f t="shared" si="10"/>
        <v>1</v>
      </c>
      <c r="U38" s="160">
        <f t="shared" si="11"/>
        <v>2.07</v>
      </c>
      <c r="V38" s="189">
        <f t="shared" si="12"/>
        <v>71.939952</v>
      </c>
      <c r="W38" s="176">
        <f t="shared" ref="W38:X38" si="23">C38/100</f>
        <v>1.07</v>
      </c>
      <c r="X38" s="176">
        <f t="shared" si="23"/>
        <v>2.03</v>
      </c>
      <c r="Y38" s="176">
        <f t="shared" si="14"/>
        <v>2.07</v>
      </c>
      <c r="Z38" s="190">
        <f t="shared" si="15"/>
        <v>4.496247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1" t="s">
        <v>74</v>
      </c>
      <c r="C39" s="191">
        <v>103.0</v>
      </c>
      <c r="D39" s="191">
        <v>204.0</v>
      </c>
      <c r="E39" s="191">
        <v>69.0</v>
      </c>
      <c r="F39" s="191">
        <f t="shared" si="5"/>
        <v>0</v>
      </c>
      <c r="G39" s="191">
        <f t="shared" si="6"/>
        <v>23.197248</v>
      </c>
      <c r="H39" s="192">
        <f t="shared" si="7"/>
        <v>23.197248</v>
      </c>
      <c r="I39" s="191">
        <v>1.0</v>
      </c>
      <c r="J39" s="193">
        <f t="shared" si="8"/>
        <v>23.197248</v>
      </c>
      <c r="K39" s="139"/>
      <c r="L39" s="176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6">
        <v>34.0</v>
      </c>
      <c r="R39" s="188">
        <v>16.0</v>
      </c>
      <c r="S39" s="176">
        <f t="shared" si="9"/>
        <v>0.69</v>
      </c>
      <c r="T39" s="160">
        <f t="shared" si="10"/>
        <v>1</v>
      </c>
      <c r="U39" s="160">
        <f t="shared" si="11"/>
        <v>0.69</v>
      </c>
      <c r="V39" s="189">
        <f t="shared" si="12"/>
        <v>23.197248</v>
      </c>
      <c r="W39" s="176">
        <f t="shared" ref="W39:X39" si="24">C39/100</f>
        <v>1.03</v>
      </c>
      <c r="X39" s="176">
        <f t="shared" si="24"/>
        <v>2.04</v>
      </c>
      <c r="Y39" s="176">
        <f t="shared" si="14"/>
        <v>0.69</v>
      </c>
      <c r="Z39" s="190">
        <f t="shared" si="15"/>
        <v>1.449828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1" t="s">
        <v>74</v>
      </c>
      <c r="C40" s="191">
        <v>102.0</v>
      </c>
      <c r="D40" s="191">
        <v>204.0</v>
      </c>
      <c r="E40" s="191">
        <v>62.0</v>
      </c>
      <c r="F40" s="191">
        <f t="shared" si="5"/>
        <v>0</v>
      </c>
      <c r="G40" s="191">
        <f t="shared" si="6"/>
        <v>20.641536</v>
      </c>
      <c r="H40" s="192">
        <f t="shared" si="7"/>
        <v>20.641536</v>
      </c>
      <c r="I40" s="191">
        <v>1.0</v>
      </c>
      <c r="J40" s="193">
        <f t="shared" si="8"/>
        <v>20.641536</v>
      </c>
      <c r="K40" s="139"/>
      <c r="L40" s="176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6">
        <v>33.0</v>
      </c>
      <c r="R40" s="188">
        <v>16.0</v>
      </c>
      <c r="S40" s="176">
        <f t="shared" si="9"/>
        <v>0.62</v>
      </c>
      <c r="T40" s="160">
        <f t="shared" si="10"/>
        <v>1</v>
      </c>
      <c r="U40" s="160">
        <f t="shared" si="11"/>
        <v>0.62</v>
      </c>
      <c r="V40" s="189">
        <f t="shared" si="12"/>
        <v>20.641536</v>
      </c>
      <c r="W40" s="176">
        <f t="shared" ref="W40:X40" si="25">C40/100</f>
        <v>1.02</v>
      </c>
      <c r="X40" s="176">
        <f t="shared" si="25"/>
        <v>2.04</v>
      </c>
      <c r="Y40" s="176">
        <f t="shared" si="14"/>
        <v>0.62</v>
      </c>
      <c r="Z40" s="190">
        <f t="shared" si="15"/>
        <v>1.290096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1" t="s">
        <v>74</v>
      </c>
      <c r="C41" s="191">
        <v>104.0</v>
      </c>
      <c r="D41" s="191">
        <v>204.0</v>
      </c>
      <c r="E41" s="191">
        <v>2852.0</v>
      </c>
      <c r="F41" s="191">
        <f t="shared" si="5"/>
        <v>0</v>
      </c>
      <c r="G41" s="191">
        <f t="shared" si="6"/>
        <v>968.128512</v>
      </c>
      <c r="H41" s="192">
        <f t="shared" si="7"/>
        <v>968.128512</v>
      </c>
      <c r="I41" s="191">
        <v>1.0</v>
      </c>
      <c r="J41" s="193">
        <f t="shared" si="8"/>
        <v>968.128512</v>
      </c>
      <c r="K41" s="139"/>
      <c r="L41" s="176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6">
        <v>980.0</v>
      </c>
      <c r="R41" s="188">
        <v>16.0</v>
      </c>
      <c r="S41" s="176">
        <f t="shared" si="9"/>
        <v>28.52</v>
      </c>
      <c r="T41" s="160">
        <f t="shared" si="10"/>
        <v>1</v>
      </c>
      <c r="U41" s="160">
        <f t="shared" si="11"/>
        <v>28.52</v>
      </c>
      <c r="V41" s="189">
        <f t="shared" si="12"/>
        <v>968.128512</v>
      </c>
      <c r="W41" s="176">
        <f t="shared" ref="W41:X41" si="26">C41/100</f>
        <v>1.04</v>
      </c>
      <c r="X41" s="176">
        <f t="shared" si="26"/>
        <v>2.04</v>
      </c>
      <c r="Y41" s="176">
        <f t="shared" si="14"/>
        <v>28.52</v>
      </c>
      <c r="Z41" s="190">
        <f t="shared" si="15"/>
        <v>60.508032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1" t="s">
        <v>74</v>
      </c>
      <c r="C42" s="191">
        <v>102.0</v>
      </c>
      <c r="D42" s="191">
        <v>204.0</v>
      </c>
      <c r="E42" s="191">
        <v>2850.0</v>
      </c>
      <c r="F42" s="191">
        <f t="shared" si="5"/>
        <v>0</v>
      </c>
      <c r="G42" s="191">
        <f t="shared" si="6"/>
        <v>948.8448</v>
      </c>
      <c r="H42" s="192">
        <f t="shared" si="7"/>
        <v>948.8448</v>
      </c>
      <c r="I42" s="191">
        <v>1.0</v>
      </c>
      <c r="J42" s="193">
        <f t="shared" si="8"/>
        <v>948.8448</v>
      </c>
      <c r="K42" s="139"/>
      <c r="L42" s="176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6">
        <v>980.0</v>
      </c>
      <c r="R42" s="188">
        <v>16.0</v>
      </c>
      <c r="S42" s="176">
        <f t="shared" si="9"/>
        <v>28.5</v>
      </c>
      <c r="T42" s="160">
        <f t="shared" si="10"/>
        <v>1</v>
      </c>
      <c r="U42" s="160">
        <f t="shared" si="11"/>
        <v>28.5</v>
      </c>
      <c r="V42" s="189">
        <f t="shared" si="12"/>
        <v>948.8448</v>
      </c>
      <c r="W42" s="176">
        <f t="shared" ref="W42:X42" si="27">C42/100</f>
        <v>1.02</v>
      </c>
      <c r="X42" s="176">
        <f t="shared" si="27"/>
        <v>2.04</v>
      </c>
      <c r="Y42" s="176">
        <f t="shared" si="14"/>
        <v>28.5</v>
      </c>
      <c r="Z42" s="190">
        <f t="shared" si="15"/>
        <v>59.3028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1" t="s">
        <v>74</v>
      </c>
      <c r="C43" s="191">
        <v>106.0</v>
      </c>
      <c r="D43" s="191">
        <v>204.0</v>
      </c>
      <c r="E43" s="191">
        <v>2864.0</v>
      </c>
      <c r="F43" s="191">
        <f t="shared" si="5"/>
        <v>0</v>
      </c>
      <c r="G43" s="191">
        <f t="shared" si="6"/>
        <v>990.898176</v>
      </c>
      <c r="H43" s="192">
        <f t="shared" si="7"/>
        <v>990.898176</v>
      </c>
      <c r="I43" s="191">
        <v>1.0</v>
      </c>
      <c r="J43" s="193">
        <f t="shared" si="8"/>
        <v>990.898176</v>
      </c>
      <c r="K43" s="139"/>
      <c r="L43" s="176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6">
        <v>980.0</v>
      </c>
      <c r="R43" s="188">
        <v>16.0</v>
      </c>
      <c r="S43" s="176">
        <f t="shared" si="9"/>
        <v>28.64</v>
      </c>
      <c r="T43" s="160">
        <f t="shared" si="10"/>
        <v>1</v>
      </c>
      <c r="U43" s="160">
        <f t="shared" si="11"/>
        <v>28.64</v>
      </c>
      <c r="V43" s="189">
        <f t="shared" si="12"/>
        <v>990.898176</v>
      </c>
      <c r="W43" s="176">
        <f t="shared" ref="W43:X43" si="28">C43/100</f>
        <v>1.06</v>
      </c>
      <c r="X43" s="176">
        <f t="shared" si="28"/>
        <v>2.04</v>
      </c>
      <c r="Y43" s="176">
        <f t="shared" si="14"/>
        <v>28.64</v>
      </c>
      <c r="Z43" s="190">
        <f t="shared" si="15"/>
        <v>61.931136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81" t="s">
        <v>73</v>
      </c>
      <c r="C44" s="182">
        <v>48.0</v>
      </c>
      <c r="D44" s="182">
        <v>203.0</v>
      </c>
      <c r="E44" s="182">
        <v>126.0</v>
      </c>
      <c r="F44" s="182">
        <f t="shared" si="5"/>
        <v>0</v>
      </c>
      <c r="G44" s="182">
        <f t="shared" si="6"/>
        <v>30.6936</v>
      </c>
      <c r="H44" s="183">
        <f t="shared" si="7"/>
        <v>30.6936</v>
      </c>
      <c r="I44" s="182">
        <v>1.0</v>
      </c>
      <c r="J44" s="184">
        <f t="shared" si="8"/>
        <v>30.6936</v>
      </c>
      <c r="K44" s="185"/>
      <c r="L44" s="186">
        <f t="shared" si="17"/>
        <v>5.1562</v>
      </c>
      <c r="M44" s="187">
        <f t="shared" si="18"/>
        <v>1</v>
      </c>
      <c r="N44" s="187">
        <f t="shared" si="19"/>
        <v>5.1562</v>
      </c>
      <c r="O44" s="185"/>
      <c r="P44" s="185"/>
      <c r="Q44" s="186">
        <v>43.0</v>
      </c>
      <c r="R44" s="188">
        <v>25.0</v>
      </c>
      <c r="S44" s="176">
        <f t="shared" si="9"/>
        <v>1.26</v>
      </c>
      <c r="T44" s="160">
        <f t="shared" si="10"/>
        <v>1</v>
      </c>
      <c r="U44" s="160">
        <f t="shared" si="11"/>
        <v>1.26</v>
      </c>
      <c r="V44" s="189">
        <f t="shared" si="12"/>
        <v>30.6936</v>
      </c>
      <c r="W44" s="176">
        <f t="shared" ref="W44:X44" si="29">C44/100</f>
        <v>0.48</v>
      </c>
      <c r="X44" s="176">
        <f t="shared" si="29"/>
        <v>2.03</v>
      </c>
      <c r="Y44" s="176">
        <f t="shared" si="14"/>
        <v>1.26</v>
      </c>
      <c r="Z44" s="190">
        <f t="shared" si="15"/>
        <v>1.227744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1" t="s">
        <v>73</v>
      </c>
      <c r="C45" s="191">
        <v>65.0</v>
      </c>
      <c r="D45" s="191">
        <v>203.0</v>
      </c>
      <c r="E45" s="191">
        <v>92.0</v>
      </c>
      <c r="F45" s="191">
        <f t="shared" si="5"/>
        <v>0</v>
      </c>
      <c r="G45" s="191">
        <f t="shared" si="6"/>
        <v>30.3485</v>
      </c>
      <c r="H45" s="192">
        <f t="shared" si="7"/>
        <v>30.3485</v>
      </c>
      <c r="I45" s="191">
        <v>1.0</v>
      </c>
      <c r="J45" s="193">
        <f t="shared" si="8"/>
        <v>30.3485</v>
      </c>
      <c r="K45" s="139"/>
      <c r="L45" s="176">
        <f t="shared" si="17"/>
        <v>5.1562</v>
      </c>
      <c r="M45" s="160">
        <f t="shared" si="18"/>
        <v>1</v>
      </c>
      <c r="N45" s="160">
        <f t="shared" si="19"/>
        <v>5.1562</v>
      </c>
      <c r="O45" s="139"/>
      <c r="P45" s="139"/>
      <c r="Q45" s="176">
        <v>44.0</v>
      </c>
      <c r="R45" s="188">
        <v>25.0</v>
      </c>
      <c r="S45" s="176">
        <f t="shared" si="9"/>
        <v>0.92</v>
      </c>
      <c r="T45" s="160">
        <f t="shared" si="10"/>
        <v>1</v>
      </c>
      <c r="U45" s="160">
        <f t="shared" si="11"/>
        <v>0.92</v>
      </c>
      <c r="V45" s="189">
        <f t="shared" si="12"/>
        <v>30.3485</v>
      </c>
      <c r="W45" s="176">
        <f t="shared" ref="W45:X45" si="30">C45/100</f>
        <v>0.65</v>
      </c>
      <c r="X45" s="176">
        <f t="shared" si="30"/>
        <v>2.03</v>
      </c>
      <c r="Y45" s="176">
        <f t="shared" si="14"/>
        <v>0.92</v>
      </c>
      <c r="Z45" s="190">
        <f t="shared" si="15"/>
        <v>1.21394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1" t="s">
        <v>73</v>
      </c>
      <c r="C46" s="191">
        <v>73.0</v>
      </c>
      <c r="D46" s="191">
        <v>204.0</v>
      </c>
      <c r="E46" s="191">
        <v>181.0</v>
      </c>
      <c r="F46" s="191">
        <f t="shared" si="5"/>
        <v>0</v>
      </c>
      <c r="G46" s="191">
        <f t="shared" si="6"/>
        <v>67.3863</v>
      </c>
      <c r="H46" s="192">
        <f t="shared" si="7"/>
        <v>67.3863</v>
      </c>
      <c r="I46" s="191">
        <v>1.0</v>
      </c>
      <c r="J46" s="193">
        <f t="shared" si="8"/>
        <v>67.3863</v>
      </c>
      <c r="K46" s="139"/>
      <c r="L46" s="176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6">
        <v>83.0</v>
      </c>
      <c r="R46" s="188">
        <v>25.0</v>
      </c>
      <c r="S46" s="176">
        <f t="shared" si="9"/>
        <v>1.81</v>
      </c>
      <c r="T46" s="160">
        <f t="shared" si="10"/>
        <v>1</v>
      </c>
      <c r="U46" s="160">
        <f t="shared" si="11"/>
        <v>1.81</v>
      </c>
      <c r="V46" s="189">
        <f t="shared" si="12"/>
        <v>67.3863</v>
      </c>
      <c r="W46" s="176">
        <f t="shared" ref="W46:X46" si="31">C46/100</f>
        <v>0.73</v>
      </c>
      <c r="X46" s="176">
        <f t="shared" si="31"/>
        <v>2.04</v>
      </c>
      <c r="Y46" s="176">
        <f t="shared" si="14"/>
        <v>1.81</v>
      </c>
      <c r="Z46" s="190">
        <f t="shared" si="15"/>
        <v>2.695452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1" t="s">
        <v>73</v>
      </c>
      <c r="C47" s="191">
        <v>100.0</v>
      </c>
      <c r="D47" s="191">
        <v>204.0</v>
      </c>
      <c r="E47" s="191">
        <v>2861.0</v>
      </c>
      <c r="F47" s="191">
        <f t="shared" si="5"/>
        <v>0</v>
      </c>
      <c r="G47" s="191">
        <f t="shared" si="6"/>
        <v>1459.11</v>
      </c>
      <c r="H47" s="192">
        <f t="shared" si="7"/>
        <v>1459.11</v>
      </c>
      <c r="I47" s="191">
        <v>1.0</v>
      </c>
      <c r="J47" s="193">
        <f t="shared" si="8"/>
        <v>1459.11</v>
      </c>
      <c r="K47" s="139"/>
      <c r="L47" s="176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6">
        <v>1485.0</v>
      </c>
      <c r="R47" s="188">
        <v>25.0</v>
      </c>
      <c r="S47" s="176">
        <f t="shared" si="9"/>
        <v>28.61</v>
      </c>
      <c r="T47" s="160">
        <f t="shared" si="10"/>
        <v>1</v>
      </c>
      <c r="U47" s="160">
        <f t="shared" si="11"/>
        <v>28.61</v>
      </c>
      <c r="V47" s="189">
        <f t="shared" si="12"/>
        <v>1459.11</v>
      </c>
      <c r="W47" s="176">
        <f t="shared" ref="W47:X47" si="32">C47/100</f>
        <v>1</v>
      </c>
      <c r="X47" s="176">
        <f t="shared" si="32"/>
        <v>2.04</v>
      </c>
      <c r="Y47" s="176">
        <f t="shared" si="14"/>
        <v>28.61</v>
      </c>
      <c r="Z47" s="190">
        <f t="shared" si="15"/>
        <v>58.3644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1" t="s">
        <v>73</v>
      </c>
      <c r="C48" s="191">
        <v>103.0</v>
      </c>
      <c r="D48" s="191">
        <v>204.0</v>
      </c>
      <c r="E48" s="191">
        <v>2860.0</v>
      </c>
      <c r="F48" s="191">
        <f t="shared" si="5"/>
        <v>0</v>
      </c>
      <c r="G48" s="191">
        <f t="shared" si="6"/>
        <v>1502.358</v>
      </c>
      <c r="H48" s="192">
        <f t="shared" si="7"/>
        <v>1502.358</v>
      </c>
      <c r="I48" s="191">
        <v>1.0</v>
      </c>
      <c r="J48" s="193">
        <f t="shared" si="8"/>
        <v>1502.358</v>
      </c>
      <c r="K48" s="139"/>
      <c r="L48" s="176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6">
        <v>1510.0</v>
      </c>
      <c r="R48" s="188">
        <v>25.0</v>
      </c>
      <c r="S48" s="176">
        <f t="shared" si="9"/>
        <v>28.6</v>
      </c>
      <c r="T48" s="160">
        <f t="shared" si="10"/>
        <v>1</v>
      </c>
      <c r="U48" s="160">
        <f t="shared" si="11"/>
        <v>28.6</v>
      </c>
      <c r="V48" s="189">
        <f t="shared" si="12"/>
        <v>1502.358</v>
      </c>
      <c r="W48" s="176">
        <f t="shared" ref="W48:X48" si="33">C48/100</f>
        <v>1.03</v>
      </c>
      <c r="X48" s="176">
        <f t="shared" si="33"/>
        <v>2.04</v>
      </c>
      <c r="Y48" s="176">
        <f t="shared" si="14"/>
        <v>28.6</v>
      </c>
      <c r="Z48" s="190">
        <f t="shared" si="15"/>
        <v>60.09432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1" t="s">
        <v>73</v>
      </c>
      <c r="C49" s="191">
        <v>102.0</v>
      </c>
      <c r="D49" s="191">
        <v>204.0</v>
      </c>
      <c r="E49" s="191">
        <v>2861.0</v>
      </c>
      <c r="F49" s="191">
        <f t="shared" si="5"/>
        <v>0</v>
      </c>
      <c r="G49" s="191">
        <f t="shared" si="6"/>
        <v>1488.2922</v>
      </c>
      <c r="H49" s="192">
        <f t="shared" si="7"/>
        <v>1488.2922</v>
      </c>
      <c r="I49" s="191">
        <v>1.0</v>
      </c>
      <c r="J49" s="193">
        <f t="shared" si="8"/>
        <v>1488.2922</v>
      </c>
      <c r="K49" s="139"/>
      <c r="L49" s="176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6">
        <v>1520.0</v>
      </c>
      <c r="R49" s="188">
        <v>25.0</v>
      </c>
      <c r="S49" s="176">
        <f t="shared" si="9"/>
        <v>28.61</v>
      </c>
      <c r="T49" s="160">
        <f t="shared" si="10"/>
        <v>1</v>
      </c>
      <c r="U49" s="160">
        <f t="shared" si="11"/>
        <v>28.61</v>
      </c>
      <c r="V49" s="189">
        <f t="shared" si="12"/>
        <v>1488.2922</v>
      </c>
      <c r="W49" s="176">
        <f t="shared" ref="W49:X49" si="34">C49/100</f>
        <v>1.02</v>
      </c>
      <c r="X49" s="176">
        <f t="shared" si="34"/>
        <v>2.04</v>
      </c>
      <c r="Y49" s="176">
        <f t="shared" si="14"/>
        <v>28.61</v>
      </c>
      <c r="Z49" s="190">
        <f t="shared" si="15"/>
        <v>59.531688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1" t="s">
        <v>73</v>
      </c>
      <c r="C50" s="191">
        <v>101.0</v>
      </c>
      <c r="D50" s="191">
        <v>204.0</v>
      </c>
      <c r="E50" s="191">
        <v>2866.0</v>
      </c>
      <c r="F50" s="191">
        <f t="shared" si="5"/>
        <v>0</v>
      </c>
      <c r="G50" s="191">
        <f t="shared" si="6"/>
        <v>1476.2766</v>
      </c>
      <c r="H50" s="192">
        <f t="shared" si="7"/>
        <v>1476.2766</v>
      </c>
      <c r="I50" s="191">
        <v>1.0</v>
      </c>
      <c r="J50" s="193">
        <f t="shared" si="8"/>
        <v>1476.2766</v>
      </c>
      <c r="K50" s="139"/>
      <c r="L50" s="176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6">
        <v>1495.0</v>
      </c>
      <c r="R50" s="188">
        <v>25.0</v>
      </c>
      <c r="S50" s="176">
        <f t="shared" si="9"/>
        <v>28.66</v>
      </c>
      <c r="T50" s="160">
        <f t="shared" si="10"/>
        <v>1</v>
      </c>
      <c r="U50" s="160">
        <f t="shared" si="11"/>
        <v>28.66</v>
      </c>
      <c r="V50" s="189">
        <f t="shared" si="12"/>
        <v>1476.2766</v>
      </c>
      <c r="W50" s="176">
        <f t="shared" ref="W50:X50" si="35">C50/100</f>
        <v>1.01</v>
      </c>
      <c r="X50" s="176">
        <f t="shared" si="35"/>
        <v>2.04</v>
      </c>
      <c r="Y50" s="176">
        <f t="shared" si="14"/>
        <v>28.66</v>
      </c>
      <c r="Z50" s="190">
        <f t="shared" si="15"/>
        <v>59.051064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1" t="s">
        <v>73</v>
      </c>
      <c r="C51" s="191">
        <v>102.0</v>
      </c>
      <c r="D51" s="191">
        <v>204.0</v>
      </c>
      <c r="E51" s="191">
        <v>2861.0</v>
      </c>
      <c r="F51" s="191">
        <f t="shared" si="5"/>
        <v>0</v>
      </c>
      <c r="G51" s="191">
        <f t="shared" si="6"/>
        <v>1488.2922</v>
      </c>
      <c r="H51" s="192">
        <f t="shared" si="7"/>
        <v>1488.2922</v>
      </c>
      <c r="I51" s="191">
        <v>1.0</v>
      </c>
      <c r="J51" s="193">
        <f t="shared" si="8"/>
        <v>1488.2922</v>
      </c>
      <c r="K51" s="139"/>
      <c r="L51" s="176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6">
        <v>1500.0</v>
      </c>
      <c r="R51" s="188">
        <v>25.0</v>
      </c>
      <c r="S51" s="176">
        <f t="shared" si="9"/>
        <v>28.61</v>
      </c>
      <c r="T51" s="160">
        <f t="shared" si="10"/>
        <v>1</v>
      </c>
      <c r="U51" s="160">
        <f t="shared" si="11"/>
        <v>28.61</v>
      </c>
      <c r="V51" s="189">
        <f t="shared" si="12"/>
        <v>1488.2922</v>
      </c>
      <c r="W51" s="176">
        <f t="shared" ref="W51:X51" si="36">C51/100</f>
        <v>1.02</v>
      </c>
      <c r="X51" s="176">
        <f t="shared" si="36"/>
        <v>2.04</v>
      </c>
      <c r="Y51" s="176">
        <f t="shared" si="14"/>
        <v>28.61</v>
      </c>
      <c r="Z51" s="190">
        <f t="shared" si="15"/>
        <v>59.531688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1" t="s">
        <v>73</v>
      </c>
      <c r="C52" s="191">
        <v>101.0</v>
      </c>
      <c r="D52" s="191">
        <v>204.0</v>
      </c>
      <c r="E52" s="191">
        <v>2858.0</v>
      </c>
      <c r="F52" s="191">
        <f t="shared" si="5"/>
        <v>0</v>
      </c>
      <c r="G52" s="191">
        <f t="shared" si="6"/>
        <v>1472.1558</v>
      </c>
      <c r="H52" s="192">
        <f t="shared" si="7"/>
        <v>1472.1558</v>
      </c>
      <c r="I52" s="191">
        <v>1.0</v>
      </c>
      <c r="J52" s="193">
        <f t="shared" si="8"/>
        <v>1472.1558</v>
      </c>
      <c r="K52" s="139"/>
      <c r="L52" s="176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6">
        <v>1495.0</v>
      </c>
      <c r="R52" s="188">
        <v>25.0</v>
      </c>
      <c r="S52" s="176">
        <f t="shared" si="9"/>
        <v>28.58</v>
      </c>
      <c r="T52" s="160">
        <f t="shared" si="10"/>
        <v>1</v>
      </c>
      <c r="U52" s="160">
        <f t="shared" si="11"/>
        <v>28.58</v>
      </c>
      <c r="V52" s="189">
        <f t="shared" si="12"/>
        <v>1472.1558</v>
      </c>
      <c r="W52" s="176">
        <f t="shared" ref="W52:X52" si="37">C52/100</f>
        <v>1.01</v>
      </c>
      <c r="X52" s="176">
        <f t="shared" si="37"/>
        <v>2.04</v>
      </c>
      <c r="Y52" s="176">
        <f t="shared" si="14"/>
        <v>28.58</v>
      </c>
      <c r="Z52" s="190">
        <f t="shared" si="15"/>
        <v>58.886232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1" t="s">
        <v>73</v>
      </c>
      <c r="C53" s="191">
        <v>102.0</v>
      </c>
      <c r="D53" s="191">
        <v>204.0</v>
      </c>
      <c r="E53" s="191">
        <v>2855.0</v>
      </c>
      <c r="F53" s="191">
        <f t="shared" si="5"/>
        <v>0</v>
      </c>
      <c r="G53" s="191">
        <f t="shared" si="6"/>
        <v>1485.171</v>
      </c>
      <c r="H53" s="192">
        <f t="shared" si="7"/>
        <v>1485.171</v>
      </c>
      <c r="I53" s="191">
        <v>1.0</v>
      </c>
      <c r="J53" s="193">
        <f t="shared" si="8"/>
        <v>1485.171</v>
      </c>
      <c r="K53" s="139"/>
      <c r="L53" s="176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6">
        <v>1485.0</v>
      </c>
      <c r="R53" s="188">
        <v>25.0</v>
      </c>
      <c r="S53" s="176">
        <f t="shared" si="9"/>
        <v>28.55</v>
      </c>
      <c r="T53" s="160">
        <f t="shared" si="10"/>
        <v>1</v>
      </c>
      <c r="U53" s="160">
        <f t="shared" si="11"/>
        <v>28.55</v>
      </c>
      <c r="V53" s="189">
        <f t="shared" si="12"/>
        <v>1485.171</v>
      </c>
      <c r="W53" s="176">
        <f t="shared" ref="W53:X53" si="38">C53/100</f>
        <v>1.02</v>
      </c>
      <c r="X53" s="176">
        <f t="shared" si="38"/>
        <v>2.04</v>
      </c>
      <c r="Y53" s="176">
        <f t="shared" si="14"/>
        <v>28.55</v>
      </c>
      <c r="Z53" s="190">
        <f t="shared" si="15"/>
        <v>59.40684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91" t="s">
        <v>73</v>
      </c>
      <c r="C54" s="191">
        <v>104.0</v>
      </c>
      <c r="D54" s="191">
        <v>204.0</v>
      </c>
      <c r="E54" s="191">
        <v>2874.0</v>
      </c>
      <c r="F54" s="191">
        <f t="shared" si="5"/>
        <v>0</v>
      </c>
      <c r="G54" s="191">
        <f t="shared" si="6"/>
        <v>1524.3696</v>
      </c>
      <c r="H54" s="192">
        <f t="shared" si="7"/>
        <v>1524.3696</v>
      </c>
      <c r="I54" s="191">
        <v>1.0</v>
      </c>
      <c r="J54" s="193">
        <f t="shared" si="8"/>
        <v>1524.3696</v>
      </c>
      <c r="K54" s="139"/>
      <c r="L54" s="176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6">
        <v>1480.0</v>
      </c>
      <c r="R54" s="188">
        <v>25.0</v>
      </c>
      <c r="S54" s="176">
        <f t="shared" si="9"/>
        <v>28.74</v>
      </c>
      <c r="T54" s="160">
        <f t="shared" si="10"/>
        <v>1</v>
      </c>
      <c r="U54" s="160">
        <f t="shared" si="11"/>
        <v>28.74</v>
      </c>
      <c r="V54" s="189">
        <f t="shared" si="12"/>
        <v>1524.3696</v>
      </c>
      <c r="W54" s="176">
        <f t="shared" ref="W54:X54" si="39">C54/100</f>
        <v>1.04</v>
      </c>
      <c r="X54" s="176">
        <f t="shared" si="39"/>
        <v>2.04</v>
      </c>
      <c r="Y54" s="176">
        <f t="shared" si="14"/>
        <v>28.74</v>
      </c>
      <c r="Z54" s="190">
        <f t="shared" si="15"/>
        <v>60.974784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1" t="s">
        <v>73</v>
      </c>
      <c r="C55" s="191">
        <v>102.0</v>
      </c>
      <c r="D55" s="191">
        <v>204.0</v>
      </c>
      <c r="E55" s="191">
        <v>2855.0</v>
      </c>
      <c r="F55" s="191">
        <f t="shared" si="5"/>
        <v>0</v>
      </c>
      <c r="G55" s="191">
        <f t="shared" si="6"/>
        <v>1485.171</v>
      </c>
      <c r="H55" s="192">
        <f t="shared" si="7"/>
        <v>1485.171</v>
      </c>
      <c r="I55" s="191">
        <v>1.0</v>
      </c>
      <c r="J55" s="193">
        <f t="shared" si="8"/>
        <v>1485.171</v>
      </c>
      <c r="K55" s="139"/>
      <c r="L55" s="176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6">
        <v>1490.0</v>
      </c>
      <c r="R55" s="188">
        <v>25.0</v>
      </c>
      <c r="S55" s="176">
        <f t="shared" si="9"/>
        <v>28.55</v>
      </c>
      <c r="T55" s="160">
        <f t="shared" si="10"/>
        <v>1</v>
      </c>
      <c r="U55" s="160">
        <f t="shared" si="11"/>
        <v>28.55</v>
      </c>
      <c r="V55" s="189">
        <f t="shared" si="12"/>
        <v>1485.171</v>
      </c>
      <c r="W55" s="176">
        <f t="shared" ref="W55:X55" si="40">C55/100</f>
        <v>1.02</v>
      </c>
      <c r="X55" s="176">
        <f t="shared" si="40"/>
        <v>2.04</v>
      </c>
      <c r="Y55" s="176">
        <f t="shared" si="14"/>
        <v>28.55</v>
      </c>
      <c r="Z55" s="190">
        <f t="shared" si="15"/>
        <v>59.40684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81" t="s">
        <v>75</v>
      </c>
      <c r="C56" s="182">
        <v>72.0</v>
      </c>
      <c r="D56" s="182">
        <v>220.0</v>
      </c>
      <c r="E56" s="182">
        <v>200.0</v>
      </c>
      <c r="F56" s="182">
        <f t="shared" si="5"/>
        <v>0</v>
      </c>
      <c r="G56" s="182">
        <f t="shared" si="6"/>
        <v>68.112</v>
      </c>
      <c r="H56" s="183">
        <f t="shared" si="7"/>
        <v>68.112</v>
      </c>
      <c r="I56" s="182">
        <v>1.0</v>
      </c>
      <c r="J56" s="184">
        <f t="shared" si="8"/>
        <v>68.112</v>
      </c>
      <c r="K56" s="185"/>
      <c r="L56" s="186">
        <f t="shared" si="17"/>
        <v>5.588</v>
      </c>
      <c r="M56" s="187">
        <f t="shared" si="18"/>
        <v>1</v>
      </c>
      <c r="N56" s="187">
        <f t="shared" si="19"/>
        <v>5.588</v>
      </c>
      <c r="O56" s="185"/>
      <c r="P56" s="185"/>
      <c r="Q56" s="186">
        <v>89.0</v>
      </c>
      <c r="R56" s="188">
        <v>21.5</v>
      </c>
      <c r="S56" s="176">
        <f t="shared" si="9"/>
        <v>2</v>
      </c>
      <c r="T56" s="160">
        <f t="shared" si="10"/>
        <v>1</v>
      </c>
      <c r="U56" s="160">
        <f t="shared" si="11"/>
        <v>2</v>
      </c>
      <c r="V56" s="189">
        <f t="shared" si="12"/>
        <v>68.112</v>
      </c>
      <c r="W56" s="176">
        <f t="shared" ref="W56:X56" si="41">C56/100</f>
        <v>0.72</v>
      </c>
      <c r="X56" s="176">
        <f t="shared" si="41"/>
        <v>2.2</v>
      </c>
      <c r="Y56" s="176">
        <f t="shared" si="14"/>
        <v>2</v>
      </c>
      <c r="Z56" s="190">
        <f t="shared" si="15"/>
        <v>3.168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91" t="s">
        <v>75</v>
      </c>
      <c r="C57" s="191">
        <v>108.0</v>
      </c>
      <c r="D57" s="191">
        <v>220.0</v>
      </c>
      <c r="E57" s="191">
        <v>62.0</v>
      </c>
      <c r="F57" s="191">
        <f t="shared" si="5"/>
        <v>0</v>
      </c>
      <c r="G57" s="191">
        <f t="shared" si="6"/>
        <v>31.67208</v>
      </c>
      <c r="H57" s="192">
        <f t="shared" si="7"/>
        <v>31.67208</v>
      </c>
      <c r="I57" s="191">
        <v>1.0</v>
      </c>
      <c r="J57" s="193">
        <f t="shared" si="8"/>
        <v>31.67208</v>
      </c>
      <c r="K57" s="139"/>
      <c r="L57" s="194"/>
      <c r="M57" s="195">
        <f t="shared" si="18"/>
        <v>1</v>
      </c>
      <c r="N57" s="195"/>
      <c r="O57" s="139"/>
      <c r="P57" s="139"/>
      <c r="Q57" s="176">
        <v>51.0</v>
      </c>
      <c r="R57" s="188">
        <v>21.5</v>
      </c>
      <c r="S57" s="176">
        <f t="shared" si="9"/>
        <v>0.62</v>
      </c>
      <c r="T57" s="160">
        <f t="shared" si="10"/>
        <v>1</v>
      </c>
      <c r="U57" s="160">
        <f t="shared" si="11"/>
        <v>0.62</v>
      </c>
      <c r="V57" s="189">
        <f t="shared" si="12"/>
        <v>31.67208</v>
      </c>
      <c r="W57" s="176">
        <f t="shared" ref="W57:X57" si="42">C57/100</f>
        <v>1.08</v>
      </c>
      <c r="X57" s="176">
        <f t="shared" si="42"/>
        <v>2.2</v>
      </c>
      <c r="Y57" s="176">
        <f t="shared" si="14"/>
        <v>0.62</v>
      </c>
      <c r="Z57" s="190">
        <f t="shared" si="15"/>
        <v>1.47312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91" t="s">
        <v>75</v>
      </c>
      <c r="C58" s="191">
        <v>108.0</v>
      </c>
      <c r="D58" s="191">
        <v>220.0</v>
      </c>
      <c r="E58" s="191">
        <v>70.0</v>
      </c>
      <c r="F58" s="191">
        <f t="shared" si="5"/>
        <v>0</v>
      </c>
      <c r="G58" s="191">
        <f t="shared" si="6"/>
        <v>35.7588</v>
      </c>
      <c r="H58" s="192">
        <f t="shared" si="7"/>
        <v>35.7588</v>
      </c>
      <c r="I58" s="191">
        <v>1.0</v>
      </c>
      <c r="J58" s="193">
        <f t="shared" si="8"/>
        <v>35.7588</v>
      </c>
      <c r="K58" s="139"/>
      <c r="L58" s="194"/>
      <c r="M58" s="195">
        <f t="shared" si="18"/>
        <v>1</v>
      </c>
      <c r="N58" s="195"/>
      <c r="O58" s="139"/>
      <c r="P58" s="139"/>
      <c r="Q58" s="176">
        <v>52.0</v>
      </c>
      <c r="R58" s="188">
        <v>21.5</v>
      </c>
      <c r="S58" s="176">
        <f t="shared" si="9"/>
        <v>0.7</v>
      </c>
      <c r="T58" s="160">
        <f t="shared" si="10"/>
        <v>1</v>
      </c>
      <c r="U58" s="160">
        <f t="shared" si="11"/>
        <v>0.7</v>
      </c>
      <c r="V58" s="189">
        <f t="shared" si="12"/>
        <v>35.7588</v>
      </c>
      <c r="W58" s="176">
        <f t="shared" ref="W58:X58" si="43">C58/100</f>
        <v>1.08</v>
      </c>
      <c r="X58" s="176">
        <f t="shared" si="43"/>
        <v>2.2</v>
      </c>
      <c r="Y58" s="176">
        <f t="shared" si="14"/>
        <v>0.7</v>
      </c>
      <c r="Z58" s="190">
        <f t="shared" si="15"/>
        <v>1.6632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1" t="s">
        <v>75</v>
      </c>
      <c r="C59" s="191">
        <v>109.0</v>
      </c>
      <c r="D59" s="191">
        <v>220.0</v>
      </c>
      <c r="E59" s="191">
        <v>2871.0</v>
      </c>
      <c r="F59" s="191">
        <f t="shared" si="5"/>
        <v>0</v>
      </c>
      <c r="G59" s="191">
        <f t="shared" si="6"/>
        <v>1480.20147</v>
      </c>
      <c r="H59" s="192">
        <f t="shared" si="7"/>
        <v>1480.20147</v>
      </c>
      <c r="I59" s="191">
        <v>1.0</v>
      </c>
      <c r="J59" s="193">
        <f t="shared" si="8"/>
        <v>1480.20147</v>
      </c>
      <c r="K59" s="139"/>
      <c r="L59" s="194"/>
      <c r="M59" s="195">
        <f t="shared" si="18"/>
        <v>1</v>
      </c>
      <c r="N59" s="195"/>
      <c r="O59" s="139"/>
      <c r="P59" s="139"/>
      <c r="Q59" s="176">
        <v>1485.0</v>
      </c>
      <c r="R59" s="188">
        <v>21.5</v>
      </c>
      <c r="S59" s="176">
        <f t="shared" si="9"/>
        <v>28.71</v>
      </c>
      <c r="T59" s="160">
        <f t="shared" si="10"/>
        <v>1</v>
      </c>
      <c r="U59" s="160">
        <f t="shared" si="11"/>
        <v>28.71</v>
      </c>
      <c r="V59" s="189">
        <f t="shared" si="12"/>
        <v>1480.20147</v>
      </c>
      <c r="W59" s="176">
        <f t="shared" ref="W59:X59" si="44">C59/100</f>
        <v>1.09</v>
      </c>
      <c r="X59" s="176">
        <f t="shared" si="44"/>
        <v>2.2</v>
      </c>
      <c r="Y59" s="176">
        <f t="shared" si="14"/>
        <v>28.71</v>
      </c>
      <c r="Z59" s="190">
        <f t="shared" si="15"/>
        <v>68.84658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29.0</v>
      </c>
      <c r="B60" s="191" t="s">
        <v>75</v>
      </c>
      <c r="C60" s="191">
        <v>111.0</v>
      </c>
      <c r="D60" s="191">
        <v>220.0</v>
      </c>
      <c r="E60" s="191">
        <v>2869.0</v>
      </c>
      <c r="F60" s="191">
        <f t="shared" si="5"/>
        <v>0</v>
      </c>
      <c r="G60" s="191">
        <f t="shared" si="6"/>
        <v>1506.31107</v>
      </c>
      <c r="H60" s="192">
        <f t="shared" si="7"/>
        <v>1506.31107</v>
      </c>
      <c r="I60" s="191">
        <v>1.0</v>
      </c>
      <c r="J60" s="193">
        <f t="shared" si="8"/>
        <v>1506.31107</v>
      </c>
      <c r="K60" s="139"/>
      <c r="L60" s="194"/>
      <c r="M60" s="195">
        <f t="shared" si="18"/>
        <v>1</v>
      </c>
      <c r="N60" s="195"/>
      <c r="O60" s="139"/>
      <c r="P60" s="139"/>
      <c r="Q60" s="176">
        <v>1475.0</v>
      </c>
      <c r="R60" s="188">
        <v>21.5</v>
      </c>
      <c r="S60" s="176">
        <f t="shared" si="9"/>
        <v>28.69</v>
      </c>
      <c r="T60" s="160">
        <f t="shared" si="10"/>
        <v>1</v>
      </c>
      <c r="U60" s="160">
        <f t="shared" si="11"/>
        <v>28.69</v>
      </c>
      <c r="V60" s="189">
        <f t="shared" si="12"/>
        <v>1506.31107</v>
      </c>
      <c r="W60" s="176">
        <f t="shared" ref="W60:X60" si="45">C60/100</f>
        <v>1.11</v>
      </c>
      <c r="X60" s="176">
        <f t="shared" si="45"/>
        <v>2.2</v>
      </c>
      <c r="Y60" s="176">
        <f t="shared" si="14"/>
        <v>28.69</v>
      </c>
      <c r="Z60" s="190">
        <f t="shared" si="15"/>
        <v>70.06098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30.0</v>
      </c>
      <c r="B61" s="191" t="s">
        <v>75</v>
      </c>
      <c r="C61" s="191">
        <v>106.0</v>
      </c>
      <c r="D61" s="191">
        <v>220.0</v>
      </c>
      <c r="E61" s="191">
        <v>2867.0</v>
      </c>
      <c r="F61" s="191">
        <f t="shared" si="5"/>
        <v>0</v>
      </c>
      <c r="G61" s="191">
        <f t="shared" si="6"/>
        <v>1437.45646</v>
      </c>
      <c r="H61" s="192">
        <f t="shared" si="7"/>
        <v>1437.45646</v>
      </c>
      <c r="I61" s="191">
        <v>1.0</v>
      </c>
      <c r="J61" s="193">
        <f t="shared" si="8"/>
        <v>1437.45646</v>
      </c>
      <c r="K61" s="139"/>
      <c r="L61" s="194"/>
      <c r="M61" s="195">
        <f t="shared" si="18"/>
        <v>1</v>
      </c>
      <c r="N61" s="195"/>
      <c r="O61" s="139"/>
      <c r="P61" s="139"/>
      <c r="Q61" s="176">
        <v>1435.0</v>
      </c>
      <c r="R61" s="188">
        <v>21.5</v>
      </c>
      <c r="S61" s="176">
        <f t="shared" si="9"/>
        <v>28.67</v>
      </c>
      <c r="T61" s="160">
        <f t="shared" si="10"/>
        <v>1</v>
      </c>
      <c r="U61" s="160">
        <f t="shared" si="11"/>
        <v>28.67</v>
      </c>
      <c r="V61" s="189">
        <f t="shared" si="12"/>
        <v>1437.45646</v>
      </c>
      <c r="W61" s="176">
        <f t="shared" ref="W61:X61" si="46">C61/100</f>
        <v>1.06</v>
      </c>
      <c r="X61" s="176">
        <f t="shared" si="46"/>
        <v>2.2</v>
      </c>
      <c r="Y61" s="176">
        <f t="shared" si="14"/>
        <v>28.67</v>
      </c>
      <c r="Z61" s="190">
        <f t="shared" si="15"/>
        <v>66.85844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31.0</v>
      </c>
      <c r="B62" s="191" t="s">
        <v>75</v>
      </c>
      <c r="C62" s="191">
        <v>107.0</v>
      </c>
      <c r="D62" s="191">
        <v>220.0</v>
      </c>
      <c r="E62" s="191">
        <v>2868.0</v>
      </c>
      <c r="F62" s="191">
        <f t="shared" si="5"/>
        <v>0</v>
      </c>
      <c r="G62" s="191">
        <f t="shared" si="6"/>
        <v>1451.52348</v>
      </c>
      <c r="H62" s="192">
        <f t="shared" si="7"/>
        <v>1451.52348</v>
      </c>
      <c r="I62" s="191">
        <v>1.0</v>
      </c>
      <c r="J62" s="193">
        <f t="shared" si="8"/>
        <v>1451.52348</v>
      </c>
      <c r="K62" s="139"/>
      <c r="L62" s="194"/>
      <c r="M62" s="195">
        <f t="shared" si="18"/>
        <v>1</v>
      </c>
      <c r="N62" s="195"/>
      <c r="O62" s="139"/>
      <c r="P62" s="139"/>
      <c r="Q62" s="176">
        <v>1455.0</v>
      </c>
      <c r="R62" s="188">
        <v>21.5</v>
      </c>
      <c r="S62" s="176">
        <f t="shared" si="9"/>
        <v>28.68</v>
      </c>
      <c r="T62" s="160">
        <f t="shared" si="10"/>
        <v>1</v>
      </c>
      <c r="U62" s="160">
        <f t="shared" si="11"/>
        <v>28.68</v>
      </c>
      <c r="V62" s="189">
        <f t="shared" si="12"/>
        <v>1451.52348</v>
      </c>
      <c r="W62" s="176">
        <f t="shared" ref="W62:X62" si="47">C62/100</f>
        <v>1.07</v>
      </c>
      <c r="X62" s="176">
        <f t="shared" si="47"/>
        <v>2.2</v>
      </c>
      <c r="Y62" s="176">
        <f t="shared" si="14"/>
        <v>28.68</v>
      </c>
      <c r="Z62" s="190">
        <f t="shared" si="15"/>
        <v>67.51272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32.0</v>
      </c>
      <c r="B63" s="191" t="s">
        <v>75</v>
      </c>
      <c r="C63" s="191">
        <v>94.0</v>
      </c>
      <c r="D63" s="191">
        <v>220.0</v>
      </c>
      <c r="E63" s="191">
        <v>2500.0</v>
      </c>
      <c r="F63" s="191">
        <f t="shared" si="5"/>
        <v>0</v>
      </c>
      <c r="G63" s="191">
        <f t="shared" si="6"/>
        <v>1111.55</v>
      </c>
      <c r="H63" s="192">
        <f t="shared" si="7"/>
        <v>1111.55</v>
      </c>
      <c r="I63" s="191">
        <v>1.0</v>
      </c>
      <c r="J63" s="193">
        <f t="shared" si="8"/>
        <v>1111.55</v>
      </c>
      <c r="K63" s="139"/>
      <c r="L63" s="194"/>
      <c r="M63" s="195">
        <f t="shared" si="18"/>
        <v>1</v>
      </c>
      <c r="N63" s="195"/>
      <c r="O63" s="139"/>
      <c r="P63" s="139"/>
      <c r="Q63" s="176">
        <v>1235.0</v>
      </c>
      <c r="R63" s="188">
        <v>21.5</v>
      </c>
      <c r="S63" s="176">
        <f t="shared" si="9"/>
        <v>25</v>
      </c>
      <c r="T63" s="160">
        <f t="shared" si="10"/>
        <v>1</v>
      </c>
      <c r="U63" s="160">
        <f t="shared" si="11"/>
        <v>25</v>
      </c>
      <c r="V63" s="189">
        <f t="shared" si="12"/>
        <v>1111.55</v>
      </c>
      <c r="W63" s="176">
        <f t="shared" ref="W63:X63" si="48">C63/100</f>
        <v>0.94</v>
      </c>
      <c r="X63" s="176">
        <f t="shared" si="48"/>
        <v>2.2</v>
      </c>
      <c r="Y63" s="176">
        <f t="shared" si="14"/>
        <v>25</v>
      </c>
      <c r="Z63" s="190">
        <f t="shared" si="15"/>
        <v>51.7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33.0</v>
      </c>
      <c r="B64" s="181" t="s">
        <v>76</v>
      </c>
      <c r="C64" s="182">
        <v>71.0</v>
      </c>
      <c r="D64" s="182">
        <v>220.0</v>
      </c>
      <c r="E64" s="182">
        <v>199.0</v>
      </c>
      <c r="F64" s="182">
        <f t="shared" si="5"/>
        <v>0</v>
      </c>
      <c r="G64" s="182">
        <f t="shared" si="6"/>
        <v>99.46816</v>
      </c>
      <c r="H64" s="183">
        <f t="shared" si="7"/>
        <v>99.46816</v>
      </c>
      <c r="I64" s="182">
        <v>1.0</v>
      </c>
      <c r="J64" s="184">
        <f t="shared" si="8"/>
        <v>99.46816</v>
      </c>
      <c r="K64" s="185"/>
      <c r="L64" s="264"/>
      <c r="M64" s="265">
        <f t="shared" si="18"/>
        <v>1</v>
      </c>
      <c r="N64" s="265"/>
      <c r="O64" s="185"/>
      <c r="P64" s="185"/>
      <c r="Q64" s="186">
        <v>113.0</v>
      </c>
      <c r="R64" s="188">
        <v>32.0</v>
      </c>
      <c r="S64" s="176">
        <f t="shared" si="9"/>
        <v>1.99</v>
      </c>
      <c r="T64" s="160">
        <f t="shared" si="10"/>
        <v>1</v>
      </c>
      <c r="U64" s="160">
        <f t="shared" si="11"/>
        <v>1.99</v>
      </c>
      <c r="V64" s="189">
        <f t="shared" si="12"/>
        <v>99.46816</v>
      </c>
      <c r="W64" s="176">
        <f t="shared" ref="W64:X64" si="49">C64/100</f>
        <v>0.71</v>
      </c>
      <c r="X64" s="176">
        <f t="shared" si="49"/>
        <v>2.2</v>
      </c>
      <c r="Y64" s="176">
        <f t="shared" si="14"/>
        <v>1.99</v>
      </c>
      <c r="Z64" s="190">
        <f t="shared" si="15"/>
        <v>3.10838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34.0</v>
      </c>
      <c r="B65" s="191" t="s">
        <v>76</v>
      </c>
      <c r="C65" s="191">
        <v>89.0</v>
      </c>
      <c r="D65" s="191">
        <v>221.0</v>
      </c>
      <c r="E65" s="191">
        <v>64.0</v>
      </c>
      <c r="F65" s="191">
        <f t="shared" si="5"/>
        <v>0</v>
      </c>
      <c r="G65" s="191">
        <f t="shared" si="6"/>
        <v>40.282112</v>
      </c>
      <c r="H65" s="192">
        <f t="shared" si="7"/>
        <v>40.282112</v>
      </c>
      <c r="I65" s="191">
        <v>1.0</v>
      </c>
      <c r="J65" s="193">
        <f t="shared" si="8"/>
        <v>40.282112</v>
      </c>
      <c r="K65" s="139"/>
      <c r="L65" s="194"/>
      <c r="M65" s="195">
        <f t="shared" si="18"/>
        <v>1</v>
      </c>
      <c r="N65" s="195"/>
      <c r="O65" s="139"/>
      <c r="P65" s="139"/>
      <c r="Q65" s="176">
        <v>60.0</v>
      </c>
      <c r="R65" s="188">
        <v>32.0</v>
      </c>
      <c r="S65" s="176">
        <f t="shared" si="9"/>
        <v>0.64</v>
      </c>
      <c r="T65" s="160">
        <f t="shared" si="10"/>
        <v>1</v>
      </c>
      <c r="U65" s="160">
        <f t="shared" si="11"/>
        <v>0.64</v>
      </c>
      <c r="V65" s="189">
        <f t="shared" si="12"/>
        <v>40.282112</v>
      </c>
      <c r="W65" s="176">
        <f t="shared" ref="W65:X65" si="50">C65/100</f>
        <v>0.89</v>
      </c>
      <c r="X65" s="176">
        <f t="shared" si="50"/>
        <v>2.21</v>
      </c>
      <c r="Y65" s="176">
        <f t="shared" si="14"/>
        <v>0.64</v>
      </c>
      <c r="Z65" s="190">
        <f t="shared" si="15"/>
        <v>1.258816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35.0</v>
      </c>
      <c r="B66" s="191" t="s">
        <v>76</v>
      </c>
      <c r="C66" s="191">
        <v>89.0</v>
      </c>
      <c r="D66" s="191">
        <v>221.0</v>
      </c>
      <c r="E66" s="191">
        <v>71.0</v>
      </c>
      <c r="F66" s="191">
        <f t="shared" si="5"/>
        <v>0</v>
      </c>
      <c r="G66" s="191">
        <f t="shared" si="6"/>
        <v>44.687968</v>
      </c>
      <c r="H66" s="192">
        <f t="shared" si="7"/>
        <v>44.687968</v>
      </c>
      <c r="I66" s="191">
        <v>1.0</v>
      </c>
      <c r="J66" s="193">
        <f t="shared" si="8"/>
        <v>44.687968</v>
      </c>
      <c r="K66" s="139"/>
      <c r="L66" s="194"/>
      <c r="M66" s="195">
        <f t="shared" si="18"/>
        <v>1</v>
      </c>
      <c r="N66" s="195"/>
      <c r="O66" s="139"/>
      <c r="P66" s="139"/>
      <c r="Q66" s="176">
        <v>66.0</v>
      </c>
      <c r="R66" s="188">
        <v>32.0</v>
      </c>
      <c r="S66" s="176">
        <f t="shared" si="9"/>
        <v>0.71</v>
      </c>
      <c r="T66" s="160">
        <f t="shared" si="10"/>
        <v>1</v>
      </c>
      <c r="U66" s="160">
        <f t="shared" si="11"/>
        <v>0.71</v>
      </c>
      <c r="V66" s="189">
        <f t="shared" si="12"/>
        <v>44.687968</v>
      </c>
      <c r="W66" s="176">
        <f t="shared" ref="W66:X66" si="51">C66/100</f>
        <v>0.89</v>
      </c>
      <c r="X66" s="176">
        <f t="shared" si="51"/>
        <v>2.21</v>
      </c>
      <c r="Y66" s="176">
        <f t="shared" si="14"/>
        <v>0.71</v>
      </c>
      <c r="Z66" s="190">
        <f t="shared" si="15"/>
        <v>1.396499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36.0</v>
      </c>
      <c r="B67" s="191" t="s">
        <v>76</v>
      </c>
      <c r="C67" s="191">
        <v>88.0</v>
      </c>
      <c r="D67" s="191">
        <v>220.0</v>
      </c>
      <c r="E67" s="191">
        <v>2876.0</v>
      </c>
      <c r="F67" s="191">
        <f t="shared" si="5"/>
        <v>0</v>
      </c>
      <c r="G67" s="191">
        <f t="shared" si="6"/>
        <v>1781.73952</v>
      </c>
      <c r="H67" s="192">
        <f t="shared" si="7"/>
        <v>1781.73952</v>
      </c>
      <c r="I67" s="191">
        <v>1.0</v>
      </c>
      <c r="J67" s="193">
        <f t="shared" si="8"/>
        <v>1781.73952</v>
      </c>
      <c r="K67" s="139"/>
      <c r="L67" s="194"/>
      <c r="M67" s="195">
        <f t="shared" si="18"/>
        <v>1</v>
      </c>
      <c r="N67" s="195"/>
      <c r="O67" s="139"/>
      <c r="P67" s="139"/>
      <c r="Q67" s="176">
        <v>1810.0</v>
      </c>
      <c r="R67" s="188">
        <v>32.0</v>
      </c>
      <c r="S67" s="176">
        <f t="shared" si="9"/>
        <v>28.76</v>
      </c>
      <c r="T67" s="160">
        <f t="shared" si="10"/>
        <v>1</v>
      </c>
      <c r="U67" s="160">
        <f t="shared" si="11"/>
        <v>28.76</v>
      </c>
      <c r="V67" s="189">
        <f t="shared" si="12"/>
        <v>1781.73952</v>
      </c>
      <c r="W67" s="176">
        <f t="shared" ref="W67:X67" si="52">C67/100</f>
        <v>0.88</v>
      </c>
      <c r="X67" s="176">
        <f t="shared" si="52"/>
        <v>2.2</v>
      </c>
      <c r="Y67" s="176">
        <f t="shared" si="14"/>
        <v>28.76</v>
      </c>
      <c r="Z67" s="190">
        <f t="shared" si="15"/>
        <v>55.67936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0">
        <v>37.0</v>
      </c>
      <c r="B68" s="191" t="s">
        <v>76</v>
      </c>
      <c r="C68" s="191">
        <v>88.0</v>
      </c>
      <c r="D68" s="191">
        <v>220.0</v>
      </c>
      <c r="E68" s="191">
        <v>2872.0</v>
      </c>
      <c r="F68" s="191">
        <f t="shared" si="5"/>
        <v>0</v>
      </c>
      <c r="G68" s="191">
        <f t="shared" si="6"/>
        <v>1779.26144</v>
      </c>
      <c r="H68" s="192">
        <f t="shared" si="7"/>
        <v>1779.26144</v>
      </c>
      <c r="I68" s="191">
        <v>1.0</v>
      </c>
      <c r="J68" s="193">
        <f t="shared" si="8"/>
        <v>1779.26144</v>
      </c>
      <c r="K68" s="139"/>
      <c r="L68" s="194"/>
      <c r="M68" s="195">
        <f t="shared" si="18"/>
        <v>1</v>
      </c>
      <c r="N68" s="195"/>
      <c r="O68" s="139"/>
      <c r="P68" s="139"/>
      <c r="Q68" s="176">
        <v>1835.0</v>
      </c>
      <c r="R68" s="188">
        <v>32.0</v>
      </c>
      <c r="S68" s="176">
        <f t="shared" si="9"/>
        <v>28.72</v>
      </c>
      <c r="T68" s="160">
        <f t="shared" si="10"/>
        <v>1</v>
      </c>
      <c r="U68" s="160">
        <f t="shared" si="11"/>
        <v>28.72</v>
      </c>
      <c r="V68" s="189">
        <f t="shared" si="12"/>
        <v>1779.26144</v>
      </c>
      <c r="W68" s="176">
        <f t="shared" ref="W68:X68" si="53">C68/100</f>
        <v>0.88</v>
      </c>
      <c r="X68" s="176">
        <f t="shared" si="53"/>
        <v>2.2</v>
      </c>
      <c r="Y68" s="176">
        <f t="shared" si="14"/>
        <v>28.72</v>
      </c>
      <c r="Z68" s="190">
        <f t="shared" si="15"/>
        <v>55.60192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51.0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/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4">C69/100</f>
        <v>0</v>
      </c>
      <c r="X69" s="176">
        <f t="shared" si="54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52.0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/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5">C70/100</f>
        <v>0</v>
      </c>
      <c r="X70" s="176">
        <f t="shared" si="55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53.0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/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56">C71/100</f>
        <v>0</v>
      </c>
      <c r="X71" s="176">
        <f t="shared" si="56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54.0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/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57">C72/100</f>
        <v>0</v>
      </c>
      <c r="X72" s="176">
        <f t="shared" si="57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55.0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58">C73/100</f>
        <v>0</v>
      </c>
      <c r="X73" s="176">
        <f t="shared" si="58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56.0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/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59">C74/100</f>
        <v>0</v>
      </c>
      <c r="X74" s="176">
        <f t="shared" si="59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57.0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0">C75/100</f>
        <v>0</v>
      </c>
      <c r="X75" s="176">
        <f t="shared" si="60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58.0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1">C76/100</f>
        <v>0</v>
      </c>
      <c r="X76" s="176">
        <f t="shared" si="61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59.0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76"/>
      <c r="R77" s="141"/>
      <c r="S77" s="176">
        <f t="shared" si="9"/>
        <v>0</v>
      </c>
      <c r="T77" s="160" t="str">
        <f t="shared" si="10"/>
        <v/>
      </c>
      <c r="U77" s="160">
        <f t="shared" si="11"/>
        <v>0</v>
      </c>
      <c r="V77" s="189">
        <f t="shared" si="12"/>
        <v>0</v>
      </c>
      <c r="W77" s="176">
        <f t="shared" ref="W77:X77" si="62">C77/100</f>
        <v>0</v>
      </c>
      <c r="X77" s="176">
        <f t="shared" si="62"/>
        <v>0</v>
      </c>
      <c r="Y77" s="176">
        <f t="shared" si="14"/>
        <v>0</v>
      </c>
      <c r="Z77" s="19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60.0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76">
        <f t="shared" ref="L78:L79" si="64">D78*25.4/1000</f>
        <v>0</v>
      </c>
      <c r="M78" s="160" t="str">
        <f t="shared" ref="M78:M93" si="65">+I78</f>
        <v/>
      </c>
      <c r="N78" s="160">
        <f t="shared" ref="N78:N79" si="66">M78*L78</f>
        <v>0</v>
      </c>
      <c r="O78" s="139"/>
      <c r="P78" s="139"/>
      <c r="Q78" s="176"/>
      <c r="R78" s="141"/>
      <c r="S78" s="176">
        <f t="shared" si="9"/>
        <v>0</v>
      </c>
      <c r="T78" s="160" t="str">
        <f t="shared" si="10"/>
        <v/>
      </c>
      <c r="U78" s="160">
        <f t="shared" si="11"/>
        <v>0</v>
      </c>
      <c r="V78" s="189">
        <f t="shared" si="12"/>
        <v>0</v>
      </c>
      <c r="W78" s="176">
        <f t="shared" ref="W78:X78" si="63">C78/100</f>
        <v>0</v>
      </c>
      <c r="X78" s="176">
        <f t="shared" si="63"/>
        <v>0</v>
      </c>
      <c r="Y78" s="176">
        <f t="shared" si="14"/>
        <v>0</v>
      </c>
      <c r="Z78" s="19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61.0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>
        <f t="shared" si="64"/>
        <v>0</v>
      </c>
      <c r="M79" s="195" t="str">
        <f t="shared" si="65"/>
        <v/>
      </c>
      <c r="N79" s="195">
        <f t="shared" si="66"/>
        <v>0</v>
      </c>
      <c r="O79" s="139"/>
      <c r="P79" s="139"/>
      <c r="Q79" s="176"/>
      <c r="R79" s="141"/>
      <c r="S79" s="176">
        <f t="shared" si="9"/>
        <v>0</v>
      </c>
      <c r="T79" s="160" t="str">
        <f t="shared" si="10"/>
        <v/>
      </c>
      <c r="U79" s="160">
        <f t="shared" si="11"/>
        <v>0</v>
      </c>
      <c r="V79" s="189">
        <f t="shared" si="12"/>
        <v>0</v>
      </c>
      <c r="W79" s="176">
        <f t="shared" ref="W79:X79" si="67">C79/100</f>
        <v>0</v>
      </c>
      <c r="X79" s="176">
        <f t="shared" si="67"/>
        <v>0</v>
      </c>
      <c r="Y79" s="176">
        <f t="shared" si="14"/>
        <v>0</v>
      </c>
      <c r="Z79" s="19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62.0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65"/>
        <v/>
      </c>
      <c r="N80" s="195"/>
      <c r="O80" s="139"/>
      <c r="P80" s="139"/>
      <c r="Q80" s="176"/>
      <c r="R80" s="141"/>
      <c r="S80" s="176">
        <f t="shared" si="9"/>
        <v>0</v>
      </c>
      <c r="T80" s="160" t="str">
        <f t="shared" si="10"/>
        <v/>
      </c>
      <c r="U80" s="160">
        <f t="shared" si="11"/>
        <v>0</v>
      </c>
      <c r="V80" s="189">
        <f t="shared" si="12"/>
        <v>0</v>
      </c>
      <c r="W80" s="176">
        <f t="shared" ref="W80:X80" si="68">C80/100</f>
        <v>0</v>
      </c>
      <c r="X80" s="176">
        <f t="shared" si="68"/>
        <v>0</v>
      </c>
      <c r="Y80" s="176">
        <f t="shared" si="14"/>
        <v>0</v>
      </c>
      <c r="Z80" s="19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63.0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 t="str">
        <f t="shared" si="65"/>
        <v/>
      </c>
      <c r="N81" s="195"/>
      <c r="O81" s="139"/>
      <c r="P81" s="139"/>
      <c r="Q81" s="176"/>
      <c r="R81" s="141"/>
      <c r="S81" s="176">
        <f t="shared" si="9"/>
        <v>0</v>
      </c>
      <c r="T81" s="160" t="str">
        <f t="shared" si="10"/>
        <v/>
      </c>
      <c r="U81" s="160">
        <f t="shared" si="11"/>
        <v>0</v>
      </c>
      <c r="V81" s="189">
        <f t="shared" si="12"/>
        <v>0</v>
      </c>
      <c r="W81" s="176">
        <f t="shared" ref="W81:X81" si="69">C81/100</f>
        <v>0</v>
      </c>
      <c r="X81" s="176">
        <f t="shared" si="69"/>
        <v>0</v>
      </c>
      <c r="Y81" s="176">
        <f t="shared" si="14"/>
        <v>0</v>
      </c>
      <c r="Z81" s="19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64.0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 t="str">
        <f t="shared" si="65"/>
        <v/>
      </c>
      <c r="N82" s="195"/>
      <c r="O82" s="139"/>
      <c r="P82" s="139"/>
      <c r="Q82" s="176"/>
      <c r="R82" s="141"/>
      <c r="S82" s="176">
        <f t="shared" si="9"/>
        <v>0</v>
      </c>
      <c r="T82" s="160" t="str">
        <f t="shared" si="10"/>
        <v/>
      </c>
      <c r="U82" s="160">
        <f t="shared" si="11"/>
        <v>0</v>
      </c>
      <c r="V82" s="189">
        <f t="shared" si="12"/>
        <v>0</v>
      </c>
      <c r="W82" s="176">
        <f t="shared" ref="W82:X82" si="70">C82/100</f>
        <v>0</v>
      </c>
      <c r="X82" s="176">
        <f t="shared" si="70"/>
        <v>0</v>
      </c>
      <c r="Y82" s="176">
        <f t="shared" si="14"/>
        <v>0</v>
      </c>
      <c r="Z82" s="19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65.0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 t="str">
        <f t="shared" si="65"/>
        <v/>
      </c>
      <c r="N83" s="195"/>
      <c r="O83" s="139"/>
      <c r="P83" s="139"/>
      <c r="Q83" s="176"/>
      <c r="R83" s="141"/>
      <c r="S83" s="176">
        <f t="shared" si="9"/>
        <v>0</v>
      </c>
      <c r="T83" s="160" t="str">
        <f t="shared" si="10"/>
        <v/>
      </c>
      <c r="U83" s="160">
        <f t="shared" si="11"/>
        <v>0</v>
      </c>
      <c r="V83" s="189">
        <f t="shared" si="12"/>
        <v>0</v>
      </c>
      <c r="W83" s="176">
        <f t="shared" ref="W83:X83" si="71">C83/100</f>
        <v>0</v>
      </c>
      <c r="X83" s="176">
        <f t="shared" si="71"/>
        <v>0</v>
      </c>
      <c r="Y83" s="176">
        <f t="shared" si="14"/>
        <v>0</v>
      </c>
      <c r="Z83" s="19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66.0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 t="str">
        <f t="shared" si="65"/>
        <v/>
      </c>
      <c r="N84" s="195"/>
      <c r="O84" s="139"/>
      <c r="P84" s="139"/>
      <c r="Q84" s="176"/>
      <c r="R84" s="141"/>
      <c r="S84" s="176">
        <f t="shared" si="9"/>
        <v>0</v>
      </c>
      <c r="T84" s="160" t="str">
        <f t="shared" si="10"/>
        <v/>
      </c>
      <c r="U84" s="160">
        <f t="shared" si="11"/>
        <v>0</v>
      </c>
      <c r="V84" s="189">
        <f t="shared" si="12"/>
        <v>0</v>
      </c>
      <c r="W84" s="176">
        <f t="shared" ref="W84:X84" si="72">C84/100</f>
        <v>0</v>
      </c>
      <c r="X84" s="176">
        <f t="shared" si="72"/>
        <v>0</v>
      </c>
      <c r="Y84" s="176">
        <f t="shared" si="14"/>
        <v>0</v>
      </c>
      <c r="Z84" s="19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67.0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 t="str">
        <f t="shared" si="65"/>
        <v/>
      </c>
      <c r="N85" s="195"/>
      <c r="O85" s="139"/>
      <c r="P85" s="139"/>
      <c r="Q85" s="176"/>
      <c r="R85" s="141"/>
      <c r="S85" s="176">
        <f t="shared" si="9"/>
        <v>0</v>
      </c>
      <c r="T85" s="160" t="str">
        <f t="shared" si="10"/>
        <v/>
      </c>
      <c r="U85" s="160">
        <f t="shared" si="11"/>
        <v>0</v>
      </c>
      <c r="V85" s="189">
        <f t="shared" si="12"/>
        <v>0</v>
      </c>
      <c r="W85" s="176">
        <f t="shared" ref="W85:X85" si="73">C85/100</f>
        <v>0</v>
      </c>
      <c r="X85" s="176">
        <f t="shared" si="73"/>
        <v>0</v>
      </c>
      <c r="Y85" s="176">
        <f t="shared" si="14"/>
        <v>0</v>
      </c>
      <c r="Z85" s="19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68.0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 t="str">
        <f t="shared" si="65"/>
        <v/>
      </c>
      <c r="N86" s="195"/>
      <c r="O86" s="139"/>
      <c r="P86" s="139"/>
      <c r="Q86" s="176"/>
      <c r="R86" s="141"/>
      <c r="S86" s="176">
        <f t="shared" si="9"/>
        <v>0</v>
      </c>
      <c r="T86" s="160" t="str">
        <f t="shared" si="10"/>
        <v/>
      </c>
      <c r="U86" s="160">
        <f t="shared" si="11"/>
        <v>0</v>
      </c>
      <c r="V86" s="189">
        <f t="shared" si="12"/>
        <v>0</v>
      </c>
      <c r="W86" s="176">
        <f t="shared" ref="W86:X86" si="74">C86/100</f>
        <v>0</v>
      </c>
      <c r="X86" s="176">
        <f t="shared" si="74"/>
        <v>0</v>
      </c>
      <c r="Y86" s="176">
        <f t="shared" si="14"/>
        <v>0</v>
      </c>
      <c r="Z86" s="19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69.0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 t="str">
        <f t="shared" si="65"/>
        <v/>
      </c>
      <c r="N87" s="195"/>
      <c r="O87" s="139"/>
      <c r="P87" s="139"/>
      <c r="Q87" s="176"/>
      <c r="R87" s="141"/>
      <c r="S87" s="176">
        <f t="shared" si="9"/>
        <v>0</v>
      </c>
      <c r="T87" s="160" t="str">
        <f t="shared" si="10"/>
        <v/>
      </c>
      <c r="U87" s="160">
        <f t="shared" si="11"/>
        <v>0</v>
      </c>
      <c r="V87" s="189">
        <f t="shared" si="12"/>
        <v>0</v>
      </c>
      <c r="W87" s="176">
        <f t="shared" ref="W87:X87" si="75">C87/100</f>
        <v>0</v>
      </c>
      <c r="X87" s="176">
        <f t="shared" si="75"/>
        <v>0</v>
      </c>
      <c r="Y87" s="176">
        <f t="shared" si="14"/>
        <v>0</v>
      </c>
      <c r="Z87" s="19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70.0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 t="str">
        <f t="shared" si="65"/>
        <v/>
      </c>
      <c r="N88" s="195"/>
      <c r="O88" s="139"/>
      <c r="P88" s="139"/>
      <c r="Q88" s="176"/>
      <c r="R88" s="141"/>
      <c r="S88" s="176">
        <f t="shared" si="9"/>
        <v>0</v>
      </c>
      <c r="T88" s="160" t="str">
        <f t="shared" si="10"/>
        <v/>
      </c>
      <c r="U88" s="160">
        <f t="shared" si="11"/>
        <v>0</v>
      </c>
      <c r="V88" s="189">
        <f t="shared" si="12"/>
        <v>0</v>
      </c>
      <c r="W88" s="176">
        <f t="shared" ref="W88:X88" si="76">C88/100</f>
        <v>0</v>
      </c>
      <c r="X88" s="176">
        <f t="shared" si="76"/>
        <v>0</v>
      </c>
      <c r="Y88" s="176">
        <f t="shared" si="14"/>
        <v>0</v>
      </c>
      <c r="Z88" s="19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71.0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 t="str">
        <f t="shared" si="65"/>
        <v/>
      </c>
      <c r="N89" s="195"/>
      <c r="O89" s="139"/>
      <c r="P89" s="139"/>
      <c r="Q89" s="176"/>
      <c r="R89" s="141"/>
      <c r="S89" s="176">
        <f t="shared" si="9"/>
        <v>0</v>
      </c>
      <c r="T89" s="160" t="str">
        <f t="shared" si="10"/>
        <v/>
      </c>
      <c r="U89" s="160">
        <f t="shared" si="11"/>
        <v>0</v>
      </c>
      <c r="V89" s="189">
        <f t="shared" si="12"/>
        <v>0</v>
      </c>
      <c r="W89" s="176">
        <f t="shared" ref="W89:X89" si="77">C89/100</f>
        <v>0</v>
      </c>
      <c r="X89" s="176">
        <f t="shared" si="77"/>
        <v>0</v>
      </c>
      <c r="Y89" s="176">
        <f t="shared" si="14"/>
        <v>0</v>
      </c>
      <c r="Z89" s="19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72.0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 t="str">
        <f t="shared" si="65"/>
        <v/>
      </c>
      <c r="N90" s="195"/>
      <c r="O90" s="139"/>
      <c r="P90" s="139"/>
      <c r="Q90" s="176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198">
        <f t="shared" si="12"/>
        <v>0</v>
      </c>
      <c r="W90" s="196">
        <f t="shared" ref="W90:X90" si="78">C90/100</f>
        <v>0</v>
      </c>
      <c r="X90" s="196">
        <f t="shared" si="78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73.0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 t="str">
        <f t="shared" si="65"/>
        <v/>
      </c>
      <c r="N91" s="195"/>
      <c r="O91" s="139"/>
      <c r="P91" s="139"/>
      <c r="Q91" s="176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198">
        <f t="shared" si="12"/>
        <v>0</v>
      </c>
      <c r="W91" s="196">
        <f t="shared" ref="W91:X91" si="79">C91/100</f>
        <v>0</v>
      </c>
      <c r="X91" s="196">
        <f t="shared" si="79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74.0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 t="str">
        <f t="shared" si="65"/>
        <v/>
      </c>
      <c r="N92" s="195"/>
      <c r="O92" s="139"/>
      <c r="P92" s="139"/>
      <c r="Q92" s="176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198">
        <f t="shared" si="12"/>
        <v>0</v>
      </c>
      <c r="W92" s="196">
        <f t="shared" ref="W92:X92" si="80">C92/100</f>
        <v>0</v>
      </c>
      <c r="X92" s="196">
        <f t="shared" si="80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75.0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 t="str">
        <f t="shared" si="65"/>
        <v/>
      </c>
      <c r="N93" s="195"/>
      <c r="O93" s="139"/>
      <c r="P93" s="139"/>
      <c r="Q93" s="176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198">
        <f t="shared" si="12"/>
        <v>0</v>
      </c>
      <c r="W93" s="196">
        <f t="shared" ref="W93:X93" si="81">C93/100</f>
        <v>0</v>
      </c>
      <c r="X93" s="196">
        <f t="shared" si="81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76.0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2">C94/100</f>
        <v>0</v>
      </c>
      <c r="X94" s="196">
        <f t="shared" si="82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77.0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3">C95/100</f>
        <v>0</v>
      </c>
      <c r="X95" s="196">
        <f t="shared" si="83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78.0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4">C96/100</f>
        <v>0</v>
      </c>
      <c r="X96" s="196">
        <f t="shared" si="84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79.0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5">C97/100</f>
        <v>0</v>
      </c>
      <c r="X97" s="196">
        <f t="shared" si="85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80.0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6">C98/100</f>
        <v>0</v>
      </c>
      <c r="X98" s="196">
        <f t="shared" si="86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81.0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7">C99/100</f>
        <v>0</v>
      </c>
      <c r="X99" s="196">
        <f t="shared" si="87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82.0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8">C100/100</f>
        <v>0</v>
      </c>
      <c r="X100" s="196">
        <f t="shared" si="88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83.0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89">C101/100</f>
        <v>0</v>
      </c>
      <c r="X101" s="196">
        <f t="shared" si="89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84.0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0">C102/100</f>
        <v>0</v>
      </c>
      <c r="X102" s="196">
        <f t="shared" si="90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85.0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1">C103/100</f>
        <v>0</v>
      </c>
      <c r="X103" s="196">
        <f t="shared" si="91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86.0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2">C104/100</f>
        <v>0</v>
      </c>
      <c r="X104" s="196">
        <f t="shared" si="92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87.0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3">C105/100</f>
        <v>0</v>
      </c>
      <c r="X105" s="196">
        <f t="shared" si="93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88.0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4">C106/100</f>
        <v>0</v>
      </c>
      <c r="X106" s="196">
        <f t="shared" si="94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89.0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5">C107/100</f>
        <v>0</v>
      </c>
      <c r="X107" s="196">
        <f t="shared" si="95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90.0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6">C108/100</f>
        <v>0</v>
      </c>
      <c r="X108" s="196">
        <f t="shared" si="96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91.0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7">C109/100</f>
        <v>0</v>
      </c>
      <c r="X109" s="196">
        <f t="shared" si="97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92.0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8">C110/100</f>
        <v>0</v>
      </c>
      <c r="X110" s="196">
        <f t="shared" si="98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93.0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99">C111/100</f>
        <v>0</v>
      </c>
      <c r="X111" s="196">
        <f t="shared" si="99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94.0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0">C112/100</f>
        <v>0</v>
      </c>
      <c r="X112" s="196">
        <f t="shared" si="100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95.0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1">C113/100</f>
        <v>0</v>
      </c>
      <c r="X113" s="196">
        <f t="shared" si="101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96.0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2">C114/100</f>
        <v>0</v>
      </c>
      <c r="X114" s="196">
        <f t="shared" si="102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97.0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3">C115/100</f>
        <v>0</v>
      </c>
      <c r="X115" s="196">
        <f t="shared" si="103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98.0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4">C116/100</f>
        <v>0</v>
      </c>
      <c r="X116" s="196">
        <f t="shared" si="104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99.0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5">C117/100</f>
        <v>0</v>
      </c>
      <c r="X117" s="196">
        <f t="shared" si="105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100.0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6">C118/100</f>
        <v>0</v>
      </c>
      <c r="X118" s="196">
        <f t="shared" si="106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101.0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7">C119/100</f>
        <v>0</v>
      </c>
      <c r="X119" s="196">
        <f t="shared" si="107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102.0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8">C120/100</f>
        <v>0</v>
      </c>
      <c r="X120" s="196">
        <f t="shared" si="108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103.0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09">C121/100</f>
        <v>0</v>
      </c>
      <c r="X121" s="196">
        <f t="shared" si="109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104.0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0">C122/100</f>
        <v>0</v>
      </c>
      <c r="X122" s="196">
        <f t="shared" si="110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105.0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1">C123/100</f>
        <v>0</v>
      </c>
      <c r="X123" s="196">
        <f t="shared" si="111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106.0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2">C124/100</f>
        <v>0</v>
      </c>
      <c r="X124" s="196">
        <f t="shared" si="112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107.0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3">C125/100</f>
        <v>0</v>
      </c>
      <c r="X125" s="196">
        <f t="shared" si="113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108.0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4">C126/100</f>
        <v>0</v>
      </c>
      <c r="X126" s="196">
        <f t="shared" si="114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109.0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5">C127/100</f>
        <v>0</v>
      </c>
      <c r="X127" s="196">
        <f t="shared" si="115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110.0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6">C128/100</f>
        <v>0</v>
      </c>
      <c r="X128" s="196">
        <f t="shared" si="116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111.0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7">C129/100</f>
        <v>0</v>
      </c>
      <c r="X129" s="196">
        <f t="shared" si="117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112.0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8">C130/100</f>
        <v>0</v>
      </c>
      <c r="X130" s="196">
        <f t="shared" si="118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113.0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19">C131/100</f>
        <v>0</v>
      </c>
      <c r="X131" s="196">
        <f t="shared" si="119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114.0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0">C132/100</f>
        <v>0</v>
      </c>
      <c r="X132" s="196">
        <f t="shared" si="120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115.0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1">C133/100</f>
        <v>0</v>
      </c>
      <c r="X133" s="196">
        <f t="shared" si="121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116.0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2">C134/100</f>
        <v>0</v>
      </c>
      <c r="X134" s="196">
        <f t="shared" si="122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117.0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3">C135/100</f>
        <v>0</v>
      </c>
      <c r="X135" s="196">
        <f t="shared" si="123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118.0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4">C136/100</f>
        <v>0</v>
      </c>
      <c r="X136" s="196">
        <f t="shared" si="124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119.0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5">C137/100</f>
        <v>0</v>
      </c>
      <c r="X137" s="196">
        <f t="shared" si="125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120.0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6">C138/100</f>
        <v>0</v>
      </c>
      <c r="X138" s="196">
        <f t="shared" si="126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121.0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7">C139/100</f>
        <v>0</v>
      </c>
      <c r="X139" s="196">
        <f t="shared" si="127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122.0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8">C140/100</f>
        <v>0</v>
      </c>
      <c r="X140" s="196">
        <f t="shared" si="128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123.0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29">C141/100</f>
        <v>0</v>
      </c>
      <c r="X141" s="196">
        <f t="shared" si="129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124.0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0">C142/100</f>
        <v>0</v>
      </c>
      <c r="X142" s="196">
        <f t="shared" si="130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125.0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1">C143/100</f>
        <v>0</v>
      </c>
      <c r="X143" s="196">
        <f t="shared" si="131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126.0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2">C144/100</f>
        <v>0</v>
      </c>
      <c r="X144" s="196">
        <f t="shared" si="132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127.0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3">C145/100</f>
        <v>0</v>
      </c>
      <c r="X145" s="196">
        <f t="shared" si="133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128.0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4">C146/100</f>
        <v>0</v>
      </c>
      <c r="X146" s="196">
        <f t="shared" si="134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129.0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5">C147/100</f>
        <v>0</v>
      </c>
      <c r="X147" s="196">
        <f t="shared" si="135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130.0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6">C148/100</f>
        <v>0</v>
      </c>
      <c r="X148" s="196">
        <f t="shared" si="136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131.0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7">C149/100</f>
        <v>0</v>
      </c>
      <c r="X149" s="196">
        <f t="shared" si="137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132.0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8">C150/100</f>
        <v>0</v>
      </c>
      <c r="X150" s="196">
        <f t="shared" si="138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133.0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39">C151/100</f>
        <v>0</v>
      </c>
      <c r="X151" s="196">
        <f t="shared" si="139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134.0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0">C152/100</f>
        <v>0</v>
      </c>
      <c r="X152" s="196">
        <f t="shared" si="140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135.0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1">C153/100</f>
        <v>0</v>
      </c>
      <c r="X153" s="196">
        <f t="shared" si="141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136.0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2">C154/100</f>
        <v>0</v>
      </c>
      <c r="X154" s="196">
        <f t="shared" si="142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137.0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3">C155/100</f>
        <v>0</v>
      </c>
      <c r="X155" s="196">
        <f t="shared" si="143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138.0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4">C156/100</f>
        <v>0</v>
      </c>
      <c r="X156" s="196">
        <f t="shared" si="144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139.0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5">C157/100</f>
        <v>0</v>
      </c>
      <c r="X157" s="196">
        <f t="shared" si="145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140.0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6">C158/100</f>
        <v>0</v>
      </c>
      <c r="X158" s="196">
        <f t="shared" si="146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141.0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7">C159/100</f>
        <v>0</v>
      </c>
      <c r="X159" s="196">
        <f t="shared" si="147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142.0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8">C160/100</f>
        <v>0</v>
      </c>
      <c r="X160" s="196">
        <f t="shared" si="148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143.0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49">C161/100</f>
        <v>0</v>
      </c>
      <c r="X161" s="196">
        <f t="shared" si="149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144.0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0">C162/100</f>
        <v>0</v>
      </c>
      <c r="X162" s="196">
        <f t="shared" si="150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145.0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1">C163/100</f>
        <v>0</v>
      </c>
      <c r="X163" s="196">
        <f t="shared" si="151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146.0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2">C164/100</f>
        <v>0</v>
      </c>
      <c r="X164" s="196">
        <f t="shared" si="152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147.0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3">C165/100</f>
        <v>0</v>
      </c>
      <c r="X165" s="196">
        <f t="shared" si="153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148.0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4">C166/100</f>
        <v>0</v>
      </c>
      <c r="X166" s="196">
        <f t="shared" si="154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149.0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5">C167/100</f>
        <v>0</v>
      </c>
      <c r="X167" s="196">
        <f t="shared" si="155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150.0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6">C168/100</f>
        <v>0</v>
      </c>
      <c r="X168" s="196">
        <f t="shared" si="156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151.0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7">C169/100</f>
        <v>0</v>
      </c>
      <c r="X169" s="196">
        <f t="shared" si="157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152.0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8">C170/100</f>
        <v>0</v>
      </c>
      <c r="X170" s="196">
        <f t="shared" si="158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153.0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59">C171/100</f>
        <v>0</v>
      </c>
      <c r="X171" s="196">
        <f t="shared" si="159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154.0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0">C172/100</f>
        <v>0</v>
      </c>
      <c r="X172" s="196">
        <f t="shared" si="160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155.0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1">C173/100</f>
        <v>0</v>
      </c>
      <c r="X173" s="196">
        <f t="shared" si="161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156.0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2">C174/100</f>
        <v>0</v>
      </c>
      <c r="X174" s="196">
        <f t="shared" si="162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157.0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3">C175/100</f>
        <v>0</v>
      </c>
      <c r="X175" s="196">
        <f t="shared" si="163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158.0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4">C176/100</f>
        <v>0</v>
      </c>
      <c r="X176" s="196">
        <f t="shared" si="164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159.0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5">C177/100</f>
        <v>0</v>
      </c>
      <c r="X177" s="196">
        <f t="shared" si="165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160.0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6">C178/100</f>
        <v>0</v>
      </c>
      <c r="X178" s="196">
        <f t="shared" si="166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161.0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7">C179/100</f>
        <v>0</v>
      </c>
      <c r="X179" s="196">
        <f t="shared" si="167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162.0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8">C180/100</f>
        <v>0</v>
      </c>
      <c r="X180" s="196">
        <f t="shared" si="168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163.0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69">C181/100</f>
        <v>0</v>
      </c>
      <c r="X181" s="196">
        <f t="shared" si="169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164.0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0">C182/100</f>
        <v>0</v>
      </c>
      <c r="X182" s="196">
        <f t="shared" si="170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165.0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1">C183/100</f>
        <v>0</v>
      </c>
      <c r="X183" s="196">
        <f t="shared" si="171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166.0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2">C184/100</f>
        <v>0</v>
      </c>
      <c r="X184" s="196">
        <f t="shared" si="172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167.0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3">C185/100</f>
        <v>0</v>
      </c>
      <c r="X185" s="196">
        <f t="shared" si="173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168.0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4">C186/100</f>
        <v>0</v>
      </c>
      <c r="X186" s="196">
        <f t="shared" si="174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169.0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5">C187/100</f>
        <v>0</v>
      </c>
      <c r="X187" s="196">
        <f t="shared" si="175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170.0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6">C188/100</f>
        <v>0</v>
      </c>
      <c r="X188" s="196">
        <f t="shared" si="176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171.0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7">C189/100</f>
        <v>0</v>
      </c>
      <c r="X189" s="196">
        <f t="shared" si="177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172.0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8">C190/100</f>
        <v>0</v>
      </c>
      <c r="X190" s="196">
        <f t="shared" si="178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173.0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79">C191/100</f>
        <v>0</v>
      </c>
      <c r="X191" s="196">
        <f t="shared" si="179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174.0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0">C192/100</f>
        <v>0</v>
      </c>
      <c r="X192" s="196">
        <f t="shared" si="180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175.0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1">C193/100</f>
        <v>0</v>
      </c>
      <c r="X193" s="196">
        <f t="shared" si="181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176.0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2">C194/100</f>
        <v>0</v>
      </c>
      <c r="X194" s="196">
        <f t="shared" si="182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177.0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3">C195/100</f>
        <v>0</v>
      </c>
      <c r="X195" s="196">
        <f t="shared" si="183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178.0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4">C196/100</f>
        <v>0</v>
      </c>
      <c r="X196" s="196">
        <f t="shared" si="184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179.0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5">C197/100</f>
        <v>0</v>
      </c>
      <c r="X197" s="196">
        <f t="shared" si="185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180.0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6">C198/100</f>
        <v>0</v>
      </c>
      <c r="X198" s="196">
        <f t="shared" si="186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181.0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7">C199/100</f>
        <v>0</v>
      </c>
      <c r="X199" s="196">
        <f t="shared" si="187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182.0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8">C200/100</f>
        <v>0</v>
      </c>
      <c r="X200" s="196">
        <f t="shared" si="188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183.0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89">C201/100</f>
        <v>0</v>
      </c>
      <c r="X201" s="196">
        <f t="shared" si="189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184.0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0">C202/100</f>
        <v>0</v>
      </c>
      <c r="X202" s="196">
        <f t="shared" si="190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185.0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1">C203/100</f>
        <v>0</v>
      </c>
      <c r="X203" s="196">
        <f t="shared" si="191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186.0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2">C204/100</f>
        <v>0</v>
      </c>
      <c r="X204" s="196">
        <f t="shared" si="192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187.0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3">C205/100</f>
        <v>0</v>
      </c>
      <c r="X205" s="196">
        <f t="shared" si="193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188.0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4">C206/100</f>
        <v>0</v>
      </c>
      <c r="X206" s="196">
        <f t="shared" si="194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189.0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5">C207/100</f>
        <v>0</v>
      </c>
      <c r="X207" s="196">
        <f t="shared" si="195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190.0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6">C208/100</f>
        <v>0</v>
      </c>
      <c r="X208" s="196">
        <f t="shared" si="196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191.0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7">C209/100</f>
        <v>0</v>
      </c>
      <c r="X209" s="196">
        <f t="shared" si="197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192.0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8">C210/100</f>
        <v>0</v>
      </c>
      <c r="X210" s="196">
        <f t="shared" si="198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193.0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199">C211/100</f>
        <v>0</v>
      </c>
      <c r="X211" s="196">
        <f t="shared" si="199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194.0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0">C212/100</f>
        <v>0</v>
      </c>
      <c r="X212" s="196">
        <f t="shared" si="200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195.0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1">C213/100</f>
        <v>0</v>
      </c>
      <c r="X213" s="196">
        <f t="shared" si="201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196.0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2">C214/100</f>
        <v>0</v>
      </c>
      <c r="X214" s="196">
        <f t="shared" si="202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197.0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3">C215/100</f>
        <v>0</v>
      </c>
      <c r="X215" s="196">
        <f t="shared" si="203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198.0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4">C216/100</f>
        <v>0</v>
      </c>
      <c r="X216" s="196">
        <f t="shared" si="204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199.0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5">C217/100</f>
        <v>0</v>
      </c>
      <c r="X217" s="196">
        <f t="shared" si="205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200.0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6">C218/100</f>
        <v>0</v>
      </c>
      <c r="X218" s="196">
        <f t="shared" si="206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201.0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7">C219/100</f>
        <v>0</v>
      </c>
      <c r="X219" s="196">
        <f t="shared" si="207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202.0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08">C220/100</f>
        <v>0</v>
      </c>
      <c r="X220" s="196">
        <f t="shared" si="208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203.0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09">C221/100</f>
        <v>0</v>
      </c>
      <c r="X221" s="196">
        <f t="shared" si="209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204.0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0">C222/100</f>
        <v>0</v>
      </c>
      <c r="X222" s="196">
        <f t="shared" si="210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205.0</v>
      </c>
      <c r="B223" s="191"/>
      <c r="C223" s="191"/>
      <c r="D223" s="191"/>
      <c r="E223" s="191"/>
      <c r="F223" s="191">
        <f t="shared" si="5"/>
        <v>0</v>
      </c>
      <c r="G223" s="191">
        <f t="shared" si="6"/>
        <v>0</v>
      </c>
      <c r="H223" s="192">
        <f t="shared" si="7"/>
        <v>0</v>
      </c>
      <c r="I223" s="191"/>
      <c r="J223" s="193">
        <f t="shared" si="8"/>
        <v>0</v>
      </c>
      <c r="K223" s="139"/>
      <c r="L223" s="194"/>
      <c r="M223" s="195"/>
      <c r="N223" s="195"/>
      <c r="O223" s="139"/>
      <c r="P223" s="139"/>
      <c r="Q223" s="193"/>
      <c r="R223" s="141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1">C223/100</f>
        <v>0</v>
      </c>
      <c r="X223" s="196">
        <f t="shared" si="211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206.0</v>
      </c>
      <c r="B224" s="191"/>
      <c r="C224" s="191"/>
      <c r="D224" s="191"/>
      <c r="E224" s="191"/>
      <c r="F224" s="191">
        <f t="shared" si="5"/>
        <v>0</v>
      </c>
      <c r="G224" s="191">
        <f t="shared" si="6"/>
        <v>0</v>
      </c>
      <c r="H224" s="192">
        <f t="shared" si="7"/>
        <v>0</v>
      </c>
      <c r="I224" s="191"/>
      <c r="J224" s="193">
        <f t="shared" si="8"/>
        <v>0</v>
      </c>
      <c r="K224" s="139"/>
      <c r="L224" s="194"/>
      <c r="M224" s="195"/>
      <c r="N224" s="195"/>
      <c r="O224" s="139"/>
      <c r="P224" s="139"/>
      <c r="Q224" s="193"/>
      <c r="R224" s="141"/>
      <c r="S224" s="196">
        <f t="shared" si="9"/>
        <v>0</v>
      </c>
      <c r="T224" s="197" t="str">
        <f t="shared" si="10"/>
        <v/>
      </c>
      <c r="U224" s="197">
        <f t="shared" si="11"/>
        <v>0</v>
      </c>
      <c r="V224" s="200"/>
      <c r="W224" s="196">
        <f t="shared" ref="W224:X224" si="212">C224/100</f>
        <v>0</v>
      </c>
      <c r="X224" s="196">
        <f t="shared" si="212"/>
        <v>0</v>
      </c>
      <c r="Y224" s="196">
        <f t="shared" si="14"/>
        <v>0</v>
      </c>
      <c r="Z224" s="199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207.0</v>
      </c>
      <c r="B225" s="191"/>
      <c r="C225" s="191"/>
      <c r="D225" s="191"/>
      <c r="E225" s="191"/>
      <c r="F225" s="191">
        <f t="shared" si="5"/>
        <v>0</v>
      </c>
      <c r="G225" s="191">
        <f t="shared" si="6"/>
        <v>0</v>
      </c>
      <c r="H225" s="192">
        <f t="shared" si="7"/>
        <v>0</v>
      </c>
      <c r="I225" s="191"/>
      <c r="J225" s="193">
        <f t="shared" si="8"/>
        <v>0</v>
      </c>
      <c r="K225" s="139"/>
      <c r="L225" s="194"/>
      <c r="M225" s="195"/>
      <c r="N225" s="195"/>
      <c r="O225" s="139"/>
      <c r="P225" s="139"/>
      <c r="Q225" s="193"/>
      <c r="R225" s="141"/>
      <c r="S225" s="196">
        <f t="shared" si="9"/>
        <v>0</v>
      </c>
      <c r="T225" s="197" t="str">
        <f t="shared" si="10"/>
        <v/>
      </c>
      <c r="U225" s="197">
        <f t="shared" si="11"/>
        <v>0</v>
      </c>
      <c r="V225" s="200"/>
      <c r="W225" s="196">
        <f t="shared" ref="W225:X225" si="213">C225/100</f>
        <v>0</v>
      </c>
      <c r="X225" s="196">
        <f t="shared" si="213"/>
        <v>0</v>
      </c>
      <c r="Y225" s="196">
        <f t="shared" si="14"/>
        <v>0</v>
      </c>
      <c r="Z225" s="199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208.0</v>
      </c>
      <c r="B226" s="191"/>
      <c r="C226" s="191"/>
      <c r="D226" s="191"/>
      <c r="E226" s="191"/>
      <c r="F226" s="191">
        <f t="shared" si="5"/>
        <v>0</v>
      </c>
      <c r="G226" s="191">
        <f t="shared" si="6"/>
        <v>0</v>
      </c>
      <c r="H226" s="192">
        <f t="shared" si="7"/>
        <v>0</v>
      </c>
      <c r="I226" s="191"/>
      <c r="J226" s="193">
        <f t="shared" si="8"/>
        <v>0</v>
      </c>
      <c r="K226" s="139"/>
      <c r="L226" s="194"/>
      <c r="M226" s="195"/>
      <c r="N226" s="195"/>
      <c r="O226" s="139"/>
      <c r="P226" s="139"/>
      <c r="Q226" s="193"/>
      <c r="R226" s="141"/>
      <c r="S226" s="196">
        <f t="shared" si="9"/>
        <v>0</v>
      </c>
      <c r="T226" s="197" t="str">
        <f t="shared" si="10"/>
        <v/>
      </c>
      <c r="U226" s="197">
        <f t="shared" si="11"/>
        <v>0</v>
      </c>
      <c r="V226" s="200"/>
      <c r="W226" s="196">
        <f t="shared" ref="W226:X226" si="214">C226/100</f>
        <v>0</v>
      </c>
      <c r="X226" s="196">
        <f t="shared" si="214"/>
        <v>0</v>
      </c>
      <c r="Y226" s="196">
        <f t="shared" si="14"/>
        <v>0</v>
      </c>
      <c r="Z226" s="199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209.0</v>
      </c>
      <c r="B227" s="191"/>
      <c r="C227" s="191"/>
      <c r="D227" s="191"/>
      <c r="E227" s="191"/>
      <c r="F227" s="191">
        <f t="shared" si="5"/>
        <v>0</v>
      </c>
      <c r="G227" s="191">
        <f t="shared" si="6"/>
        <v>0</v>
      </c>
      <c r="H227" s="192">
        <f t="shared" si="7"/>
        <v>0</v>
      </c>
      <c r="I227" s="191"/>
      <c r="J227" s="193">
        <f t="shared" si="8"/>
        <v>0</v>
      </c>
      <c r="K227" s="139"/>
      <c r="L227" s="194"/>
      <c r="M227" s="195"/>
      <c r="N227" s="195"/>
      <c r="O227" s="139"/>
      <c r="P227" s="139"/>
      <c r="Q227" s="193"/>
      <c r="R227" s="141"/>
      <c r="S227" s="196">
        <f t="shared" si="9"/>
        <v>0</v>
      </c>
      <c r="T227" s="197" t="str">
        <f t="shared" si="10"/>
        <v/>
      </c>
      <c r="U227" s="197">
        <f t="shared" si="11"/>
        <v>0</v>
      </c>
      <c r="V227" s="200"/>
      <c r="W227" s="196">
        <f t="shared" ref="W227:X227" si="215">C227/100</f>
        <v>0</v>
      </c>
      <c r="X227" s="196">
        <f t="shared" si="215"/>
        <v>0</v>
      </c>
      <c r="Y227" s="196">
        <f t="shared" si="14"/>
        <v>0</v>
      </c>
      <c r="Z227" s="199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210.0</v>
      </c>
      <c r="B228" s="191"/>
      <c r="C228" s="191"/>
      <c r="D228" s="191"/>
      <c r="E228" s="191"/>
      <c r="F228" s="191">
        <f t="shared" si="5"/>
        <v>0</v>
      </c>
      <c r="G228" s="191">
        <f t="shared" si="6"/>
        <v>0</v>
      </c>
      <c r="H228" s="192">
        <f t="shared" si="7"/>
        <v>0</v>
      </c>
      <c r="I228" s="191"/>
      <c r="J228" s="193">
        <f t="shared" si="8"/>
        <v>0</v>
      </c>
      <c r="K228" s="139"/>
      <c r="L228" s="194"/>
      <c r="M228" s="195"/>
      <c r="N228" s="195"/>
      <c r="O228" s="139"/>
      <c r="P228" s="139"/>
      <c r="Q228" s="193"/>
      <c r="R228" s="141"/>
      <c r="S228" s="196">
        <f t="shared" si="9"/>
        <v>0</v>
      </c>
      <c r="T228" s="197" t="str">
        <f t="shared" si="10"/>
        <v/>
      </c>
      <c r="U228" s="197">
        <f t="shared" si="11"/>
        <v>0</v>
      </c>
      <c r="V228" s="200"/>
      <c r="W228" s="196">
        <f t="shared" ref="W228:X228" si="216">C228/100</f>
        <v>0</v>
      </c>
      <c r="X228" s="196">
        <f t="shared" si="216"/>
        <v>0</v>
      </c>
      <c r="Y228" s="196">
        <f t="shared" si="14"/>
        <v>0</v>
      </c>
      <c r="Z228" s="199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211.0</v>
      </c>
      <c r="B229" s="191"/>
      <c r="C229" s="191"/>
      <c r="D229" s="191"/>
      <c r="E229" s="191"/>
      <c r="F229" s="191">
        <f t="shared" si="5"/>
        <v>0</v>
      </c>
      <c r="G229" s="191">
        <f t="shared" si="6"/>
        <v>0</v>
      </c>
      <c r="H229" s="192">
        <f t="shared" si="7"/>
        <v>0</v>
      </c>
      <c r="I229" s="191"/>
      <c r="J229" s="193">
        <f t="shared" si="8"/>
        <v>0</v>
      </c>
      <c r="K229" s="139"/>
      <c r="L229" s="194"/>
      <c r="M229" s="195"/>
      <c r="N229" s="195"/>
      <c r="O229" s="139"/>
      <c r="P229" s="139"/>
      <c r="Q229" s="193"/>
      <c r="R229" s="141"/>
      <c r="S229" s="196">
        <f t="shared" si="9"/>
        <v>0</v>
      </c>
      <c r="T229" s="197" t="str">
        <f t="shared" si="10"/>
        <v/>
      </c>
      <c r="U229" s="197">
        <f t="shared" si="11"/>
        <v>0</v>
      </c>
      <c r="V229" s="200"/>
      <c r="W229" s="196">
        <f t="shared" ref="W229:X229" si="217">C229/100</f>
        <v>0</v>
      </c>
      <c r="X229" s="196">
        <f t="shared" si="217"/>
        <v>0</v>
      </c>
      <c r="Y229" s="196">
        <f t="shared" si="14"/>
        <v>0</v>
      </c>
      <c r="Z229" s="199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0">
        <v>212.0</v>
      </c>
      <c r="B230" s="191"/>
      <c r="C230" s="191"/>
      <c r="D230" s="191"/>
      <c r="E230" s="191"/>
      <c r="F230" s="191">
        <f t="shared" si="5"/>
        <v>0</v>
      </c>
      <c r="G230" s="191">
        <f t="shared" si="6"/>
        <v>0</v>
      </c>
      <c r="H230" s="192">
        <f t="shared" si="7"/>
        <v>0</v>
      </c>
      <c r="I230" s="191"/>
      <c r="J230" s="193">
        <f t="shared" si="8"/>
        <v>0</v>
      </c>
      <c r="K230" s="139"/>
      <c r="L230" s="194"/>
      <c r="M230" s="195"/>
      <c r="N230" s="195"/>
      <c r="O230" s="139"/>
      <c r="P230" s="139"/>
      <c r="Q230" s="193"/>
      <c r="R230" s="141"/>
      <c r="S230" s="196">
        <f t="shared" si="9"/>
        <v>0</v>
      </c>
      <c r="T230" s="197" t="str">
        <f t="shared" si="10"/>
        <v/>
      </c>
      <c r="U230" s="197">
        <f t="shared" si="11"/>
        <v>0</v>
      </c>
      <c r="V230" s="200"/>
      <c r="W230" s="196">
        <f t="shared" ref="W230:X230" si="218">C230/100</f>
        <v>0</v>
      </c>
      <c r="X230" s="196">
        <f t="shared" si="218"/>
        <v>0</v>
      </c>
      <c r="Y230" s="196">
        <f t="shared" si="14"/>
        <v>0</v>
      </c>
      <c r="Z230" s="199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0">
        <v>213.0</v>
      </c>
      <c r="B231" s="191"/>
      <c r="C231" s="191"/>
      <c r="D231" s="191"/>
      <c r="E231" s="191"/>
      <c r="F231" s="191">
        <f t="shared" si="5"/>
        <v>0</v>
      </c>
      <c r="G231" s="191">
        <f t="shared" si="6"/>
        <v>0</v>
      </c>
      <c r="H231" s="192">
        <f t="shared" si="7"/>
        <v>0</v>
      </c>
      <c r="I231" s="191"/>
      <c r="J231" s="193">
        <f t="shared" si="8"/>
        <v>0</v>
      </c>
      <c r="K231" s="139"/>
      <c r="L231" s="194"/>
      <c r="M231" s="195"/>
      <c r="N231" s="195"/>
      <c r="O231" s="139"/>
      <c r="P231" s="139"/>
      <c r="Q231" s="193"/>
      <c r="R231" s="141"/>
      <c r="S231" s="196">
        <f t="shared" si="9"/>
        <v>0</v>
      </c>
      <c r="T231" s="197" t="str">
        <f t="shared" si="10"/>
        <v/>
      </c>
      <c r="U231" s="197">
        <f t="shared" si="11"/>
        <v>0</v>
      </c>
      <c r="V231" s="200"/>
      <c r="W231" s="196">
        <f t="shared" ref="W231:X231" si="219">C231/100</f>
        <v>0</v>
      </c>
      <c r="X231" s="196">
        <f t="shared" si="219"/>
        <v>0</v>
      </c>
      <c r="Y231" s="196">
        <f t="shared" si="14"/>
        <v>0</v>
      </c>
      <c r="Z231" s="199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0">
        <v>214.0</v>
      </c>
      <c r="B232" s="191"/>
      <c r="C232" s="191"/>
      <c r="D232" s="191"/>
      <c r="E232" s="191"/>
      <c r="F232" s="191">
        <f t="shared" si="5"/>
        <v>0</v>
      </c>
      <c r="G232" s="191">
        <f t="shared" si="6"/>
        <v>0</v>
      </c>
      <c r="H232" s="192">
        <f t="shared" si="7"/>
        <v>0</v>
      </c>
      <c r="I232" s="191"/>
      <c r="J232" s="193">
        <f t="shared" si="8"/>
        <v>0</v>
      </c>
      <c r="K232" s="139"/>
      <c r="L232" s="194"/>
      <c r="M232" s="195"/>
      <c r="N232" s="195"/>
      <c r="O232" s="139"/>
      <c r="P232" s="139"/>
      <c r="Q232" s="193"/>
      <c r="R232" s="141"/>
      <c r="S232" s="196">
        <f t="shared" si="9"/>
        <v>0</v>
      </c>
      <c r="T232" s="197" t="str">
        <f t="shared" si="10"/>
        <v/>
      </c>
      <c r="U232" s="197">
        <f t="shared" si="11"/>
        <v>0</v>
      </c>
      <c r="V232" s="200"/>
      <c r="W232" s="196">
        <f t="shared" ref="W232:X232" si="220">C232/100</f>
        <v>0</v>
      </c>
      <c r="X232" s="196">
        <f t="shared" si="220"/>
        <v>0</v>
      </c>
      <c r="Y232" s="196">
        <f t="shared" si="14"/>
        <v>0</v>
      </c>
      <c r="Z232" s="199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0">
        <v>215.0</v>
      </c>
      <c r="B233" s="191"/>
      <c r="C233" s="191"/>
      <c r="D233" s="191"/>
      <c r="E233" s="191"/>
      <c r="F233" s="191">
        <f t="shared" si="5"/>
        <v>0</v>
      </c>
      <c r="G233" s="191">
        <f t="shared" si="6"/>
        <v>0</v>
      </c>
      <c r="H233" s="192">
        <f t="shared" si="7"/>
        <v>0</v>
      </c>
      <c r="I233" s="191"/>
      <c r="J233" s="193">
        <f t="shared" si="8"/>
        <v>0</v>
      </c>
      <c r="K233" s="139"/>
      <c r="L233" s="194"/>
      <c r="M233" s="195"/>
      <c r="N233" s="195"/>
      <c r="O233" s="139"/>
      <c r="P233" s="139"/>
      <c r="Q233" s="193"/>
      <c r="R233" s="141"/>
      <c r="S233" s="196">
        <f t="shared" si="9"/>
        <v>0</v>
      </c>
      <c r="T233" s="197" t="str">
        <f t="shared" si="10"/>
        <v/>
      </c>
      <c r="U233" s="197">
        <f t="shared" si="11"/>
        <v>0</v>
      </c>
      <c r="V233" s="200"/>
      <c r="W233" s="196">
        <f t="shared" ref="W233:X233" si="221">C233/100</f>
        <v>0</v>
      </c>
      <c r="X233" s="196">
        <f t="shared" si="221"/>
        <v>0</v>
      </c>
      <c r="Y233" s="196">
        <f t="shared" si="14"/>
        <v>0</v>
      </c>
      <c r="Z233" s="199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0">
        <v>216.0</v>
      </c>
      <c r="B234" s="191"/>
      <c r="C234" s="191"/>
      <c r="D234" s="191"/>
      <c r="E234" s="191"/>
      <c r="F234" s="191">
        <f t="shared" si="5"/>
        <v>0</v>
      </c>
      <c r="G234" s="191">
        <f t="shared" si="6"/>
        <v>0</v>
      </c>
      <c r="H234" s="192">
        <f t="shared" si="7"/>
        <v>0</v>
      </c>
      <c r="I234" s="191"/>
      <c r="J234" s="193">
        <f t="shared" si="8"/>
        <v>0</v>
      </c>
      <c r="K234" s="139"/>
      <c r="L234" s="194"/>
      <c r="M234" s="195"/>
      <c r="N234" s="195"/>
      <c r="O234" s="139"/>
      <c r="P234" s="139"/>
      <c r="Q234" s="193"/>
      <c r="R234" s="141"/>
      <c r="S234" s="196">
        <f t="shared" si="9"/>
        <v>0</v>
      </c>
      <c r="T234" s="197" t="str">
        <f t="shared" si="10"/>
        <v/>
      </c>
      <c r="U234" s="197">
        <f t="shared" si="11"/>
        <v>0</v>
      </c>
      <c r="V234" s="200"/>
      <c r="W234" s="196">
        <f t="shared" ref="W234:X234" si="222">C234/100</f>
        <v>0</v>
      </c>
      <c r="X234" s="196">
        <f t="shared" si="222"/>
        <v>0</v>
      </c>
      <c r="Y234" s="196">
        <f t="shared" si="14"/>
        <v>0</v>
      </c>
      <c r="Z234" s="199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60">
        <v>217.0</v>
      </c>
      <c r="B235" s="191"/>
      <c r="C235" s="191"/>
      <c r="D235" s="191"/>
      <c r="E235" s="191"/>
      <c r="F235" s="191">
        <f t="shared" si="5"/>
        <v>0</v>
      </c>
      <c r="G235" s="191">
        <f t="shared" si="6"/>
        <v>0</v>
      </c>
      <c r="H235" s="192">
        <f t="shared" si="7"/>
        <v>0</v>
      </c>
      <c r="I235" s="191"/>
      <c r="J235" s="193">
        <f t="shared" si="8"/>
        <v>0</v>
      </c>
      <c r="K235" s="139"/>
      <c r="L235" s="194"/>
      <c r="M235" s="195"/>
      <c r="N235" s="195"/>
      <c r="O235" s="139"/>
      <c r="P235" s="139"/>
      <c r="Q235" s="193"/>
      <c r="R235" s="141"/>
      <c r="S235" s="196">
        <f t="shared" si="9"/>
        <v>0</v>
      </c>
      <c r="T235" s="197" t="str">
        <f t="shared" si="10"/>
        <v/>
      </c>
      <c r="U235" s="197">
        <f t="shared" si="11"/>
        <v>0</v>
      </c>
      <c r="V235" s="200"/>
      <c r="W235" s="196">
        <f t="shared" ref="W235:X235" si="223">C235/100</f>
        <v>0</v>
      </c>
      <c r="X235" s="196">
        <f t="shared" si="223"/>
        <v>0</v>
      </c>
      <c r="Y235" s="196">
        <f t="shared" si="14"/>
        <v>0</v>
      </c>
      <c r="Z235" s="199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60"/>
      <c r="B236" s="176"/>
      <c r="C236" s="176"/>
      <c r="D236" s="176"/>
      <c r="E236" s="176"/>
      <c r="F236" s="176"/>
      <c r="G236" s="176"/>
      <c r="H236" s="179"/>
      <c r="I236" s="160"/>
      <c r="J236" s="201">
        <f>+Q299</f>
        <v>103.6</v>
      </c>
      <c r="K236" s="139"/>
      <c r="L236" s="139"/>
      <c r="M236" s="139"/>
      <c r="N236" s="139"/>
      <c r="O236" s="139"/>
      <c r="P236" s="139"/>
      <c r="Q236" s="139"/>
      <c r="R236" s="202"/>
      <c r="S236" s="196">
        <f t="shared" si="9"/>
        <v>0</v>
      </c>
      <c r="T236" s="197" t="str">
        <f t="shared" si="10"/>
        <v/>
      </c>
      <c r="U236" s="197">
        <f t="shared" si="11"/>
        <v>0</v>
      </c>
      <c r="V236" s="200"/>
      <c r="W236" s="196">
        <f t="shared" ref="W236:X236" si="224">C236/100</f>
        <v>0</v>
      </c>
      <c r="X236" s="196">
        <f t="shared" si="224"/>
        <v>0</v>
      </c>
      <c r="Y236" s="196">
        <f t="shared" si="14"/>
        <v>0</v>
      </c>
      <c r="Z236" s="199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60"/>
      <c r="B237" s="203"/>
      <c r="C237" s="203"/>
      <c r="D237" s="203"/>
      <c r="E237" s="203"/>
      <c r="F237" s="203"/>
      <c r="G237" s="203"/>
      <c r="H237" s="204"/>
      <c r="I237" s="205">
        <f>SUM(I32:I235)</f>
        <v>37</v>
      </c>
      <c r="J237" s="206">
        <f>SUM(J32:J236)</f>
        <v>29271.83844</v>
      </c>
      <c r="K237" s="207"/>
      <c r="L237" s="207"/>
      <c r="M237" s="207"/>
      <c r="N237" s="207"/>
      <c r="O237" s="207"/>
      <c r="P237" s="207"/>
      <c r="Q237" s="207"/>
      <c r="R237" s="141"/>
      <c r="S237" s="207">
        <f>SUMIFS($T$32:$T$235,$S$32:$S$235,"&gt;=3")</f>
        <v>20</v>
      </c>
      <c r="T237" s="207">
        <f t="shared" ref="T237:U237" si="225">SUM(T32:T235)</f>
        <v>37</v>
      </c>
      <c r="U237" s="207">
        <f t="shared" si="225"/>
        <v>589.86</v>
      </c>
      <c r="V237" s="207"/>
      <c r="W237" s="207"/>
      <c r="X237" s="207"/>
      <c r="Y237" s="207"/>
      <c r="Z237" s="208">
        <f>SUM(Z32:Z236)</f>
        <v>1249.72945</v>
      </c>
      <c r="AA237" s="207"/>
      <c r="AB237" s="207"/>
      <c r="AC237" s="207"/>
      <c r="AD237" s="207"/>
      <c r="AE237" s="207"/>
      <c r="AF237" s="207"/>
      <c r="AG237" s="207"/>
      <c r="AH237" s="207"/>
      <c r="AI237" s="207"/>
      <c r="AJ237" s="207"/>
      <c r="AK237" s="207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200"/>
      <c r="T238" s="139">
        <f>+T237-S237</f>
        <v>17</v>
      </c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02"/>
      <c r="S239" s="139"/>
      <c r="T239" s="139" t="s">
        <v>48</v>
      </c>
      <c r="U239" s="139" t="s">
        <v>61</v>
      </c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 t="s">
        <v>31</v>
      </c>
      <c r="T240" s="209">
        <f>SUMIFS($J$32:$J$235,$S$32:$S$235,"&gt;=3")</f>
        <v>28354.58573</v>
      </c>
      <c r="U240" s="210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9.25" customHeight="1">
      <c r="A241" s="139" t="s">
        <v>32</v>
      </c>
      <c r="B241" s="139"/>
      <c r="C241" s="139"/>
      <c r="D241" s="139" t="s">
        <v>33</v>
      </c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34</v>
      </c>
      <c r="T241" s="211">
        <f>J237-T240</f>
        <v>917.252716</v>
      </c>
      <c r="U241" s="210">
        <f>+SUMIFS($U$32:$U$235,$S$32:$S$235,"&gt;=3")</f>
        <v>569.01</v>
      </c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02"/>
      <c r="S242" s="139"/>
      <c r="T242" s="212">
        <f>+I237</f>
        <v>37</v>
      </c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39.0" customHeight="1">
      <c r="A243" s="176"/>
      <c r="B243" s="160" t="s">
        <v>12</v>
      </c>
      <c r="C243" s="177" t="s">
        <v>62</v>
      </c>
      <c r="D243" s="52"/>
      <c r="E243" s="53"/>
      <c r="F243" s="178"/>
      <c r="G243" s="178"/>
      <c r="H243" s="179" t="s">
        <v>14</v>
      </c>
      <c r="I243" s="160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4">
        <v>1.0</v>
      </c>
      <c r="B244" s="213"/>
      <c r="C244" s="213"/>
      <c r="D244" s="213"/>
      <c r="E244" s="213"/>
      <c r="F244" s="213">
        <f t="shared" ref="F244:F257" si="226">1-VALUE(IF(RIGHT(B244, 1)="%", RIGHT(B244, 3), 0))</f>
        <v>1</v>
      </c>
      <c r="G244" s="213">
        <f t="shared" ref="G244:G257" si="227">+Q244*C244/100*D244/100*E244/100</f>
        <v>0</v>
      </c>
      <c r="H244" s="214">
        <f t="shared" ref="H244:H257" si="228">IF(F244=0, G244, F244*G244)</f>
        <v>0</v>
      </c>
      <c r="I244" s="213"/>
      <c r="J244" s="215"/>
      <c r="K244" s="139"/>
      <c r="L244" s="176">
        <f t="shared" ref="L244:L252" si="229">D244*25.4/1000</f>
        <v>0</v>
      </c>
      <c r="M244" s="160" t="str">
        <f t="shared" ref="M244:M248" si="230">+I244</f>
        <v/>
      </c>
      <c r="N244" s="160">
        <f t="shared" ref="N244:N248" si="231">M244*L244</f>
        <v>0</v>
      </c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4">
        <v>2.0</v>
      </c>
      <c r="B245" s="213"/>
      <c r="C245" s="213"/>
      <c r="D245" s="213"/>
      <c r="E245" s="213"/>
      <c r="F245" s="213">
        <f t="shared" si="226"/>
        <v>1</v>
      </c>
      <c r="G245" s="213">
        <f t="shared" si="227"/>
        <v>0</v>
      </c>
      <c r="H245" s="214">
        <f t="shared" si="228"/>
        <v>0</v>
      </c>
      <c r="I245" s="213"/>
      <c r="J245" s="215">
        <f t="shared" ref="J245:J257" si="232">+I245*H245</f>
        <v>0</v>
      </c>
      <c r="K245" s="139"/>
      <c r="L245" s="176">
        <f t="shared" si="229"/>
        <v>0</v>
      </c>
      <c r="M245" s="160" t="str">
        <f t="shared" si="230"/>
        <v/>
      </c>
      <c r="N245" s="160">
        <f t="shared" si="231"/>
        <v>0</v>
      </c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4">
        <v>3.0</v>
      </c>
      <c r="B246" s="216"/>
      <c r="C246" s="216"/>
      <c r="D246" s="216"/>
      <c r="E246" s="216"/>
      <c r="F246" s="216">
        <f t="shared" si="226"/>
        <v>1</v>
      </c>
      <c r="G246" s="216">
        <f t="shared" si="227"/>
        <v>0</v>
      </c>
      <c r="H246" s="217">
        <f t="shared" si="228"/>
        <v>0</v>
      </c>
      <c r="I246" s="216"/>
      <c r="J246" s="193">
        <f t="shared" si="232"/>
        <v>0</v>
      </c>
      <c r="K246" s="139"/>
      <c r="L246" s="176">
        <f t="shared" si="229"/>
        <v>0</v>
      </c>
      <c r="M246" s="160" t="str">
        <f t="shared" si="230"/>
        <v/>
      </c>
      <c r="N246" s="160">
        <f t="shared" si="231"/>
        <v>0</v>
      </c>
      <c r="O246" s="139"/>
      <c r="P246" s="139"/>
      <c r="Q246" s="139"/>
      <c r="R246" s="139"/>
      <c r="S246" s="218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customHeight="1">
      <c r="A247" s="154">
        <v>4.0</v>
      </c>
      <c r="B247" s="216"/>
      <c r="C247" s="216"/>
      <c r="D247" s="216"/>
      <c r="E247" s="216"/>
      <c r="F247" s="216">
        <f t="shared" si="226"/>
        <v>1</v>
      </c>
      <c r="G247" s="216">
        <f t="shared" si="227"/>
        <v>0</v>
      </c>
      <c r="H247" s="217">
        <f t="shared" si="228"/>
        <v>0</v>
      </c>
      <c r="I247" s="216"/>
      <c r="J247" s="193">
        <f t="shared" si="232"/>
        <v>0</v>
      </c>
      <c r="K247" s="139"/>
      <c r="L247" s="176">
        <f t="shared" si="229"/>
        <v>0</v>
      </c>
      <c r="M247" s="160" t="str">
        <f t="shared" si="230"/>
        <v/>
      </c>
      <c r="N247" s="160">
        <f t="shared" si="231"/>
        <v>0</v>
      </c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customHeight="1">
      <c r="A248" s="154">
        <v>5.0</v>
      </c>
      <c r="B248" s="216"/>
      <c r="C248" s="216"/>
      <c r="D248" s="216"/>
      <c r="E248" s="216"/>
      <c r="F248" s="216">
        <f t="shared" si="226"/>
        <v>1</v>
      </c>
      <c r="G248" s="216">
        <f t="shared" si="227"/>
        <v>0</v>
      </c>
      <c r="H248" s="217">
        <f t="shared" si="228"/>
        <v>0</v>
      </c>
      <c r="I248" s="216"/>
      <c r="J248" s="193">
        <f t="shared" si="232"/>
        <v>0</v>
      </c>
      <c r="K248" s="139"/>
      <c r="L248" s="176">
        <f t="shared" si="229"/>
        <v>0</v>
      </c>
      <c r="M248" s="160" t="str">
        <f t="shared" si="230"/>
        <v/>
      </c>
      <c r="N248" s="160">
        <f t="shared" si="231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6.0</v>
      </c>
      <c r="B249" s="216"/>
      <c r="C249" s="216"/>
      <c r="D249" s="216"/>
      <c r="E249" s="216"/>
      <c r="F249" s="216">
        <f t="shared" si="226"/>
        <v>1</v>
      </c>
      <c r="G249" s="216">
        <f t="shared" si="227"/>
        <v>0</v>
      </c>
      <c r="H249" s="217">
        <f t="shared" si="228"/>
        <v>0</v>
      </c>
      <c r="I249" s="216"/>
      <c r="J249" s="193">
        <f t="shared" si="232"/>
        <v>0</v>
      </c>
      <c r="K249" s="139"/>
      <c r="L249" s="139">
        <f t="shared" si="229"/>
        <v>0</v>
      </c>
      <c r="M249" s="219"/>
      <c r="N249" s="21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7.0</v>
      </c>
      <c r="B250" s="216"/>
      <c r="C250" s="216"/>
      <c r="D250" s="216"/>
      <c r="E250" s="216"/>
      <c r="F250" s="216">
        <f t="shared" si="226"/>
        <v>1</v>
      </c>
      <c r="G250" s="216">
        <f t="shared" si="227"/>
        <v>0</v>
      </c>
      <c r="H250" s="217">
        <f t="shared" si="228"/>
        <v>0</v>
      </c>
      <c r="I250" s="216"/>
      <c r="J250" s="193">
        <f t="shared" si="232"/>
        <v>0</v>
      </c>
      <c r="K250" s="139"/>
      <c r="L250" s="139">
        <f t="shared" si="229"/>
        <v>0</v>
      </c>
      <c r="M250" s="219"/>
      <c r="N250" s="21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8.0</v>
      </c>
      <c r="B251" s="216"/>
      <c r="C251" s="216"/>
      <c r="D251" s="216"/>
      <c r="E251" s="216"/>
      <c r="F251" s="216">
        <f t="shared" si="226"/>
        <v>1</v>
      </c>
      <c r="G251" s="216">
        <f t="shared" si="227"/>
        <v>0</v>
      </c>
      <c r="H251" s="217">
        <f t="shared" si="228"/>
        <v>0</v>
      </c>
      <c r="I251" s="216"/>
      <c r="J251" s="193">
        <f t="shared" si="232"/>
        <v>0</v>
      </c>
      <c r="K251" s="139"/>
      <c r="L251" s="139">
        <f t="shared" si="229"/>
        <v>0</v>
      </c>
      <c r="M251" s="219"/>
      <c r="N251" s="21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9.0</v>
      </c>
      <c r="B252" s="216"/>
      <c r="C252" s="216"/>
      <c r="D252" s="216"/>
      <c r="E252" s="216"/>
      <c r="F252" s="216">
        <f t="shared" si="226"/>
        <v>1</v>
      </c>
      <c r="G252" s="216">
        <f t="shared" si="227"/>
        <v>0</v>
      </c>
      <c r="H252" s="217">
        <f t="shared" si="228"/>
        <v>0</v>
      </c>
      <c r="I252" s="216"/>
      <c r="J252" s="193">
        <f t="shared" si="232"/>
        <v>0</v>
      </c>
      <c r="K252" s="139"/>
      <c r="L252" s="139">
        <f t="shared" si="229"/>
        <v>0</v>
      </c>
      <c r="M252" s="219"/>
      <c r="N252" s="21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4">
        <v>10.0</v>
      </c>
      <c r="B253" s="191"/>
      <c r="C253" s="191"/>
      <c r="D253" s="191"/>
      <c r="E253" s="191"/>
      <c r="F253" s="191">
        <f t="shared" si="226"/>
        <v>1</v>
      </c>
      <c r="G253" s="191">
        <f t="shared" si="227"/>
        <v>0</v>
      </c>
      <c r="H253" s="192">
        <f t="shared" si="228"/>
        <v>0</v>
      </c>
      <c r="I253" s="191"/>
      <c r="J253" s="193">
        <f t="shared" si="232"/>
        <v>0</v>
      </c>
      <c r="K253" s="139"/>
      <c r="L253" s="139"/>
      <c r="M253" s="219"/>
      <c r="N253" s="219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4">
        <v>11.0</v>
      </c>
      <c r="B254" s="191"/>
      <c r="C254" s="191"/>
      <c r="D254" s="191"/>
      <c r="E254" s="191"/>
      <c r="F254" s="191">
        <f t="shared" si="226"/>
        <v>1</v>
      </c>
      <c r="G254" s="191">
        <f t="shared" si="227"/>
        <v>0</v>
      </c>
      <c r="H254" s="192">
        <f t="shared" si="228"/>
        <v>0</v>
      </c>
      <c r="I254" s="191"/>
      <c r="J254" s="193">
        <f t="shared" si="232"/>
        <v>0</v>
      </c>
      <c r="K254" s="139"/>
      <c r="L254" s="139"/>
      <c r="M254" s="219"/>
      <c r="N254" s="21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4">
        <v>12.0</v>
      </c>
      <c r="B255" s="191"/>
      <c r="C255" s="191"/>
      <c r="D255" s="191"/>
      <c r="E255" s="191"/>
      <c r="F255" s="191">
        <f t="shared" si="226"/>
        <v>1</v>
      </c>
      <c r="G255" s="191">
        <f t="shared" si="227"/>
        <v>0</v>
      </c>
      <c r="H255" s="192">
        <f t="shared" si="228"/>
        <v>0</v>
      </c>
      <c r="I255" s="191"/>
      <c r="J255" s="193">
        <f t="shared" si="232"/>
        <v>0</v>
      </c>
      <c r="K255" s="139"/>
      <c r="L255" s="139"/>
      <c r="M255" s="219"/>
      <c r="N255" s="21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7.0" hidden="1" customHeight="1">
      <c r="A256" s="154">
        <v>13.0</v>
      </c>
      <c r="B256" s="191"/>
      <c r="C256" s="191"/>
      <c r="D256" s="191"/>
      <c r="E256" s="191"/>
      <c r="F256" s="191">
        <f t="shared" si="226"/>
        <v>1</v>
      </c>
      <c r="G256" s="191">
        <f t="shared" si="227"/>
        <v>0</v>
      </c>
      <c r="H256" s="192">
        <f t="shared" si="228"/>
        <v>0</v>
      </c>
      <c r="I256" s="191"/>
      <c r="J256" s="193">
        <f t="shared" si="232"/>
        <v>0</v>
      </c>
      <c r="K256" s="139"/>
      <c r="L256" s="139"/>
      <c r="M256" s="219"/>
      <c r="N256" s="21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7.0" hidden="1" customHeight="1">
      <c r="A257" s="154">
        <v>14.0</v>
      </c>
      <c r="B257" s="191"/>
      <c r="C257" s="191"/>
      <c r="D257" s="191"/>
      <c r="E257" s="191"/>
      <c r="F257" s="191">
        <f t="shared" si="226"/>
        <v>1</v>
      </c>
      <c r="G257" s="191">
        <f t="shared" si="227"/>
        <v>0</v>
      </c>
      <c r="H257" s="192">
        <f t="shared" si="228"/>
        <v>0</v>
      </c>
      <c r="I257" s="191"/>
      <c r="J257" s="193">
        <f t="shared" si="232"/>
        <v>0</v>
      </c>
      <c r="K257" s="139"/>
      <c r="L257" s="139"/>
      <c r="M257" s="219"/>
      <c r="N257" s="21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24.75" customHeight="1">
      <c r="A258" s="160"/>
      <c r="B258" s="194"/>
      <c r="C258" s="194"/>
      <c r="D258" s="194"/>
      <c r="E258" s="194"/>
      <c r="F258" s="194"/>
      <c r="G258" s="194"/>
      <c r="H258" s="220" t="s">
        <v>38</v>
      </c>
      <c r="I258" s="194"/>
      <c r="J258" s="221">
        <f>SUM(J244:J257)</f>
        <v>0</v>
      </c>
      <c r="K258" s="139"/>
      <c r="L258" s="139"/>
      <c r="M258" s="139"/>
      <c r="N258" s="139"/>
      <c r="O258" s="139"/>
      <c r="P258" s="139"/>
      <c r="Q258" s="139"/>
      <c r="R258" s="141"/>
      <c r="S258" s="222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74"/>
      <c r="B259" s="144"/>
      <c r="C259" s="144"/>
      <c r="D259" s="144"/>
      <c r="E259" s="144"/>
      <c r="F259" s="144"/>
      <c r="G259" s="144"/>
      <c r="H259" s="145"/>
      <c r="I259" s="144"/>
      <c r="J259" s="175"/>
      <c r="K259" s="139"/>
      <c r="L259" s="139"/>
      <c r="M259" s="139"/>
      <c r="N259" s="139"/>
      <c r="O259" s="139"/>
      <c r="P259" s="139"/>
      <c r="Q259" s="139"/>
      <c r="R259" s="141"/>
      <c r="S259" s="222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41"/>
      <c r="S260" s="222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2"/>
      <c r="S261" s="222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 t="s">
        <v>39</v>
      </c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2"/>
      <c r="S262" s="222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22"/>
      <c r="S263" s="222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42.0" customHeight="1">
      <c r="A264" s="176"/>
      <c r="B264" s="160" t="s">
        <v>12</v>
      </c>
      <c r="C264" s="177" t="s">
        <v>64</v>
      </c>
      <c r="D264" s="52"/>
      <c r="E264" s="53"/>
      <c r="F264" s="223"/>
      <c r="G264" s="223"/>
      <c r="H264" s="179" t="s">
        <v>14</v>
      </c>
      <c r="I264" s="224" t="s">
        <v>15</v>
      </c>
      <c r="J264" s="160" t="s">
        <v>16</v>
      </c>
      <c r="K264" s="139"/>
      <c r="L264" s="139"/>
      <c r="M264" s="139"/>
      <c r="N264" s="139"/>
      <c r="O264" s="139"/>
      <c r="P264" s="139"/>
      <c r="Q264" s="139"/>
      <c r="R264" s="222"/>
      <c r="S264" s="222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24.75" customHeight="1">
      <c r="A265" s="160">
        <v>1.0</v>
      </c>
      <c r="B265" s="181" t="s">
        <v>74</v>
      </c>
      <c r="C265" s="197"/>
      <c r="D265" s="197"/>
      <c r="E265" s="197"/>
      <c r="F265" s="197"/>
      <c r="G265" s="197"/>
      <c r="H265" s="225">
        <v>24.0</v>
      </c>
      <c r="I265" s="197">
        <v>1.0</v>
      </c>
      <c r="J265" s="193">
        <f t="shared" ref="J265:J297" si="233">+I265*H265</f>
        <v>24</v>
      </c>
      <c r="K265" s="176"/>
      <c r="L265" s="176"/>
      <c r="M265" s="176"/>
      <c r="N265" s="176"/>
      <c r="O265" s="176"/>
      <c r="P265" s="176"/>
      <c r="Q265" s="226"/>
      <c r="R265" s="222"/>
      <c r="S265" s="222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76"/>
      <c r="AJ265" s="176"/>
      <c r="AK265" s="176"/>
    </row>
    <row r="266" ht="24.75" customHeight="1">
      <c r="A266" s="160">
        <v>2.0</v>
      </c>
      <c r="B266" s="191" t="s">
        <v>74</v>
      </c>
      <c r="C266" s="197"/>
      <c r="D266" s="197"/>
      <c r="E266" s="197"/>
      <c r="F266" s="197"/>
      <c r="G266" s="197"/>
      <c r="H266" s="225">
        <v>22.0</v>
      </c>
      <c r="I266" s="197">
        <v>1.0</v>
      </c>
      <c r="J266" s="193">
        <f t="shared" si="233"/>
        <v>22</v>
      </c>
      <c r="K266" s="176"/>
      <c r="L266" s="176"/>
      <c r="M266" s="176"/>
      <c r="N266" s="176"/>
      <c r="O266" s="176"/>
      <c r="P266" s="176"/>
      <c r="Q266" s="226"/>
      <c r="R266" s="222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76"/>
      <c r="AJ266" s="176"/>
      <c r="AK266" s="176"/>
    </row>
    <row r="267" ht="24.75" customHeight="1">
      <c r="A267" s="160">
        <v>3.0</v>
      </c>
      <c r="B267" s="181" t="s">
        <v>73</v>
      </c>
      <c r="C267" s="197"/>
      <c r="D267" s="197"/>
      <c r="E267" s="197"/>
      <c r="F267" s="197"/>
      <c r="G267" s="197"/>
      <c r="H267" s="225">
        <v>61.0</v>
      </c>
      <c r="I267" s="197">
        <v>1.0</v>
      </c>
      <c r="J267" s="193">
        <f t="shared" si="233"/>
        <v>61</v>
      </c>
      <c r="K267" s="176"/>
      <c r="L267" s="176"/>
      <c r="M267" s="176"/>
      <c r="N267" s="176"/>
      <c r="O267" s="176"/>
      <c r="P267" s="176"/>
      <c r="Q267" s="226"/>
      <c r="R267" s="222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76"/>
      <c r="AJ267" s="176"/>
      <c r="AK267" s="176"/>
    </row>
    <row r="268" ht="24.75" customHeight="1">
      <c r="A268" s="160">
        <v>4.0</v>
      </c>
      <c r="B268" s="191" t="s">
        <v>73</v>
      </c>
      <c r="C268" s="197"/>
      <c r="D268" s="197"/>
      <c r="E268" s="197"/>
      <c r="F268" s="197"/>
      <c r="G268" s="197"/>
      <c r="H268" s="225">
        <v>33.0</v>
      </c>
      <c r="I268" s="197">
        <v>1.0</v>
      </c>
      <c r="J268" s="193">
        <f t="shared" si="233"/>
        <v>33</v>
      </c>
      <c r="K268" s="176"/>
      <c r="L268" s="176"/>
      <c r="M268" s="176"/>
      <c r="N268" s="176"/>
      <c r="O268" s="176"/>
      <c r="P268" s="176"/>
      <c r="Q268" s="226"/>
      <c r="R268" s="222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76"/>
      <c r="AJ268" s="176"/>
      <c r="AK268" s="176"/>
    </row>
    <row r="269" ht="24.75" customHeight="1">
      <c r="A269" s="160">
        <v>5.0</v>
      </c>
      <c r="B269" s="181" t="s">
        <v>75</v>
      </c>
      <c r="C269" s="197"/>
      <c r="D269" s="197"/>
      <c r="E269" s="197"/>
      <c r="F269" s="197"/>
      <c r="G269" s="197"/>
      <c r="H269" s="225">
        <v>36.0</v>
      </c>
      <c r="I269" s="197">
        <v>1.0</v>
      </c>
      <c r="J269" s="193">
        <f t="shared" si="233"/>
        <v>36</v>
      </c>
      <c r="K269" s="176"/>
      <c r="L269" s="176"/>
      <c r="M269" s="176"/>
      <c r="N269" s="176"/>
      <c r="O269" s="176"/>
      <c r="P269" s="176"/>
      <c r="Q269" s="226"/>
      <c r="R269" s="222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76"/>
      <c r="AJ269" s="176"/>
      <c r="AK269" s="176"/>
    </row>
    <row r="270" ht="24.75" customHeight="1">
      <c r="A270" s="160">
        <v>6.0</v>
      </c>
      <c r="B270" s="191" t="s">
        <v>75</v>
      </c>
      <c r="C270" s="197"/>
      <c r="D270" s="197"/>
      <c r="E270" s="197"/>
      <c r="F270" s="197"/>
      <c r="G270" s="197"/>
      <c r="H270" s="225">
        <v>19.0</v>
      </c>
      <c r="I270" s="197">
        <v>1.0</v>
      </c>
      <c r="J270" s="193">
        <f t="shared" si="233"/>
        <v>19</v>
      </c>
      <c r="K270" s="176"/>
      <c r="L270" s="176"/>
      <c r="M270" s="176"/>
      <c r="N270" s="176"/>
      <c r="O270" s="176"/>
      <c r="P270" s="176"/>
      <c r="Q270" s="226"/>
      <c r="R270" s="222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76"/>
      <c r="AJ270" s="176"/>
      <c r="AK270" s="176"/>
    </row>
    <row r="271" ht="24.75" customHeight="1">
      <c r="A271" s="160">
        <v>7.0</v>
      </c>
      <c r="B271" s="181" t="s">
        <v>76</v>
      </c>
      <c r="C271" s="197"/>
      <c r="D271" s="197"/>
      <c r="E271" s="197"/>
      <c r="F271" s="197"/>
      <c r="G271" s="197"/>
      <c r="H271" s="225">
        <v>46.0</v>
      </c>
      <c r="I271" s="197">
        <v>1.0</v>
      </c>
      <c r="J271" s="193">
        <f t="shared" si="233"/>
        <v>46</v>
      </c>
      <c r="K271" s="176"/>
      <c r="L271" s="176"/>
      <c r="M271" s="176"/>
      <c r="N271" s="176"/>
      <c r="O271" s="176"/>
      <c r="P271" s="176"/>
      <c r="Q271" s="226"/>
      <c r="R271" s="222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76"/>
      <c r="AJ271" s="176"/>
      <c r="AK271" s="176"/>
    </row>
    <row r="272" ht="24.75" customHeight="1">
      <c r="A272" s="160">
        <v>8.0</v>
      </c>
      <c r="B272" s="191" t="s">
        <v>76</v>
      </c>
      <c r="C272" s="197"/>
      <c r="D272" s="197"/>
      <c r="E272" s="197"/>
      <c r="F272" s="197"/>
      <c r="G272" s="197"/>
      <c r="H272" s="225">
        <v>18.0</v>
      </c>
      <c r="I272" s="197">
        <v>1.0</v>
      </c>
      <c r="J272" s="193">
        <f t="shared" si="233"/>
        <v>18</v>
      </c>
      <c r="K272" s="176"/>
      <c r="L272" s="176"/>
      <c r="M272" s="176"/>
      <c r="N272" s="176"/>
      <c r="O272" s="176"/>
      <c r="P272" s="176"/>
      <c r="Q272" s="226"/>
      <c r="R272" s="222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76"/>
      <c r="AJ272" s="176"/>
      <c r="AK272" s="176"/>
    </row>
    <row r="273" ht="24.75" hidden="1" customHeight="1">
      <c r="A273" s="160">
        <v>11.0</v>
      </c>
      <c r="B273" s="227"/>
      <c r="C273" s="197"/>
      <c r="D273" s="197"/>
      <c r="E273" s="197"/>
      <c r="F273" s="197"/>
      <c r="G273" s="197"/>
      <c r="H273" s="225"/>
      <c r="I273" s="197"/>
      <c r="J273" s="193">
        <f t="shared" si="233"/>
        <v>0</v>
      </c>
      <c r="K273" s="176"/>
      <c r="L273" s="176"/>
      <c r="M273" s="176"/>
      <c r="N273" s="176"/>
      <c r="O273" s="176"/>
      <c r="P273" s="176"/>
      <c r="Q273" s="226"/>
      <c r="R273" s="222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76"/>
      <c r="AJ273" s="176"/>
      <c r="AK273" s="176"/>
    </row>
    <row r="274" ht="24.75" hidden="1" customHeight="1">
      <c r="A274" s="160">
        <v>12.0</v>
      </c>
      <c r="B274" s="227"/>
      <c r="C274" s="197"/>
      <c r="D274" s="197"/>
      <c r="E274" s="197"/>
      <c r="F274" s="197"/>
      <c r="G274" s="197"/>
      <c r="H274" s="225"/>
      <c r="I274" s="197"/>
      <c r="J274" s="193">
        <f t="shared" si="233"/>
        <v>0</v>
      </c>
      <c r="K274" s="176"/>
      <c r="L274" s="176"/>
      <c r="M274" s="176"/>
      <c r="N274" s="176"/>
      <c r="O274" s="176"/>
      <c r="P274" s="176"/>
      <c r="Q274" s="226"/>
      <c r="R274" s="222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76"/>
      <c r="AJ274" s="176"/>
      <c r="AK274" s="176"/>
    </row>
    <row r="275" ht="24.75" hidden="1" customHeight="1">
      <c r="A275" s="160">
        <v>13.0</v>
      </c>
      <c r="B275" s="227"/>
      <c r="C275" s="197"/>
      <c r="D275" s="197"/>
      <c r="E275" s="197"/>
      <c r="F275" s="197"/>
      <c r="G275" s="197"/>
      <c r="H275" s="225"/>
      <c r="I275" s="197"/>
      <c r="J275" s="193">
        <f t="shared" si="233"/>
        <v>0</v>
      </c>
      <c r="K275" s="176"/>
      <c r="L275" s="176"/>
      <c r="M275" s="176"/>
      <c r="N275" s="176"/>
      <c r="O275" s="176"/>
      <c r="P275" s="176"/>
      <c r="Q275" s="226"/>
      <c r="R275" s="222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76"/>
      <c r="AJ275" s="176"/>
      <c r="AK275" s="176"/>
    </row>
    <row r="276" ht="24.75" hidden="1" customHeight="1">
      <c r="A276" s="160">
        <v>14.0</v>
      </c>
      <c r="B276" s="227"/>
      <c r="C276" s="197"/>
      <c r="D276" s="197"/>
      <c r="E276" s="197"/>
      <c r="F276" s="197"/>
      <c r="G276" s="197"/>
      <c r="H276" s="225"/>
      <c r="I276" s="197"/>
      <c r="J276" s="193">
        <f t="shared" si="233"/>
        <v>0</v>
      </c>
      <c r="K276" s="176"/>
      <c r="L276" s="176"/>
      <c r="M276" s="176"/>
      <c r="N276" s="176"/>
      <c r="O276" s="176"/>
      <c r="P276" s="176"/>
      <c r="Q276" s="226"/>
      <c r="R276" s="222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76"/>
      <c r="AJ276" s="176"/>
      <c r="AK276" s="176"/>
    </row>
    <row r="277" ht="24.75" hidden="1" customHeight="1">
      <c r="A277" s="160">
        <v>15.0</v>
      </c>
      <c r="B277" s="227"/>
      <c r="C277" s="197"/>
      <c r="D277" s="197"/>
      <c r="E277" s="197"/>
      <c r="F277" s="197"/>
      <c r="G277" s="197"/>
      <c r="H277" s="225"/>
      <c r="I277" s="197"/>
      <c r="J277" s="193">
        <f t="shared" si="233"/>
        <v>0</v>
      </c>
      <c r="K277" s="176"/>
      <c r="L277" s="176"/>
      <c r="M277" s="176"/>
      <c r="N277" s="176"/>
      <c r="O277" s="176"/>
      <c r="P277" s="176"/>
      <c r="Q277" s="226"/>
      <c r="R277" s="222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76"/>
      <c r="AJ277" s="176"/>
      <c r="AK277" s="176"/>
    </row>
    <row r="278" ht="24.75" hidden="1" customHeight="1">
      <c r="A278" s="160">
        <v>16.0</v>
      </c>
      <c r="B278" s="227"/>
      <c r="C278" s="197"/>
      <c r="D278" s="197"/>
      <c r="E278" s="197"/>
      <c r="F278" s="197"/>
      <c r="G278" s="197"/>
      <c r="H278" s="225"/>
      <c r="I278" s="197"/>
      <c r="J278" s="193">
        <f t="shared" si="233"/>
        <v>0</v>
      </c>
      <c r="K278" s="176"/>
      <c r="L278" s="176"/>
      <c r="M278" s="176"/>
      <c r="N278" s="176"/>
      <c r="O278" s="176"/>
      <c r="P278" s="176"/>
      <c r="Q278" s="226"/>
      <c r="R278" s="222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76"/>
      <c r="AJ278" s="176"/>
      <c r="AK278" s="176"/>
    </row>
    <row r="279" ht="24.75" hidden="1" customHeight="1">
      <c r="A279" s="160">
        <v>17.0</v>
      </c>
      <c r="B279" s="227"/>
      <c r="C279" s="197"/>
      <c r="D279" s="197"/>
      <c r="E279" s="197"/>
      <c r="F279" s="197"/>
      <c r="G279" s="197"/>
      <c r="H279" s="225"/>
      <c r="I279" s="197"/>
      <c r="J279" s="193">
        <f t="shared" si="233"/>
        <v>0</v>
      </c>
      <c r="K279" s="176"/>
      <c r="L279" s="176"/>
      <c r="M279" s="176"/>
      <c r="N279" s="176"/>
      <c r="O279" s="176"/>
      <c r="P279" s="176"/>
      <c r="Q279" s="226"/>
      <c r="R279" s="222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76"/>
      <c r="AJ279" s="176"/>
      <c r="AK279" s="176"/>
    </row>
    <row r="280" ht="24.75" hidden="1" customHeight="1">
      <c r="A280" s="160">
        <v>18.0</v>
      </c>
      <c r="B280" s="227"/>
      <c r="C280" s="197"/>
      <c r="D280" s="197"/>
      <c r="E280" s="197"/>
      <c r="F280" s="197"/>
      <c r="G280" s="197"/>
      <c r="H280" s="225"/>
      <c r="I280" s="197"/>
      <c r="J280" s="193">
        <f t="shared" si="233"/>
        <v>0</v>
      </c>
      <c r="K280" s="176"/>
      <c r="L280" s="176"/>
      <c r="M280" s="176"/>
      <c r="N280" s="176"/>
      <c r="O280" s="176"/>
      <c r="P280" s="176"/>
      <c r="Q280" s="226"/>
      <c r="R280" s="222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76"/>
      <c r="AJ280" s="176"/>
      <c r="AK280" s="176"/>
    </row>
    <row r="281" ht="24.75" hidden="1" customHeight="1">
      <c r="A281" s="160">
        <v>19.0</v>
      </c>
      <c r="B281" s="227"/>
      <c r="C281" s="197"/>
      <c r="D281" s="197"/>
      <c r="E281" s="197"/>
      <c r="F281" s="197"/>
      <c r="G281" s="197"/>
      <c r="H281" s="225"/>
      <c r="I281" s="197"/>
      <c r="J281" s="193">
        <f t="shared" si="233"/>
        <v>0</v>
      </c>
      <c r="K281" s="176"/>
      <c r="L281" s="176"/>
      <c r="M281" s="176"/>
      <c r="N281" s="176"/>
      <c r="O281" s="176"/>
      <c r="P281" s="176"/>
      <c r="Q281" s="226"/>
      <c r="R281" s="140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76"/>
      <c r="AJ281" s="176"/>
      <c r="AK281" s="176"/>
    </row>
    <row r="282" ht="24.75" hidden="1" customHeight="1">
      <c r="A282" s="160">
        <v>20.0</v>
      </c>
      <c r="B282" s="227"/>
      <c r="C282" s="197"/>
      <c r="D282" s="197"/>
      <c r="E282" s="197"/>
      <c r="F282" s="197"/>
      <c r="G282" s="197"/>
      <c r="H282" s="225"/>
      <c r="I282" s="197"/>
      <c r="J282" s="193">
        <f t="shared" si="233"/>
        <v>0</v>
      </c>
      <c r="K282" s="176"/>
      <c r="L282" s="176"/>
      <c r="M282" s="176"/>
      <c r="N282" s="176"/>
      <c r="O282" s="176"/>
      <c r="P282" s="176"/>
      <c r="Q282" s="226"/>
      <c r="R282" s="222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21.0</v>
      </c>
      <c r="B283" s="227"/>
      <c r="C283" s="197"/>
      <c r="D283" s="197"/>
      <c r="E283" s="197"/>
      <c r="F283" s="197"/>
      <c r="G283" s="197"/>
      <c r="H283" s="225"/>
      <c r="I283" s="197"/>
      <c r="J283" s="193">
        <f t="shared" si="233"/>
        <v>0</v>
      </c>
      <c r="K283" s="176"/>
      <c r="L283" s="176"/>
      <c r="M283" s="176"/>
      <c r="N283" s="176"/>
      <c r="O283" s="176"/>
      <c r="P283" s="176"/>
      <c r="Q283" s="226"/>
      <c r="R283" s="222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22.0</v>
      </c>
      <c r="B284" s="227"/>
      <c r="C284" s="197"/>
      <c r="D284" s="197"/>
      <c r="E284" s="197"/>
      <c r="F284" s="197"/>
      <c r="G284" s="197"/>
      <c r="H284" s="225"/>
      <c r="I284" s="197"/>
      <c r="J284" s="193">
        <f t="shared" si="233"/>
        <v>0</v>
      </c>
      <c r="K284" s="176"/>
      <c r="L284" s="176"/>
      <c r="M284" s="176"/>
      <c r="N284" s="176"/>
      <c r="O284" s="176"/>
      <c r="P284" s="176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23.0</v>
      </c>
      <c r="B285" s="227"/>
      <c r="C285" s="197"/>
      <c r="D285" s="197"/>
      <c r="E285" s="197"/>
      <c r="F285" s="197"/>
      <c r="G285" s="197"/>
      <c r="H285" s="225"/>
      <c r="I285" s="197"/>
      <c r="J285" s="193">
        <f t="shared" si="233"/>
        <v>0</v>
      </c>
      <c r="K285" s="176"/>
      <c r="L285" s="176"/>
      <c r="M285" s="176"/>
      <c r="N285" s="176"/>
      <c r="O285" s="176"/>
      <c r="P285" s="176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24.0</v>
      </c>
      <c r="B286" s="227"/>
      <c r="C286" s="197"/>
      <c r="D286" s="197"/>
      <c r="E286" s="197"/>
      <c r="F286" s="197"/>
      <c r="G286" s="197"/>
      <c r="H286" s="225"/>
      <c r="I286" s="197"/>
      <c r="J286" s="193">
        <f t="shared" si="233"/>
        <v>0</v>
      </c>
      <c r="K286" s="176"/>
      <c r="L286" s="176"/>
      <c r="M286" s="176"/>
      <c r="N286" s="176"/>
      <c r="O286" s="176"/>
      <c r="P286" s="176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25.0</v>
      </c>
      <c r="B287" s="227"/>
      <c r="C287" s="197"/>
      <c r="D287" s="197"/>
      <c r="E287" s="197"/>
      <c r="F287" s="197"/>
      <c r="G287" s="197"/>
      <c r="H287" s="225"/>
      <c r="I287" s="197"/>
      <c r="J287" s="193">
        <f t="shared" si="233"/>
        <v>0</v>
      </c>
      <c r="K287" s="176"/>
      <c r="L287" s="176"/>
      <c r="M287" s="176"/>
      <c r="N287" s="176"/>
      <c r="O287" s="176"/>
      <c r="P287" s="176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26.0</v>
      </c>
      <c r="B288" s="227"/>
      <c r="C288" s="197"/>
      <c r="D288" s="197"/>
      <c r="E288" s="197"/>
      <c r="F288" s="197"/>
      <c r="G288" s="197"/>
      <c r="H288" s="225"/>
      <c r="I288" s="197"/>
      <c r="J288" s="193">
        <f t="shared" si="233"/>
        <v>0</v>
      </c>
      <c r="K288" s="176"/>
      <c r="L288" s="176"/>
      <c r="M288" s="176"/>
      <c r="N288" s="176"/>
      <c r="O288" s="176"/>
      <c r="P288" s="176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27.0</v>
      </c>
      <c r="B289" s="227"/>
      <c r="C289" s="197"/>
      <c r="D289" s="197"/>
      <c r="E289" s="197"/>
      <c r="F289" s="197"/>
      <c r="G289" s="197"/>
      <c r="H289" s="197"/>
      <c r="I289" s="197"/>
      <c r="J289" s="193">
        <f t="shared" si="233"/>
        <v>0</v>
      </c>
      <c r="K289" s="176"/>
      <c r="L289" s="176"/>
      <c r="M289" s="176"/>
      <c r="N289" s="176"/>
      <c r="O289" s="176"/>
      <c r="P289" s="176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28.0</v>
      </c>
      <c r="B290" s="227"/>
      <c r="C290" s="197"/>
      <c r="D290" s="197"/>
      <c r="E290" s="197"/>
      <c r="F290" s="197"/>
      <c r="G290" s="197"/>
      <c r="H290" s="197"/>
      <c r="I290" s="197"/>
      <c r="J290" s="193">
        <f t="shared" si="233"/>
        <v>0</v>
      </c>
      <c r="K290" s="176"/>
      <c r="L290" s="176"/>
      <c r="M290" s="176"/>
      <c r="N290" s="176"/>
      <c r="O290" s="176"/>
      <c r="P290" s="176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0">
        <v>29.0</v>
      </c>
      <c r="B291" s="228"/>
      <c r="C291" s="197"/>
      <c r="D291" s="197"/>
      <c r="E291" s="197"/>
      <c r="F291" s="197"/>
      <c r="G291" s="197"/>
      <c r="H291" s="197"/>
      <c r="I291" s="197"/>
      <c r="J291" s="193">
        <f t="shared" si="233"/>
        <v>0</v>
      </c>
      <c r="K291" s="176"/>
      <c r="L291" s="176"/>
      <c r="M291" s="176"/>
      <c r="N291" s="176"/>
      <c r="O291" s="176"/>
      <c r="P291" s="176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0">
        <v>30.0</v>
      </c>
      <c r="B292" s="228"/>
      <c r="C292" s="197"/>
      <c r="D292" s="197"/>
      <c r="E292" s="197"/>
      <c r="F292" s="197"/>
      <c r="G292" s="197"/>
      <c r="H292" s="225"/>
      <c r="I292" s="197"/>
      <c r="J292" s="193">
        <f t="shared" si="233"/>
        <v>0</v>
      </c>
      <c r="K292" s="176"/>
      <c r="L292" s="176"/>
      <c r="M292" s="176"/>
      <c r="N292" s="176"/>
      <c r="O292" s="176"/>
      <c r="P292" s="176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0">
        <v>31.0</v>
      </c>
      <c r="B293" s="216"/>
      <c r="C293" s="197"/>
      <c r="D293" s="197"/>
      <c r="E293" s="197"/>
      <c r="F293" s="197"/>
      <c r="G293" s="197"/>
      <c r="H293" s="225"/>
      <c r="I293" s="197"/>
      <c r="J293" s="193">
        <f t="shared" si="233"/>
        <v>0</v>
      </c>
      <c r="K293" s="176"/>
      <c r="L293" s="176"/>
      <c r="M293" s="176"/>
      <c r="N293" s="176"/>
      <c r="O293" s="176"/>
      <c r="P293" s="176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0">
        <v>32.0</v>
      </c>
      <c r="B294" s="216"/>
      <c r="C294" s="160"/>
      <c r="D294" s="160"/>
      <c r="E294" s="160"/>
      <c r="F294" s="160"/>
      <c r="G294" s="160"/>
      <c r="H294" s="160"/>
      <c r="I294" s="160"/>
      <c r="J294" s="193">
        <f t="shared" si="233"/>
        <v>0</v>
      </c>
      <c r="K294" s="176"/>
      <c r="L294" s="176"/>
      <c r="M294" s="176"/>
      <c r="N294" s="176"/>
      <c r="O294" s="176"/>
      <c r="P294" s="176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0">
        <v>33.0</v>
      </c>
      <c r="B295" s="228"/>
      <c r="C295" s="160"/>
      <c r="D295" s="160"/>
      <c r="E295" s="160"/>
      <c r="F295" s="160"/>
      <c r="G295" s="160"/>
      <c r="H295" s="160"/>
      <c r="I295" s="160"/>
      <c r="J295" s="193">
        <f t="shared" si="233"/>
        <v>0</v>
      </c>
      <c r="K295" s="176"/>
      <c r="L295" s="176"/>
      <c r="M295" s="176"/>
      <c r="N295" s="176"/>
      <c r="O295" s="176"/>
      <c r="P295" s="176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0">
        <v>34.0</v>
      </c>
      <c r="B296" s="229"/>
      <c r="C296" s="160"/>
      <c r="D296" s="160"/>
      <c r="E296" s="160"/>
      <c r="F296" s="160"/>
      <c r="G296" s="160"/>
      <c r="H296" s="160"/>
      <c r="I296" s="160"/>
      <c r="J296" s="193">
        <f t="shared" si="233"/>
        <v>0</v>
      </c>
      <c r="K296" s="176"/>
      <c r="L296" s="176"/>
      <c r="M296" s="176"/>
      <c r="N296" s="176"/>
      <c r="O296" s="176"/>
      <c r="P296" s="176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24.75" hidden="1" customHeight="1">
      <c r="A297" s="160">
        <v>35.0</v>
      </c>
      <c r="B297" s="230"/>
      <c r="C297" s="160"/>
      <c r="D297" s="160"/>
      <c r="E297" s="160"/>
      <c r="F297" s="160"/>
      <c r="G297" s="160"/>
      <c r="H297" s="160"/>
      <c r="I297" s="160"/>
      <c r="J297" s="193">
        <f t="shared" si="233"/>
        <v>0</v>
      </c>
      <c r="K297" s="176"/>
      <c r="L297" s="176"/>
      <c r="M297" s="176"/>
      <c r="N297" s="176"/>
      <c r="O297" s="176"/>
      <c r="P297" s="176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 t="s">
        <v>38</v>
      </c>
      <c r="I298" s="139"/>
      <c r="J298" s="231">
        <f>SUM(J265:J297)</f>
        <v>259</v>
      </c>
      <c r="K298" s="232"/>
      <c r="L298" s="232"/>
      <c r="M298" s="232"/>
      <c r="N298" s="232"/>
      <c r="O298" s="232"/>
      <c r="P298" s="232"/>
      <c r="Q298" s="232"/>
      <c r="R298" s="139"/>
      <c r="S298" s="222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44"/>
      <c r="B299" s="144"/>
      <c r="C299" s="144"/>
      <c r="D299" s="144"/>
      <c r="E299" s="144"/>
      <c r="F299" s="144"/>
      <c r="G299" s="144"/>
      <c r="H299" s="145"/>
      <c r="I299" s="173"/>
      <c r="J299" s="203">
        <f>+J298*60%</f>
        <v>155.4</v>
      </c>
      <c r="K299" s="203"/>
      <c r="L299" s="203"/>
      <c r="M299" s="203"/>
      <c r="N299" s="203"/>
      <c r="O299" s="203"/>
      <c r="P299" s="203"/>
      <c r="Q299" s="203">
        <f>+J298*40%</f>
        <v>103.6</v>
      </c>
      <c r="R299" s="139"/>
      <c r="S299" s="222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2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2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9.5" customHeight="1">
      <c r="A302" s="233" t="s">
        <v>41</v>
      </c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2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57.0" customHeight="1">
      <c r="A303" s="234"/>
      <c r="B303" s="235" t="s">
        <v>42</v>
      </c>
      <c r="C303" s="235" t="s">
        <v>43</v>
      </c>
      <c r="D303" s="235" t="s">
        <v>44</v>
      </c>
      <c r="E303" s="235" t="s">
        <v>45</v>
      </c>
      <c r="F303" s="235"/>
      <c r="G303" s="235"/>
      <c r="H303" s="236" t="s">
        <v>46</v>
      </c>
      <c r="I303" s="237" t="s">
        <v>47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2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38" t="s">
        <v>48</v>
      </c>
      <c r="B304" s="239">
        <f>+E25</f>
        <v>33059.589</v>
      </c>
      <c r="C304" s="240">
        <f>+J237</f>
        <v>29271.83844</v>
      </c>
      <c r="D304" s="240">
        <f>+J258</f>
        <v>0</v>
      </c>
      <c r="E304" s="241">
        <f>J299</f>
        <v>155.4</v>
      </c>
      <c r="F304" s="241"/>
      <c r="G304" s="241"/>
      <c r="H304" s="242">
        <f>+I25</f>
        <v>2234.042738</v>
      </c>
      <c r="I304" s="243">
        <f>+B304-C304-D304-E304-H304</f>
        <v>1398.307818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2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244" t="s">
        <v>49</v>
      </c>
      <c r="B305" s="245"/>
      <c r="C305" s="246">
        <f>+C304/B304</f>
        <v>0.8854265685</v>
      </c>
      <c r="D305" s="246">
        <f>+D304/B304</f>
        <v>0</v>
      </c>
      <c r="E305" s="246">
        <f>+E304/B304</f>
        <v>0.004700602902</v>
      </c>
      <c r="F305" s="246"/>
      <c r="G305" s="246"/>
      <c r="H305" s="247">
        <f>+H304/B304</f>
        <v>0.06757624052</v>
      </c>
      <c r="I305" s="248">
        <f>+I304/B304</f>
        <v>0.04229658809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2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9.5" customHeight="1">
      <c r="A306" s="163"/>
      <c r="B306" s="219"/>
      <c r="C306" s="249"/>
      <c r="D306" s="249"/>
      <c r="E306" s="249"/>
      <c r="F306" s="249"/>
      <c r="G306" s="249"/>
      <c r="H306" s="250"/>
      <c r="I306" s="251"/>
      <c r="J306" s="139"/>
      <c r="K306" s="139"/>
      <c r="L306" s="139"/>
      <c r="M306" s="139"/>
      <c r="N306" s="139"/>
      <c r="O306" s="139"/>
      <c r="P306" s="139"/>
      <c r="Q306" s="139"/>
      <c r="R306" s="141"/>
      <c r="S306" s="222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2"/>
      <c r="B307" s="253"/>
      <c r="C307" s="253"/>
      <c r="D307" s="253" t="s">
        <v>50</v>
      </c>
      <c r="E307" s="253" t="s">
        <v>48</v>
      </c>
      <c r="F307" s="253"/>
      <c r="G307" s="253"/>
      <c r="H307" s="254">
        <f>+D304+E304+H304+I304</f>
        <v>3787.750556</v>
      </c>
      <c r="I307" s="255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6"/>
      <c r="B308" s="139"/>
      <c r="C308" s="139"/>
      <c r="D308" s="139"/>
      <c r="E308" s="139" t="s">
        <v>49</v>
      </c>
      <c r="F308" s="139"/>
      <c r="G308" s="139"/>
      <c r="H308" s="250">
        <f>+H307/B304</f>
        <v>0.1145734315</v>
      </c>
      <c r="I308" s="257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6"/>
      <c r="B309" s="139"/>
      <c r="C309" s="139" t="s">
        <v>51</v>
      </c>
      <c r="D309" s="139"/>
      <c r="E309" s="139"/>
      <c r="F309" s="139"/>
      <c r="G309" s="139"/>
      <c r="H309" s="140"/>
      <c r="I309" s="257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8.75" customHeight="1">
      <c r="A310" s="256"/>
      <c r="B310" s="139"/>
      <c r="C310" s="139"/>
      <c r="D310" s="139" t="s">
        <v>52</v>
      </c>
      <c r="E310" s="139"/>
      <c r="F310" s="139"/>
      <c r="G310" s="139"/>
      <c r="H310" s="140">
        <f>+H309*(H307-H304)</f>
        <v>0</v>
      </c>
      <c r="I310" s="257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9.5" customHeight="1">
      <c r="A311" s="258"/>
      <c r="B311" s="259"/>
      <c r="C311" s="259"/>
      <c r="D311" s="259"/>
      <c r="E311" s="259"/>
      <c r="F311" s="259"/>
      <c r="G311" s="259"/>
      <c r="H311" s="260"/>
      <c r="I311" s="261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2"/>
      <c r="I488" s="7"/>
      <c r="J488" s="7"/>
      <c r="K488" s="7"/>
      <c r="L488" s="7"/>
      <c r="M488" s="7"/>
      <c r="N488" s="7"/>
      <c r="O488" s="7"/>
      <c r="P488" s="7"/>
      <c r="Q488" s="7"/>
      <c r="R488" s="26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2"/>
      <c r="I489" s="7"/>
      <c r="J489" s="7"/>
      <c r="K489" s="7"/>
      <c r="L489" s="7"/>
      <c r="M489" s="7"/>
      <c r="N489" s="7"/>
      <c r="O489" s="7"/>
      <c r="P489" s="7"/>
      <c r="Q489" s="7"/>
      <c r="R489" s="26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2"/>
      <c r="I490" s="7"/>
      <c r="J490" s="7"/>
      <c r="K490" s="7"/>
      <c r="L490" s="7"/>
      <c r="M490" s="7"/>
      <c r="N490" s="7"/>
      <c r="O490" s="7"/>
      <c r="P490" s="7"/>
      <c r="Q490" s="7"/>
      <c r="R490" s="263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2"/>
      <c r="I491" s="7"/>
      <c r="J491" s="7"/>
      <c r="K491" s="7"/>
      <c r="L491" s="7"/>
      <c r="M491" s="7"/>
      <c r="N491" s="7"/>
      <c r="O491" s="7"/>
      <c r="P491" s="7"/>
      <c r="Q491" s="7"/>
      <c r="R491" s="263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2"/>
      <c r="I492" s="7"/>
      <c r="J492" s="7"/>
      <c r="K492" s="7"/>
      <c r="L492" s="7"/>
      <c r="M492" s="7"/>
      <c r="N492" s="7"/>
      <c r="O492" s="7"/>
      <c r="P492" s="7"/>
      <c r="Q492" s="7"/>
      <c r="R492" s="263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2"/>
      <c r="I493" s="7"/>
      <c r="J493" s="7"/>
      <c r="K493" s="7"/>
      <c r="L493" s="7"/>
      <c r="M493" s="7"/>
      <c r="N493" s="7"/>
      <c r="O493" s="7"/>
      <c r="P493" s="7"/>
      <c r="Q493" s="7"/>
      <c r="R493" s="263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2"/>
      <c r="I494" s="7"/>
      <c r="J494" s="7"/>
      <c r="K494" s="7"/>
      <c r="L494" s="7"/>
      <c r="M494" s="7"/>
      <c r="N494" s="7"/>
      <c r="O494" s="7"/>
      <c r="P494" s="7"/>
      <c r="Q494" s="7"/>
      <c r="R494" s="263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2"/>
      <c r="I495" s="7"/>
      <c r="J495" s="7"/>
      <c r="K495" s="7"/>
      <c r="L495" s="7"/>
      <c r="M495" s="7"/>
      <c r="N495" s="7"/>
      <c r="O495" s="7"/>
      <c r="P495" s="7"/>
      <c r="Q495" s="7"/>
      <c r="R495" s="263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2"/>
      <c r="I496" s="7"/>
      <c r="J496" s="7"/>
      <c r="K496" s="7"/>
      <c r="L496" s="7"/>
      <c r="M496" s="7"/>
      <c r="N496" s="7"/>
      <c r="O496" s="7"/>
      <c r="P496" s="7"/>
      <c r="Q496" s="7"/>
      <c r="R496" s="263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2"/>
      <c r="I497" s="7"/>
      <c r="J497" s="7"/>
      <c r="K497" s="7"/>
      <c r="L497" s="7"/>
      <c r="M497" s="7"/>
      <c r="N497" s="7"/>
      <c r="O497" s="7"/>
      <c r="P497" s="7"/>
      <c r="Q497" s="7"/>
      <c r="R497" s="263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2"/>
      <c r="I498" s="7"/>
      <c r="J498" s="7"/>
      <c r="K498" s="7"/>
      <c r="L498" s="7"/>
      <c r="M498" s="7"/>
      <c r="N498" s="7"/>
      <c r="O498" s="7"/>
      <c r="P498" s="7"/>
      <c r="Q498" s="7"/>
      <c r="R498" s="263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2"/>
      <c r="I499" s="7"/>
      <c r="J499" s="7"/>
      <c r="K499" s="7"/>
      <c r="L499" s="7"/>
      <c r="M499" s="7"/>
      <c r="N499" s="7"/>
      <c r="O499" s="7"/>
      <c r="P499" s="7"/>
      <c r="Q499" s="7"/>
      <c r="R499" s="263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2"/>
      <c r="I500" s="7"/>
      <c r="J500" s="7"/>
      <c r="K500" s="7"/>
      <c r="L500" s="7"/>
      <c r="M500" s="7"/>
      <c r="N500" s="7"/>
      <c r="O500" s="7"/>
      <c r="P500" s="7"/>
      <c r="Q500" s="7"/>
      <c r="R500" s="263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2"/>
      <c r="I501" s="7"/>
      <c r="J501" s="7"/>
      <c r="K501" s="7"/>
      <c r="L501" s="7"/>
      <c r="M501" s="7"/>
      <c r="N501" s="7"/>
      <c r="O501" s="7"/>
      <c r="P501" s="7"/>
      <c r="Q501" s="7"/>
      <c r="R501" s="263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2"/>
      <c r="I502" s="7"/>
      <c r="J502" s="7"/>
      <c r="K502" s="7"/>
      <c r="L502" s="7"/>
      <c r="M502" s="7"/>
      <c r="N502" s="7"/>
      <c r="O502" s="7"/>
      <c r="P502" s="7"/>
      <c r="Q502" s="7"/>
      <c r="R502" s="263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2"/>
      <c r="I503" s="7"/>
      <c r="J503" s="7"/>
      <c r="K503" s="7"/>
      <c r="L503" s="7"/>
      <c r="M503" s="7"/>
      <c r="N503" s="7"/>
      <c r="O503" s="7"/>
      <c r="P503" s="7"/>
      <c r="Q503" s="7"/>
      <c r="R503" s="263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2"/>
      <c r="I504" s="7"/>
      <c r="J504" s="7"/>
      <c r="K504" s="7"/>
      <c r="L504" s="7"/>
      <c r="M504" s="7"/>
      <c r="N504" s="7"/>
      <c r="O504" s="7"/>
      <c r="P504" s="7"/>
      <c r="Q504" s="7"/>
      <c r="R504" s="263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2"/>
      <c r="I505" s="7"/>
      <c r="J505" s="7"/>
      <c r="K505" s="7"/>
      <c r="L505" s="7"/>
      <c r="M505" s="7"/>
      <c r="N505" s="7"/>
      <c r="O505" s="7"/>
      <c r="P505" s="7"/>
      <c r="Q505" s="7"/>
      <c r="R505" s="263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2"/>
      <c r="I506" s="7"/>
      <c r="J506" s="7"/>
      <c r="K506" s="7"/>
      <c r="L506" s="7"/>
      <c r="M506" s="7"/>
      <c r="N506" s="7"/>
      <c r="O506" s="7"/>
      <c r="P506" s="7"/>
      <c r="Q506" s="7"/>
      <c r="R506" s="263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2"/>
      <c r="I507" s="7"/>
      <c r="J507" s="7"/>
      <c r="K507" s="7"/>
      <c r="L507" s="7"/>
      <c r="M507" s="7"/>
      <c r="N507" s="7"/>
      <c r="O507" s="7"/>
      <c r="P507" s="7"/>
      <c r="Q507" s="7"/>
      <c r="R507" s="263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2"/>
      <c r="I508" s="7"/>
      <c r="J508" s="7"/>
      <c r="K508" s="7"/>
      <c r="L508" s="7"/>
      <c r="M508" s="7"/>
      <c r="N508" s="7"/>
      <c r="O508" s="7"/>
      <c r="P508" s="7"/>
      <c r="Q508" s="7"/>
      <c r="R508" s="263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2"/>
      <c r="I509" s="7"/>
      <c r="J509" s="7"/>
      <c r="K509" s="7"/>
      <c r="L509" s="7"/>
      <c r="M509" s="7"/>
      <c r="N509" s="7"/>
      <c r="O509" s="7"/>
      <c r="P509" s="7"/>
      <c r="Q509" s="7"/>
      <c r="R509" s="263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7"/>
      <c r="H510" s="262"/>
      <c r="I510" s="7"/>
      <c r="J510" s="7"/>
      <c r="K510" s="7"/>
      <c r="L510" s="7"/>
      <c r="M510" s="7"/>
      <c r="N510" s="7"/>
      <c r="O510" s="7"/>
      <c r="P510" s="7"/>
      <c r="Q510" s="7"/>
      <c r="R510" s="263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3:E243"/>
    <mergeCell ref="C264:E26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8" width="9.14"/>
    <col customWidth="1" min="29" max="29" width="21.71"/>
    <col customWidth="1" min="30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44511.0</v>
      </c>
      <c r="J4" s="139" t="str">
        <f>+B8&amp;"/"&amp;B9&amp;"/"&amp;B10&amp;"/"&amp;B11&amp;"/"&amp;B12&amp;"/"&amp;B13&amp;"/"&amp;B14&amp;"/"&amp;B15&amp;"/"&amp;B16</f>
        <v>HRD2960/D3550/D2240/D2940W/////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78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67</v>
      </c>
      <c r="C8" s="154">
        <v>29.5</v>
      </c>
      <c r="D8" s="155">
        <v>0.0162</v>
      </c>
      <c r="E8" s="156">
        <f>240.83*17.073</f>
        <v>4111.69059</v>
      </c>
      <c r="F8" s="156"/>
      <c r="G8" s="156"/>
      <c r="H8" s="157">
        <v>17.073</v>
      </c>
      <c r="I8" s="158">
        <f t="shared" ref="I8:I23" si="1">+D8*E8</f>
        <v>66.60938756</v>
      </c>
      <c r="J8" s="159">
        <f t="shared" ref="J8:J23" si="2">E8-I8</f>
        <v>4045.081202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79</v>
      </c>
      <c r="C9" s="154">
        <v>35.5</v>
      </c>
      <c r="D9" s="155">
        <v>0.0441</v>
      </c>
      <c r="E9" s="156">
        <f>246.459*18.4</f>
        <v>4534.8456</v>
      </c>
      <c r="F9" s="156"/>
      <c r="G9" s="156"/>
      <c r="H9" s="157">
        <v>18.4</v>
      </c>
      <c r="I9" s="158">
        <f t="shared" si="1"/>
        <v>199.986691</v>
      </c>
      <c r="J9" s="159">
        <f t="shared" si="2"/>
        <v>4334.858909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66</v>
      </c>
      <c r="C10" s="154">
        <v>22.5</v>
      </c>
      <c r="D10" s="155">
        <v>0.0805</v>
      </c>
      <c r="E10" s="156">
        <f>221.79*85.4</f>
        <v>18940.866</v>
      </c>
      <c r="F10" s="156"/>
      <c r="G10" s="156"/>
      <c r="H10" s="157">
        <v>85.4</v>
      </c>
      <c r="I10" s="158">
        <f t="shared" si="1"/>
        <v>1524.739713</v>
      </c>
      <c r="J10" s="159">
        <f t="shared" si="2"/>
        <v>17416.12629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80</v>
      </c>
      <c r="C11" s="154">
        <v>29.5</v>
      </c>
      <c r="D11" s="161">
        <v>0.068</v>
      </c>
      <c r="E11" s="162">
        <f>234.776*17.235</f>
        <v>4046.36436</v>
      </c>
      <c r="F11" s="162"/>
      <c r="G11" s="162"/>
      <c r="H11" s="157">
        <v>17.235</v>
      </c>
      <c r="I11" s="158">
        <f t="shared" si="1"/>
        <v>275.1527765</v>
      </c>
      <c r="J11" s="159">
        <f t="shared" si="2"/>
        <v>3771.211584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63"/>
      <c r="B24" s="164"/>
      <c r="C24" s="165"/>
      <c r="D24" s="166"/>
      <c r="E24" s="167">
        <f>SUM(E8:E23)</f>
        <v>31633.76655</v>
      </c>
      <c r="F24" s="168"/>
      <c r="G24" s="168"/>
      <c r="H24" s="169"/>
      <c r="I24" s="170">
        <f t="shared" ref="I24:J24" si="3">SUM(I8:I23)</f>
        <v>2066.488568</v>
      </c>
      <c r="J24" s="171">
        <f t="shared" si="3"/>
        <v>29567.27798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40.5" customHeight="1">
      <c r="A30" s="176"/>
      <c r="B30" s="160" t="s">
        <v>12</v>
      </c>
      <c r="C30" s="177" t="s">
        <v>58</v>
      </c>
      <c r="D30" s="52"/>
      <c r="E30" s="53"/>
      <c r="F30" s="178"/>
      <c r="G30" s="178"/>
      <c r="H30" s="179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6" t="s">
        <v>18</v>
      </c>
      <c r="O30" s="139"/>
      <c r="P30" s="139"/>
      <c r="Q30" s="176" t="s">
        <v>59</v>
      </c>
      <c r="R30" s="180"/>
      <c r="S30" s="160" t="s">
        <v>17</v>
      </c>
      <c r="T30" s="160" t="s">
        <v>15</v>
      </c>
      <c r="U30" s="176" t="s">
        <v>18</v>
      </c>
      <c r="V30" s="139"/>
      <c r="W30" s="176" t="s">
        <v>19</v>
      </c>
      <c r="X30" s="176" t="s">
        <v>20</v>
      </c>
      <c r="Y30" s="176" t="s">
        <v>21</v>
      </c>
      <c r="Z30" s="176" t="s">
        <v>81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1.0</v>
      </c>
      <c r="B31" s="181" t="s">
        <v>67</v>
      </c>
      <c r="C31" s="182">
        <v>78.0</v>
      </c>
      <c r="D31" s="182">
        <v>184.0</v>
      </c>
      <c r="E31" s="182">
        <v>167.0</v>
      </c>
      <c r="F31" s="182">
        <f t="shared" ref="F31:F235" si="5">VALUE(IF(RIGHT(B31, 1)="%", RIGHT(B31, 3), 0))</f>
        <v>0</v>
      </c>
      <c r="G31" s="182">
        <f t="shared" ref="G31:G235" si="6">+R31*C31/100*D31/100*E31/100</f>
        <v>71.90352</v>
      </c>
      <c r="H31" s="183">
        <f t="shared" ref="H31:H235" si="7">IF(F31=0, G31, F31*G31)</f>
        <v>71.90352</v>
      </c>
      <c r="I31" s="182">
        <v>1.0</v>
      </c>
      <c r="J31" s="184">
        <f t="shared" ref="J31:J235" si="8">+I31*H31</f>
        <v>71.90352</v>
      </c>
      <c r="K31" s="185"/>
      <c r="L31" s="186">
        <f>D31*25.4/1000</f>
        <v>4.6736</v>
      </c>
      <c r="M31" s="187">
        <f>+I31</f>
        <v>1</v>
      </c>
      <c r="N31" s="187">
        <f>M31*L31</f>
        <v>4.6736</v>
      </c>
      <c r="O31" s="185"/>
      <c r="P31" s="185"/>
      <c r="Q31" s="186">
        <v>88.0</v>
      </c>
      <c r="R31" s="188">
        <v>30.0</v>
      </c>
      <c r="S31" s="176">
        <f t="shared" ref="S31:S236" si="9">E31/100</f>
        <v>1.67</v>
      </c>
      <c r="T31" s="160">
        <f t="shared" ref="T31:T236" si="10">I31</f>
        <v>1</v>
      </c>
      <c r="U31" s="160">
        <f t="shared" ref="U31:U236" si="11">T31*S31</f>
        <v>1.67</v>
      </c>
      <c r="V31" s="189">
        <f t="shared" ref="V31:V93" si="12">R31*C31/100*D31/100*E31/100</f>
        <v>71.90352</v>
      </c>
      <c r="W31" s="176">
        <f t="shared" ref="W31:X31" si="4">C31/100</f>
        <v>0.78</v>
      </c>
      <c r="X31" s="176">
        <f t="shared" si="4"/>
        <v>1.84</v>
      </c>
      <c r="Y31" s="176">
        <f t="shared" ref="Y31:Y236" si="14">U31</f>
        <v>1.67</v>
      </c>
      <c r="Z31" s="190">
        <f t="shared" ref="Z31:Z236" si="15">W31*X31*Y31</f>
        <v>2.396784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2.0</v>
      </c>
      <c r="B32" s="191" t="s">
        <v>67</v>
      </c>
      <c r="C32" s="191">
        <v>100.0</v>
      </c>
      <c r="D32" s="191">
        <v>184.0</v>
      </c>
      <c r="E32" s="191">
        <v>200.0</v>
      </c>
      <c r="F32" s="191">
        <f t="shared" si="5"/>
        <v>0</v>
      </c>
      <c r="G32" s="191">
        <f t="shared" si="6"/>
        <v>110.4</v>
      </c>
      <c r="H32" s="192">
        <f t="shared" si="7"/>
        <v>110.4</v>
      </c>
      <c r="I32" s="191">
        <v>1.0</v>
      </c>
      <c r="J32" s="193">
        <f t="shared" si="8"/>
        <v>110.4</v>
      </c>
      <c r="K32" s="139"/>
      <c r="L32" s="176"/>
      <c r="M32" s="160"/>
      <c r="N32" s="160"/>
      <c r="O32" s="139"/>
      <c r="P32" s="139"/>
      <c r="Q32" s="176">
        <v>110.0</v>
      </c>
      <c r="R32" s="188">
        <v>30.0</v>
      </c>
      <c r="S32" s="176">
        <f t="shared" si="9"/>
        <v>2</v>
      </c>
      <c r="T32" s="160">
        <f t="shared" si="10"/>
        <v>1</v>
      </c>
      <c r="U32" s="160">
        <f t="shared" si="11"/>
        <v>2</v>
      </c>
      <c r="V32" s="189">
        <f t="shared" si="12"/>
        <v>110.4</v>
      </c>
      <c r="W32" s="176">
        <f t="shared" ref="W32:X32" si="13">C32/100</f>
        <v>1</v>
      </c>
      <c r="X32" s="176">
        <f t="shared" si="13"/>
        <v>1.84</v>
      </c>
      <c r="Y32" s="176">
        <f t="shared" si="14"/>
        <v>2</v>
      </c>
      <c r="Z32" s="190">
        <f t="shared" si="15"/>
        <v>3.68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3.0</v>
      </c>
      <c r="B33" s="191" t="s">
        <v>67</v>
      </c>
      <c r="C33" s="191">
        <v>100.0</v>
      </c>
      <c r="D33" s="191">
        <v>184.0</v>
      </c>
      <c r="E33" s="191">
        <v>208.0</v>
      </c>
      <c r="F33" s="191">
        <f t="shared" si="5"/>
        <v>0</v>
      </c>
      <c r="G33" s="191">
        <f t="shared" si="6"/>
        <v>114.816</v>
      </c>
      <c r="H33" s="192">
        <f t="shared" si="7"/>
        <v>114.816</v>
      </c>
      <c r="I33" s="191">
        <v>1.0</v>
      </c>
      <c r="J33" s="193">
        <f t="shared" si="8"/>
        <v>114.816</v>
      </c>
      <c r="K33" s="139"/>
      <c r="L33" s="176">
        <f t="shared" ref="L33:L55" si="17">D33*25.4/1000</f>
        <v>4.6736</v>
      </c>
      <c r="M33" s="160">
        <f t="shared" ref="M33:M68" si="18">+I33</f>
        <v>1</v>
      </c>
      <c r="N33" s="160">
        <f t="shared" ref="N33:N55" si="19">M33*L33</f>
        <v>4.6736</v>
      </c>
      <c r="O33" s="139"/>
      <c r="P33" s="139"/>
      <c r="Q33" s="176">
        <v>115.0</v>
      </c>
      <c r="R33" s="188">
        <v>30.0</v>
      </c>
      <c r="S33" s="176">
        <f t="shared" si="9"/>
        <v>2.08</v>
      </c>
      <c r="T33" s="160">
        <f t="shared" si="10"/>
        <v>1</v>
      </c>
      <c r="U33" s="160">
        <f t="shared" si="11"/>
        <v>2.08</v>
      </c>
      <c r="V33" s="189">
        <f t="shared" si="12"/>
        <v>114.816</v>
      </c>
      <c r="W33" s="176">
        <f t="shared" ref="W33:X33" si="16">C33/100</f>
        <v>1</v>
      </c>
      <c r="X33" s="176">
        <f t="shared" si="16"/>
        <v>1.84</v>
      </c>
      <c r="Y33" s="176">
        <f t="shared" si="14"/>
        <v>2.08</v>
      </c>
      <c r="Z33" s="190">
        <f t="shared" si="15"/>
        <v>3.8272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4.0</v>
      </c>
      <c r="B34" s="191" t="s">
        <v>67</v>
      </c>
      <c r="C34" s="191">
        <v>100.0</v>
      </c>
      <c r="D34" s="191">
        <v>184.0</v>
      </c>
      <c r="E34" s="191">
        <v>203.0</v>
      </c>
      <c r="F34" s="191">
        <f t="shared" si="5"/>
        <v>0</v>
      </c>
      <c r="G34" s="191">
        <f t="shared" si="6"/>
        <v>112.056</v>
      </c>
      <c r="H34" s="192">
        <f t="shared" si="7"/>
        <v>112.056</v>
      </c>
      <c r="I34" s="191">
        <v>1.0</v>
      </c>
      <c r="J34" s="193">
        <f t="shared" si="8"/>
        <v>112.056</v>
      </c>
      <c r="K34" s="139"/>
      <c r="L34" s="176">
        <f t="shared" si="17"/>
        <v>4.6736</v>
      </c>
      <c r="M34" s="160">
        <f t="shared" si="18"/>
        <v>1</v>
      </c>
      <c r="N34" s="160">
        <f t="shared" si="19"/>
        <v>4.6736</v>
      </c>
      <c r="O34" s="139"/>
      <c r="P34" s="139"/>
      <c r="Q34" s="176">
        <v>114.0</v>
      </c>
      <c r="R34" s="188">
        <v>30.0</v>
      </c>
      <c r="S34" s="176">
        <f t="shared" si="9"/>
        <v>2.03</v>
      </c>
      <c r="T34" s="160">
        <f t="shared" si="10"/>
        <v>1</v>
      </c>
      <c r="U34" s="160">
        <f t="shared" si="11"/>
        <v>2.03</v>
      </c>
      <c r="V34" s="189">
        <f t="shared" si="12"/>
        <v>112.056</v>
      </c>
      <c r="W34" s="176">
        <f t="shared" ref="W34:X34" si="20">C34/100</f>
        <v>1</v>
      </c>
      <c r="X34" s="176">
        <f t="shared" si="20"/>
        <v>1.84</v>
      </c>
      <c r="Y34" s="176">
        <f t="shared" si="14"/>
        <v>2.03</v>
      </c>
      <c r="Z34" s="190">
        <f t="shared" si="15"/>
        <v>3.7352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5.0</v>
      </c>
      <c r="B35" s="191" t="s">
        <v>67</v>
      </c>
      <c r="C35" s="191">
        <v>83.0</v>
      </c>
      <c r="D35" s="191">
        <v>184.0</v>
      </c>
      <c r="E35" s="191">
        <v>229.0</v>
      </c>
      <c r="F35" s="191">
        <f t="shared" si="5"/>
        <v>0</v>
      </c>
      <c r="G35" s="191">
        <f t="shared" si="6"/>
        <v>104.91864</v>
      </c>
      <c r="H35" s="192">
        <f t="shared" si="7"/>
        <v>104.91864</v>
      </c>
      <c r="I35" s="191">
        <v>1.0</v>
      </c>
      <c r="J35" s="193">
        <f t="shared" si="8"/>
        <v>104.91864</v>
      </c>
      <c r="K35" s="139"/>
      <c r="L35" s="176">
        <f t="shared" si="17"/>
        <v>4.6736</v>
      </c>
      <c r="M35" s="160">
        <f t="shared" si="18"/>
        <v>1</v>
      </c>
      <c r="N35" s="160">
        <f t="shared" si="19"/>
        <v>4.6736</v>
      </c>
      <c r="O35" s="139"/>
      <c r="P35" s="139"/>
      <c r="Q35" s="176">
        <v>115.0</v>
      </c>
      <c r="R35" s="188">
        <v>30.0</v>
      </c>
      <c r="S35" s="176">
        <f t="shared" si="9"/>
        <v>2.29</v>
      </c>
      <c r="T35" s="160">
        <f t="shared" si="10"/>
        <v>1</v>
      </c>
      <c r="U35" s="160">
        <f t="shared" si="11"/>
        <v>2.29</v>
      </c>
      <c r="V35" s="189">
        <f t="shared" si="12"/>
        <v>104.91864</v>
      </c>
      <c r="W35" s="176">
        <f t="shared" ref="W35:X35" si="21">C35/100</f>
        <v>0.83</v>
      </c>
      <c r="X35" s="176">
        <f t="shared" si="21"/>
        <v>1.84</v>
      </c>
      <c r="Y35" s="176">
        <f t="shared" si="14"/>
        <v>2.29</v>
      </c>
      <c r="Z35" s="190">
        <f t="shared" si="15"/>
        <v>3.497288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6.0</v>
      </c>
      <c r="B36" s="191" t="s">
        <v>67</v>
      </c>
      <c r="C36" s="191">
        <v>100.0</v>
      </c>
      <c r="D36" s="191">
        <v>184.0</v>
      </c>
      <c r="E36" s="191">
        <v>191.0</v>
      </c>
      <c r="F36" s="191">
        <f t="shared" si="5"/>
        <v>0</v>
      </c>
      <c r="G36" s="191">
        <f t="shared" si="6"/>
        <v>105.432</v>
      </c>
      <c r="H36" s="192">
        <f t="shared" si="7"/>
        <v>105.432</v>
      </c>
      <c r="I36" s="191">
        <v>1.0</v>
      </c>
      <c r="J36" s="193">
        <f t="shared" si="8"/>
        <v>105.432</v>
      </c>
      <c r="K36" s="139"/>
      <c r="L36" s="176">
        <f t="shared" si="17"/>
        <v>4.6736</v>
      </c>
      <c r="M36" s="160">
        <f t="shared" si="18"/>
        <v>1</v>
      </c>
      <c r="N36" s="160">
        <f t="shared" si="19"/>
        <v>4.6736</v>
      </c>
      <c r="O36" s="139"/>
      <c r="P36" s="139"/>
      <c r="Q36" s="176">
        <v>107.0</v>
      </c>
      <c r="R36" s="188">
        <v>30.0</v>
      </c>
      <c r="S36" s="176">
        <f t="shared" si="9"/>
        <v>1.91</v>
      </c>
      <c r="T36" s="160">
        <f t="shared" si="10"/>
        <v>1</v>
      </c>
      <c r="U36" s="160">
        <f t="shared" si="11"/>
        <v>1.91</v>
      </c>
      <c r="V36" s="189">
        <f t="shared" si="12"/>
        <v>105.432</v>
      </c>
      <c r="W36" s="176">
        <f t="shared" ref="W36:X36" si="22">C36/100</f>
        <v>1</v>
      </c>
      <c r="X36" s="176">
        <f t="shared" si="22"/>
        <v>1.84</v>
      </c>
      <c r="Y36" s="176">
        <f t="shared" si="14"/>
        <v>1.91</v>
      </c>
      <c r="Z36" s="190">
        <f t="shared" si="15"/>
        <v>3.5144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7.0</v>
      </c>
      <c r="B37" s="191" t="s">
        <v>67</v>
      </c>
      <c r="C37" s="191">
        <v>100.0</v>
      </c>
      <c r="D37" s="191">
        <v>184.0</v>
      </c>
      <c r="E37" s="191">
        <v>2870.0</v>
      </c>
      <c r="F37" s="191">
        <f t="shared" si="5"/>
        <v>0</v>
      </c>
      <c r="G37" s="191">
        <f t="shared" si="6"/>
        <v>1584.24</v>
      </c>
      <c r="H37" s="192">
        <f t="shared" si="7"/>
        <v>1584.24</v>
      </c>
      <c r="I37" s="191">
        <v>1.0</v>
      </c>
      <c r="J37" s="193">
        <f t="shared" si="8"/>
        <v>1584.24</v>
      </c>
      <c r="K37" s="139"/>
      <c r="L37" s="176">
        <f t="shared" si="17"/>
        <v>4.6736</v>
      </c>
      <c r="M37" s="160">
        <f t="shared" si="18"/>
        <v>1</v>
      </c>
      <c r="N37" s="160">
        <f t="shared" si="19"/>
        <v>4.6736</v>
      </c>
      <c r="O37" s="139"/>
      <c r="P37" s="139"/>
      <c r="Q37" s="176">
        <v>1605.0</v>
      </c>
      <c r="R37" s="188">
        <v>30.0</v>
      </c>
      <c r="S37" s="176">
        <f t="shared" si="9"/>
        <v>28.7</v>
      </c>
      <c r="T37" s="160">
        <f t="shared" si="10"/>
        <v>1</v>
      </c>
      <c r="U37" s="160">
        <f t="shared" si="11"/>
        <v>28.7</v>
      </c>
      <c r="V37" s="189">
        <f t="shared" si="12"/>
        <v>1584.24</v>
      </c>
      <c r="W37" s="176">
        <f t="shared" ref="W37:X37" si="23">C37/100</f>
        <v>1</v>
      </c>
      <c r="X37" s="176">
        <f t="shared" si="23"/>
        <v>1.84</v>
      </c>
      <c r="Y37" s="176">
        <f t="shared" si="14"/>
        <v>28.7</v>
      </c>
      <c r="Z37" s="190">
        <f t="shared" si="15"/>
        <v>52.808</v>
      </c>
      <c r="AA37" s="139"/>
      <c r="AB37" s="139"/>
      <c r="AC37" s="266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8.0</v>
      </c>
      <c r="B38" s="191" t="s">
        <v>67</v>
      </c>
      <c r="C38" s="191">
        <v>99.0</v>
      </c>
      <c r="D38" s="191">
        <v>184.0</v>
      </c>
      <c r="E38" s="191">
        <v>2868.0</v>
      </c>
      <c r="F38" s="191">
        <f t="shared" si="5"/>
        <v>0</v>
      </c>
      <c r="G38" s="191">
        <f t="shared" si="6"/>
        <v>1567.30464</v>
      </c>
      <c r="H38" s="192">
        <f t="shared" si="7"/>
        <v>1567.30464</v>
      </c>
      <c r="I38" s="191">
        <v>1.0</v>
      </c>
      <c r="J38" s="193">
        <f t="shared" si="8"/>
        <v>1567.30464</v>
      </c>
      <c r="K38" s="139"/>
      <c r="L38" s="176">
        <f t="shared" si="17"/>
        <v>4.6736</v>
      </c>
      <c r="M38" s="160">
        <f t="shared" si="18"/>
        <v>1</v>
      </c>
      <c r="N38" s="160">
        <f t="shared" si="19"/>
        <v>4.6736</v>
      </c>
      <c r="O38" s="139"/>
      <c r="P38" s="139"/>
      <c r="Q38" s="176">
        <v>1595.0</v>
      </c>
      <c r="R38" s="188">
        <v>30.0</v>
      </c>
      <c r="S38" s="176">
        <f t="shared" si="9"/>
        <v>28.68</v>
      </c>
      <c r="T38" s="160">
        <f t="shared" si="10"/>
        <v>1</v>
      </c>
      <c r="U38" s="160">
        <f t="shared" si="11"/>
        <v>28.68</v>
      </c>
      <c r="V38" s="189">
        <f t="shared" si="12"/>
        <v>1567.30464</v>
      </c>
      <c r="W38" s="176">
        <f t="shared" ref="W38:X38" si="24">C38/100</f>
        <v>0.99</v>
      </c>
      <c r="X38" s="176">
        <f t="shared" si="24"/>
        <v>1.84</v>
      </c>
      <c r="Y38" s="176">
        <f t="shared" si="14"/>
        <v>28.68</v>
      </c>
      <c r="Z38" s="190">
        <f t="shared" si="15"/>
        <v>52.243488</v>
      </c>
      <c r="AA38" s="139"/>
      <c r="AB38" s="139"/>
      <c r="AC38" s="267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9.0</v>
      </c>
      <c r="B39" s="181" t="s">
        <v>79</v>
      </c>
      <c r="C39" s="182">
        <v>77.0</v>
      </c>
      <c r="D39" s="182">
        <v>204.0</v>
      </c>
      <c r="E39" s="182">
        <v>178.0</v>
      </c>
      <c r="F39" s="182">
        <f t="shared" si="5"/>
        <v>0</v>
      </c>
      <c r="G39" s="182">
        <f t="shared" si="6"/>
        <v>95.064816</v>
      </c>
      <c r="H39" s="183">
        <f t="shared" si="7"/>
        <v>95.064816</v>
      </c>
      <c r="I39" s="182">
        <v>1.0</v>
      </c>
      <c r="J39" s="184">
        <f t="shared" si="8"/>
        <v>95.064816</v>
      </c>
      <c r="K39" s="185"/>
      <c r="L39" s="186">
        <f t="shared" si="17"/>
        <v>5.1816</v>
      </c>
      <c r="M39" s="187">
        <f t="shared" si="18"/>
        <v>1</v>
      </c>
      <c r="N39" s="187">
        <f t="shared" si="19"/>
        <v>5.1816</v>
      </c>
      <c r="O39" s="185"/>
      <c r="P39" s="185"/>
      <c r="Q39" s="186">
        <v>107.0</v>
      </c>
      <c r="R39" s="188">
        <v>34.0</v>
      </c>
      <c r="S39" s="176">
        <f t="shared" si="9"/>
        <v>1.78</v>
      </c>
      <c r="T39" s="160">
        <f t="shared" si="10"/>
        <v>1</v>
      </c>
      <c r="U39" s="160">
        <f t="shared" si="11"/>
        <v>1.78</v>
      </c>
      <c r="V39" s="189">
        <f t="shared" si="12"/>
        <v>95.064816</v>
      </c>
      <c r="W39" s="176">
        <f t="shared" ref="W39:X39" si="25">C39/100</f>
        <v>0.77</v>
      </c>
      <c r="X39" s="176">
        <f t="shared" si="25"/>
        <v>2.04</v>
      </c>
      <c r="Y39" s="176">
        <f t="shared" si="14"/>
        <v>1.78</v>
      </c>
      <c r="Z39" s="190">
        <f t="shared" si="15"/>
        <v>2.796024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10.0</v>
      </c>
      <c r="B40" s="191" t="s">
        <v>79</v>
      </c>
      <c r="C40" s="191">
        <v>92.0</v>
      </c>
      <c r="D40" s="191">
        <v>204.0</v>
      </c>
      <c r="E40" s="191">
        <v>194.0</v>
      </c>
      <c r="F40" s="191">
        <f t="shared" si="5"/>
        <v>0</v>
      </c>
      <c r="G40" s="191">
        <f t="shared" si="6"/>
        <v>123.793728</v>
      </c>
      <c r="H40" s="192">
        <f t="shared" si="7"/>
        <v>123.793728</v>
      </c>
      <c r="I40" s="191">
        <v>1.0</v>
      </c>
      <c r="J40" s="193">
        <f t="shared" si="8"/>
        <v>123.793728</v>
      </c>
      <c r="K40" s="139"/>
      <c r="L40" s="176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6">
        <v>128.0</v>
      </c>
      <c r="R40" s="188">
        <v>34.0</v>
      </c>
      <c r="S40" s="176">
        <f t="shared" si="9"/>
        <v>1.94</v>
      </c>
      <c r="T40" s="160">
        <f t="shared" si="10"/>
        <v>1</v>
      </c>
      <c r="U40" s="160">
        <f t="shared" si="11"/>
        <v>1.94</v>
      </c>
      <c r="V40" s="189">
        <f t="shared" si="12"/>
        <v>123.793728</v>
      </c>
      <c r="W40" s="176">
        <f t="shared" ref="W40:X40" si="26">C40/100</f>
        <v>0.92</v>
      </c>
      <c r="X40" s="176">
        <f t="shared" si="26"/>
        <v>2.04</v>
      </c>
      <c r="Y40" s="176">
        <f t="shared" si="14"/>
        <v>1.94</v>
      </c>
      <c r="Z40" s="190">
        <f t="shared" si="15"/>
        <v>3.640992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11.0</v>
      </c>
      <c r="B41" s="191" t="s">
        <v>79</v>
      </c>
      <c r="C41" s="191">
        <v>86.0</v>
      </c>
      <c r="D41" s="191">
        <v>204.0</v>
      </c>
      <c r="E41" s="191">
        <v>200.0</v>
      </c>
      <c r="F41" s="191">
        <f t="shared" si="5"/>
        <v>0</v>
      </c>
      <c r="G41" s="191">
        <f t="shared" si="6"/>
        <v>119.2992</v>
      </c>
      <c r="H41" s="192">
        <f t="shared" si="7"/>
        <v>119.2992</v>
      </c>
      <c r="I41" s="191">
        <v>1.0</v>
      </c>
      <c r="J41" s="193">
        <f t="shared" si="8"/>
        <v>119.2992</v>
      </c>
      <c r="K41" s="139"/>
      <c r="L41" s="176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6">
        <v>126.0</v>
      </c>
      <c r="R41" s="188">
        <v>34.0</v>
      </c>
      <c r="S41" s="176">
        <f t="shared" si="9"/>
        <v>2</v>
      </c>
      <c r="T41" s="160">
        <f t="shared" si="10"/>
        <v>1</v>
      </c>
      <c r="U41" s="160">
        <f t="shared" si="11"/>
        <v>2</v>
      </c>
      <c r="V41" s="189">
        <f t="shared" si="12"/>
        <v>119.2992</v>
      </c>
      <c r="W41" s="176">
        <f t="shared" ref="W41:X41" si="27">C41/100</f>
        <v>0.86</v>
      </c>
      <c r="X41" s="176">
        <f t="shared" si="27"/>
        <v>2.04</v>
      </c>
      <c r="Y41" s="176">
        <f t="shared" si="14"/>
        <v>2</v>
      </c>
      <c r="Z41" s="190">
        <f t="shared" si="15"/>
        <v>3.5088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12.0</v>
      </c>
      <c r="B42" s="191" t="s">
        <v>79</v>
      </c>
      <c r="C42" s="191">
        <v>68.0</v>
      </c>
      <c r="D42" s="191">
        <v>204.0</v>
      </c>
      <c r="E42" s="191">
        <v>245.0</v>
      </c>
      <c r="F42" s="191">
        <f t="shared" si="5"/>
        <v>0</v>
      </c>
      <c r="G42" s="191">
        <f t="shared" si="6"/>
        <v>115.55376</v>
      </c>
      <c r="H42" s="192">
        <f t="shared" si="7"/>
        <v>115.55376</v>
      </c>
      <c r="I42" s="191">
        <v>1.0</v>
      </c>
      <c r="J42" s="193">
        <f t="shared" si="8"/>
        <v>115.55376</v>
      </c>
      <c r="K42" s="139"/>
      <c r="L42" s="176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6">
        <v>133.0</v>
      </c>
      <c r="R42" s="188">
        <v>34.0</v>
      </c>
      <c r="S42" s="176">
        <f t="shared" si="9"/>
        <v>2.45</v>
      </c>
      <c r="T42" s="160">
        <f t="shared" si="10"/>
        <v>1</v>
      </c>
      <c r="U42" s="160">
        <f t="shared" si="11"/>
        <v>2.45</v>
      </c>
      <c r="V42" s="189">
        <f t="shared" si="12"/>
        <v>115.55376</v>
      </c>
      <c r="W42" s="176">
        <f t="shared" ref="W42:X42" si="28">C42/100</f>
        <v>0.68</v>
      </c>
      <c r="X42" s="176">
        <f t="shared" si="28"/>
        <v>2.04</v>
      </c>
      <c r="Y42" s="176">
        <f t="shared" si="14"/>
        <v>2.45</v>
      </c>
      <c r="Z42" s="190">
        <f t="shared" si="15"/>
        <v>3.39864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13.0</v>
      </c>
      <c r="B43" s="191" t="s">
        <v>79</v>
      </c>
      <c r="C43" s="191">
        <v>93.0</v>
      </c>
      <c r="D43" s="191">
        <v>204.0</v>
      </c>
      <c r="E43" s="191">
        <v>2867.0</v>
      </c>
      <c r="F43" s="191">
        <f t="shared" si="5"/>
        <v>0</v>
      </c>
      <c r="G43" s="191">
        <f t="shared" si="6"/>
        <v>1849.352616</v>
      </c>
      <c r="H43" s="192">
        <f t="shared" si="7"/>
        <v>1849.352616</v>
      </c>
      <c r="I43" s="191">
        <v>1.0</v>
      </c>
      <c r="J43" s="193">
        <f t="shared" si="8"/>
        <v>1849.352616</v>
      </c>
      <c r="K43" s="139"/>
      <c r="L43" s="176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6">
        <v>1860.0</v>
      </c>
      <c r="R43" s="188">
        <v>34.0</v>
      </c>
      <c r="S43" s="176">
        <f t="shared" si="9"/>
        <v>28.67</v>
      </c>
      <c r="T43" s="160">
        <f t="shared" si="10"/>
        <v>1</v>
      </c>
      <c r="U43" s="160">
        <f t="shared" si="11"/>
        <v>28.67</v>
      </c>
      <c r="V43" s="189">
        <f t="shared" si="12"/>
        <v>1849.352616</v>
      </c>
      <c r="W43" s="176">
        <f t="shared" ref="W43:X43" si="29">C43/100</f>
        <v>0.93</v>
      </c>
      <c r="X43" s="176">
        <f t="shared" si="29"/>
        <v>2.04</v>
      </c>
      <c r="Y43" s="176">
        <f t="shared" si="14"/>
        <v>28.67</v>
      </c>
      <c r="Z43" s="190">
        <f t="shared" si="15"/>
        <v>54.392724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14.0</v>
      </c>
      <c r="B44" s="191" t="s">
        <v>79</v>
      </c>
      <c r="C44" s="191">
        <v>93.0</v>
      </c>
      <c r="D44" s="191">
        <v>204.0</v>
      </c>
      <c r="E44" s="191">
        <v>2870.0</v>
      </c>
      <c r="F44" s="191">
        <f t="shared" si="5"/>
        <v>0</v>
      </c>
      <c r="G44" s="191">
        <f t="shared" si="6"/>
        <v>1851.28776</v>
      </c>
      <c r="H44" s="192">
        <f t="shared" si="7"/>
        <v>1851.28776</v>
      </c>
      <c r="I44" s="191">
        <v>1.0</v>
      </c>
      <c r="J44" s="193">
        <f t="shared" si="8"/>
        <v>1851.28776</v>
      </c>
      <c r="K44" s="139"/>
      <c r="L44" s="176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6">
        <v>1845.0</v>
      </c>
      <c r="R44" s="188">
        <v>34.0</v>
      </c>
      <c r="S44" s="176">
        <f t="shared" si="9"/>
        <v>28.7</v>
      </c>
      <c r="T44" s="160">
        <f t="shared" si="10"/>
        <v>1</v>
      </c>
      <c r="U44" s="160">
        <f t="shared" si="11"/>
        <v>28.7</v>
      </c>
      <c r="V44" s="189">
        <f t="shared" si="12"/>
        <v>1851.28776</v>
      </c>
      <c r="W44" s="176">
        <f t="shared" ref="W44:X44" si="30">C44/100</f>
        <v>0.93</v>
      </c>
      <c r="X44" s="176">
        <f t="shared" si="30"/>
        <v>2.04</v>
      </c>
      <c r="Y44" s="176">
        <f t="shared" si="14"/>
        <v>28.7</v>
      </c>
      <c r="Z44" s="190">
        <f t="shared" si="15"/>
        <v>54.44964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15.0</v>
      </c>
      <c r="B45" s="181" t="s">
        <v>66</v>
      </c>
      <c r="C45" s="182">
        <v>81.0</v>
      </c>
      <c r="D45" s="182">
        <v>204.0</v>
      </c>
      <c r="E45" s="182">
        <v>188.0</v>
      </c>
      <c r="F45" s="182">
        <f t="shared" si="5"/>
        <v>0</v>
      </c>
      <c r="G45" s="182">
        <f t="shared" si="6"/>
        <v>69.89652</v>
      </c>
      <c r="H45" s="183">
        <f t="shared" si="7"/>
        <v>69.89652</v>
      </c>
      <c r="I45" s="182">
        <v>1.0</v>
      </c>
      <c r="J45" s="184">
        <f t="shared" si="8"/>
        <v>69.89652</v>
      </c>
      <c r="K45" s="185"/>
      <c r="L45" s="186">
        <f t="shared" si="17"/>
        <v>5.1816</v>
      </c>
      <c r="M45" s="187">
        <f t="shared" si="18"/>
        <v>1</v>
      </c>
      <c r="N45" s="187">
        <f t="shared" si="19"/>
        <v>5.1816</v>
      </c>
      <c r="O45" s="185"/>
      <c r="P45" s="185"/>
      <c r="Q45" s="186">
        <v>84.0</v>
      </c>
      <c r="R45" s="188">
        <v>22.5</v>
      </c>
      <c r="S45" s="176">
        <f t="shared" si="9"/>
        <v>1.88</v>
      </c>
      <c r="T45" s="160">
        <f t="shared" si="10"/>
        <v>1</v>
      </c>
      <c r="U45" s="160">
        <f t="shared" si="11"/>
        <v>1.88</v>
      </c>
      <c r="V45" s="189">
        <f t="shared" si="12"/>
        <v>69.89652</v>
      </c>
      <c r="W45" s="176">
        <f t="shared" ref="W45:X45" si="31">C45/100</f>
        <v>0.81</v>
      </c>
      <c r="X45" s="176">
        <f t="shared" si="31"/>
        <v>2.04</v>
      </c>
      <c r="Y45" s="176">
        <f t="shared" si="14"/>
        <v>1.88</v>
      </c>
      <c r="Z45" s="190">
        <f t="shared" si="15"/>
        <v>3.106512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16.0</v>
      </c>
      <c r="B46" s="191" t="s">
        <v>66</v>
      </c>
      <c r="C46" s="191">
        <v>77.0</v>
      </c>
      <c r="D46" s="191">
        <v>204.0</v>
      </c>
      <c r="E46" s="191">
        <v>71.0</v>
      </c>
      <c r="F46" s="191">
        <f t="shared" si="5"/>
        <v>0</v>
      </c>
      <c r="G46" s="191">
        <f t="shared" si="6"/>
        <v>25.09353</v>
      </c>
      <c r="H46" s="192">
        <f t="shared" si="7"/>
        <v>25.09353</v>
      </c>
      <c r="I46" s="191">
        <v>1.0</v>
      </c>
      <c r="J46" s="193">
        <f t="shared" si="8"/>
        <v>25.09353</v>
      </c>
      <c r="K46" s="139"/>
      <c r="L46" s="176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6">
        <v>28.0</v>
      </c>
      <c r="R46" s="188">
        <v>22.5</v>
      </c>
      <c r="S46" s="176">
        <f t="shared" si="9"/>
        <v>0.71</v>
      </c>
      <c r="T46" s="160">
        <f t="shared" si="10"/>
        <v>1</v>
      </c>
      <c r="U46" s="160">
        <f t="shared" si="11"/>
        <v>0.71</v>
      </c>
      <c r="V46" s="189">
        <f t="shared" si="12"/>
        <v>25.09353</v>
      </c>
      <c r="W46" s="176">
        <f t="shared" ref="W46:X46" si="32">C46/100</f>
        <v>0.77</v>
      </c>
      <c r="X46" s="176">
        <f t="shared" si="32"/>
        <v>2.04</v>
      </c>
      <c r="Y46" s="176">
        <f t="shared" si="14"/>
        <v>0.71</v>
      </c>
      <c r="Z46" s="190">
        <f t="shared" si="15"/>
        <v>1.115268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17.0</v>
      </c>
      <c r="B47" s="191" t="s">
        <v>66</v>
      </c>
      <c r="C47" s="191">
        <v>86.0</v>
      </c>
      <c r="D47" s="191">
        <v>204.0</v>
      </c>
      <c r="E47" s="191">
        <v>187.0</v>
      </c>
      <c r="F47" s="191">
        <f t="shared" si="5"/>
        <v>0</v>
      </c>
      <c r="G47" s="191">
        <f t="shared" si="6"/>
        <v>73.81638</v>
      </c>
      <c r="H47" s="192">
        <f t="shared" si="7"/>
        <v>73.81638</v>
      </c>
      <c r="I47" s="191">
        <v>1.0</v>
      </c>
      <c r="J47" s="193">
        <f t="shared" si="8"/>
        <v>73.81638</v>
      </c>
      <c r="K47" s="139"/>
      <c r="L47" s="176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6">
        <v>86.0</v>
      </c>
      <c r="R47" s="188">
        <v>22.5</v>
      </c>
      <c r="S47" s="176">
        <f t="shared" si="9"/>
        <v>1.87</v>
      </c>
      <c r="T47" s="160">
        <f t="shared" si="10"/>
        <v>1</v>
      </c>
      <c r="U47" s="160">
        <f t="shared" si="11"/>
        <v>1.87</v>
      </c>
      <c r="V47" s="189">
        <f t="shared" si="12"/>
        <v>73.81638</v>
      </c>
      <c r="W47" s="176">
        <f t="shared" ref="W47:X47" si="33">C47/100</f>
        <v>0.86</v>
      </c>
      <c r="X47" s="176">
        <f t="shared" si="33"/>
        <v>2.04</v>
      </c>
      <c r="Y47" s="176">
        <f t="shared" si="14"/>
        <v>1.87</v>
      </c>
      <c r="Z47" s="190">
        <f t="shared" si="15"/>
        <v>3.280728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18.0</v>
      </c>
      <c r="B48" s="191" t="s">
        <v>66</v>
      </c>
      <c r="C48" s="191">
        <v>102.0</v>
      </c>
      <c r="D48" s="191">
        <v>204.0</v>
      </c>
      <c r="E48" s="191">
        <v>187.0</v>
      </c>
      <c r="F48" s="191">
        <f t="shared" si="5"/>
        <v>0</v>
      </c>
      <c r="G48" s="191">
        <f t="shared" si="6"/>
        <v>87.54966</v>
      </c>
      <c r="H48" s="192">
        <f t="shared" si="7"/>
        <v>87.54966</v>
      </c>
      <c r="I48" s="191">
        <v>1.0</v>
      </c>
      <c r="J48" s="193">
        <f t="shared" si="8"/>
        <v>87.54966</v>
      </c>
      <c r="K48" s="139"/>
      <c r="L48" s="176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6">
        <v>90.0</v>
      </c>
      <c r="R48" s="188">
        <v>22.5</v>
      </c>
      <c r="S48" s="176">
        <f t="shared" si="9"/>
        <v>1.87</v>
      </c>
      <c r="T48" s="160">
        <f t="shared" si="10"/>
        <v>1</v>
      </c>
      <c r="U48" s="160">
        <f t="shared" si="11"/>
        <v>1.87</v>
      </c>
      <c r="V48" s="189">
        <f t="shared" si="12"/>
        <v>87.54966</v>
      </c>
      <c r="W48" s="176">
        <f t="shared" ref="W48:X48" si="34">C48/100</f>
        <v>1.02</v>
      </c>
      <c r="X48" s="176">
        <f t="shared" si="34"/>
        <v>2.04</v>
      </c>
      <c r="Y48" s="176">
        <f t="shared" si="14"/>
        <v>1.87</v>
      </c>
      <c r="Z48" s="190">
        <f t="shared" si="15"/>
        <v>3.891096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19.0</v>
      </c>
      <c r="B49" s="191" t="s">
        <v>66</v>
      </c>
      <c r="C49" s="191">
        <v>106.0</v>
      </c>
      <c r="D49" s="191">
        <v>204.0</v>
      </c>
      <c r="E49" s="191">
        <v>2875.0</v>
      </c>
      <c r="F49" s="191">
        <f t="shared" si="5"/>
        <v>0</v>
      </c>
      <c r="G49" s="191">
        <f t="shared" si="6"/>
        <v>1398.8025</v>
      </c>
      <c r="H49" s="192">
        <f t="shared" si="7"/>
        <v>1398.8025</v>
      </c>
      <c r="I49" s="191">
        <v>1.0</v>
      </c>
      <c r="J49" s="193">
        <f t="shared" si="8"/>
        <v>1398.8025</v>
      </c>
      <c r="K49" s="139"/>
      <c r="L49" s="176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6">
        <v>1360.0</v>
      </c>
      <c r="R49" s="188">
        <v>22.5</v>
      </c>
      <c r="S49" s="176">
        <f t="shared" si="9"/>
        <v>28.75</v>
      </c>
      <c r="T49" s="160">
        <f t="shared" si="10"/>
        <v>1</v>
      </c>
      <c r="U49" s="160">
        <f t="shared" si="11"/>
        <v>28.75</v>
      </c>
      <c r="V49" s="189">
        <f t="shared" si="12"/>
        <v>1398.8025</v>
      </c>
      <c r="W49" s="176">
        <f t="shared" ref="W49:X49" si="35">C49/100</f>
        <v>1.06</v>
      </c>
      <c r="X49" s="176">
        <f t="shared" si="35"/>
        <v>2.04</v>
      </c>
      <c r="Y49" s="176">
        <f t="shared" si="14"/>
        <v>28.75</v>
      </c>
      <c r="Z49" s="190">
        <f t="shared" si="15"/>
        <v>62.169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20.0</v>
      </c>
      <c r="B50" s="191" t="s">
        <v>66</v>
      </c>
      <c r="C50" s="191">
        <v>103.0</v>
      </c>
      <c r="D50" s="191">
        <v>204.0</v>
      </c>
      <c r="E50" s="191">
        <v>2879.0</v>
      </c>
      <c r="F50" s="191">
        <f t="shared" si="5"/>
        <v>0</v>
      </c>
      <c r="G50" s="191">
        <f t="shared" si="6"/>
        <v>1361.10483</v>
      </c>
      <c r="H50" s="192">
        <f t="shared" si="7"/>
        <v>1361.10483</v>
      </c>
      <c r="I50" s="191">
        <v>1.0</v>
      </c>
      <c r="J50" s="193">
        <f t="shared" si="8"/>
        <v>1361.10483</v>
      </c>
      <c r="K50" s="139"/>
      <c r="L50" s="176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6">
        <v>1355.0</v>
      </c>
      <c r="R50" s="188">
        <v>22.5</v>
      </c>
      <c r="S50" s="176">
        <f t="shared" si="9"/>
        <v>28.79</v>
      </c>
      <c r="T50" s="160">
        <f t="shared" si="10"/>
        <v>1</v>
      </c>
      <c r="U50" s="160">
        <f t="shared" si="11"/>
        <v>28.79</v>
      </c>
      <c r="V50" s="189">
        <f t="shared" si="12"/>
        <v>1361.10483</v>
      </c>
      <c r="W50" s="176">
        <f t="shared" ref="W50:X50" si="36">C50/100</f>
        <v>1.03</v>
      </c>
      <c r="X50" s="176">
        <f t="shared" si="36"/>
        <v>2.04</v>
      </c>
      <c r="Y50" s="176">
        <f t="shared" si="14"/>
        <v>28.79</v>
      </c>
      <c r="Z50" s="190">
        <f t="shared" si="15"/>
        <v>60.493548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21.0</v>
      </c>
      <c r="B51" s="191" t="s">
        <v>66</v>
      </c>
      <c r="C51" s="191">
        <v>102.0</v>
      </c>
      <c r="D51" s="191">
        <v>204.0</v>
      </c>
      <c r="E51" s="191">
        <v>2873.0</v>
      </c>
      <c r="F51" s="191">
        <f t="shared" si="5"/>
        <v>0</v>
      </c>
      <c r="G51" s="191">
        <f t="shared" si="6"/>
        <v>1345.08114</v>
      </c>
      <c r="H51" s="192">
        <f t="shared" si="7"/>
        <v>1345.08114</v>
      </c>
      <c r="I51" s="191">
        <v>1.0</v>
      </c>
      <c r="J51" s="193">
        <f t="shared" si="8"/>
        <v>1345.08114</v>
      </c>
      <c r="K51" s="139"/>
      <c r="L51" s="176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6">
        <v>1345.0</v>
      </c>
      <c r="R51" s="188">
        <v>22.5</v>
      </c>
      <c r="S51" s="176">
        <f t="shared" si="9"/>
        <v>28.73</v>
      </c>
      <c r="T51" s="160">
        <f t="shared" si="10"/>
        <v>1</v>
      </c>
      <c r="U51" s="160">
        <f t="shared" si="11"/>
        <v>28.73</v>
      </c>
      <c r="V51" s="189">
        <f t="shared" si="12"/>
        <v>1345.08114</v>
      </c>
      <c r="W51" s="176">
        <f t="shared" ref="W51:X51" si="37">C51/100</f>
        <v>1.02</v>
      </c>
      <c r="X51" s="176">
        <f t="shared" si="37"/>
        <v>2.04</v>
      </c>
      <c r="Y51" s="176">
        <f t="shared" si="14"/>
        <v>28.73</v>
      </c>
      <c r="Z51" s="190">
        <f t="shared" si="15"/>
        <v>59.781384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22.0</v>
      </c>
      <c r="B52" s="191" t="s">
        <v>66</v>
      </c>
      <c r="C52" s="191">
        <v>102.0</v>
      </c>
      <c r="D52" s="191">
        <v>204.0</v>
      </c>
      <c r="E52" s="191">
        <v>2878.0</v>
      </c>
      <c r="F52" s="191">
        <f t="shared" si="5"/>
        <v>0</v>
      </c>
      <c r="G52" s="191">
        <f t="shared" si="6"/>
        <v>1347.42204</v>
      </c>
      <c r="H52" s="192">
        <f t="shared" si="7"/>
        <v>1347.42204</v>
      </c>
      <c r="I52" s="191">
        <v>1.0</v>
      </c>
      <c r="J52" s="193">
        <f t="shared" si="8"/>
        <v>1347.42204</v>
      </c>
      <c r="K52" s="139"/>
      <c r="L52" s="176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6">
        <v>1340.0</v>
      </c>
      <c r="R52" s="188">
        <v>22.5</v>
      </c>
      <c r="S52" s="176">
        <f t="shared" si="9"/>
        <v>28.78</v>
      </c>
      <c r="T52" s="160">
        <f t="shared" si="10"/>
        <v>1</v>
      </c>
      <c r="U52" s="160">
        <f t="shared" si="11"/>
        <v>28.78</v>
      </c>
      <c r="V52" s="189">
        <f t="shared" si="12"/>
        <v>1347.42204</v>
      </c>
      <c r="W52" s="176">
        <f t="shared" ref="W52:X52" si="38">C52/100</f>
        <v>1.02</v>
      </c>
      <c r="X52" s="176">
        <f t="shared" si="38"/>
        <v>2.04</v>
      </c>
      <c r="Y52" s="176">
        <f t="shared" si="14"/>
        <v>28.78</v>
      </c>
      <c r="Z52" s="190">
        <f t="shared" si="15"/>
        <v>59.885424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23.0</v>
      </c>
      <c r="B53" s="191" t="s">
        <v>66</v>
      </c>
      <c r="C53" s="191">
        <v>100.0</v>
      </c>
      <c r="D53" s="191">
        <v>204.0</v>
      </c>
      <c r="E53" s="191">
        <v>2877.0</v>
      </c>
      <c r="F53" s="191">
        <f t="shared" si="5"/>
        <v>0</v>
      </c>
      <c r="G53" s="191">
        <f t="shared" si="6"/>
        <v>1320.543</v>
      </c>
      <c r="H53" s="192">
        <f t="shared" si="7"/>
        <v>1320.543</v>
      </c>
      <c r="I53" s="191">
        <v>1.0</v>
      </c>
      <c r="J53" s="193">
        <f t="shared" si="8"/>
        <v>1320.543</v>
      </c>
      <c r="K53" s="139"/>
      <c r="L53" s="176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6">
        <v>1325.0</v>
      </c>
      <c r="R53" s="188">
        <v>22.5</v>
      </c>
      <c r="S53" s="176">
        <f t="shared" si="9"/>
        <v>28.77</v>
      </c>
      <c r="T53" s="160">
        <f t="shared" si="10"/>
        <v>1</v>
      </c>
      <c r="U53" s="160">
        <f t="shared" si="11"/>
        <v>28.77</v>
      </c>
      <c r="V53" s="189">
        <f t="shared" si="12"/>
        <v>1320.543</v>
      </c>
      <c r="W53" s="176">
        <f t="shared" ref="W53:X53" si="39">C53/100</f>
        <v>1</v>
      </c>
      <c r="X53" s="176">
        <f t="shared" si="39"/>
        <v>2.04</v>
      </c>
      <c r="Y53" s="176">
        <f t="shared" si="14"/>
        <v>28.77</v>
      </c>
      <c r="Z53" s="190">
        <f t="shared" si="15"/>
        <v>58.6908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24.0</v>
      </c>
      <c r="B54" s="191" t="s">
        <v>66</v>
      </c>
      <c r="C54" s="191">
        <v>101.0</v>
      </c>
      <c r="D54" s="191">
        <v>204.0</v>
      </c>
      <c r="E54" s="191">
        <v>2878.0</v>
      </c>
      <c r="F54" s="191">
        <f t="shared" si="5"/>
        <v>0</v>
      </c>
      <c r="G54" s="191">
        <f t="shared" si="6"/>
        <v>1334.21202</v>
      </c>
      <c r="H54" s="192">
        <f t="shared" si="7"/>
        <v>1334.21202</v>
      </c>
      <c r="I54" s="191">
        <v>1.0</v>
      </c>
      <c r="J54" s="193">
        <f t="shared" si="8"/>
        <v>1334.21202</v>
      </c>
      <c r="K54" s="139"/>
      <c r="L54" s="176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6">
        <v>1330.0</v>
      </c>
      <c r="R54" s="188">
        <v>22.5</v>
      </c>
      <c r="S54" s="176">
        <f t="shared" si="9"/>
        <v>28.78</v>
      </c>
      <c r="T54" s="160">
        <f t="shared" si="10"/>
        <v>1</v>
      </c>
      <c r="U54" s="160">
        <f t="shared" si="11"/>
        <v>28.78</v>
      </c>
      <c r="V54" s="189">
        <f t="shared" si="12"/>
        <v>1334.21202</v>
      </c>
      <c r="W54" s="176">
        <f t="shared" ref="W54:X54" si="40">C54/100</f>
        <v>1.01</v>
      </c>
      <c r="X54" s="176">
        <f t="shared" si="40"/>
        <v>2.04</v>
      </c>
      <c r="Y54" s="176">
        <f t="shared" si="14"/>
        <v>28.78</v>
      </c>
      <c r="Z54" s="190">
        <f t="shared" si="15"/>
        <v>59.298312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25.0</v>
      </c>
      <c r="B55" s="191" t="s">
        <v>66</v>
      </c>
      <c r="C55" s="191">
        <v>101.0</v>
      </c>
      <c r="D55" s="191">
        <v>204.0</v>
      </c>
      <c r="E55" s="191">
        <v>2868.0</v>
      </c>
      <c r="F55" s="191">
        <f t="shared" si="5"/>
        <v>0</v>
      </c>
      <c r="G55" s="191">
        <f t="shared" si="6"/>
        <v>1329.57612</v>
      </c>
      <c r="H55" s="192">
        <f t="shared" si="7"/>
        <v>1329.57612</v>
      </c>
      <c r="I55" s="191">
        <v>1.0</v>
      </c>
      <c r="J55" s="193">
        <f t="shared" si="8"/>
        <v>1329.57612</v>
      </c>
      <c r="K55" s="139"/>
      <c r="L55" s="176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6">
        <v>1330.0</v>
      </c>
      <c r="R55" s="188">
        <v>22.5</v>
      </c>
      <c r="S55" s="176">
        <f t="shared" si="9"/>
        <v>28.68</v>
      </c>
      <c r="T55" s="160">
        <f t="shared" si="10"/>
        <v>1</v>
      </c>
      <c r="U55" s="160">
        <f t="shared" si="11"/>
        <v>28.68</v>
      </c>
      <c r="V55" s="189">
        <f t="shared" si="12"/>
        <v>1329.57612</v>
      </c>
      <c r="W55" s="176">
        <f t="shared" ref="W55:X55" si="41">C55/100</f>
        <v>1.01</v>
      </c>
      <c r="X55" s="176">
        <f t="shared" si="41"/>
        <v>2.04</v>
      </c>
      <c r="Y55" s="176">
        <f t="shared" si="14"/>
        <v>28.68</v>
      </c>
      <c r="Z55" s="190">
        <f t="shared" si="15"/>
        <v>59.092272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26.0</v>
      </c>
      <c r="B56" s="191" t="s">
        <v>66</v>
      </c>
      <c r="C56" s="191">
        <v>100.0</v>
      </c>
      <c r="D56" s="191">
        <v>204.0</v>
      </c>
      <c r="E56" s="191">
        <v>2871.0</v>
      </c>
      <c r="F56" s="191">
        <f t="shared" si="5"/>
        <v>0</v>
      </c>
      <c r="G56" s="191">
        <f t="shared" si="6"/>
        <v>1317.789</v>
      </c>
      <c r="H56" s="192">
        <f t="shared" si="7"/>
        <v>1317.789</v>
      </c>
      <c r="I56" s="191">
        <v>1.0</v>
      </c>
      <c r="J56" s="193">
        <f t="shared" si="8"/>
        <v>1317.789</v>
      </c>
      <c r="K56" s="139"/>
      <c r="L56" s="194"/>
      <c r="M56" s="195">
        <f t="shared" si="18"/>
        <v>1</v>
      </c>
      <c r="N56" s="195"/>
      <c r="O56" s="139"/>
      <c r="P56" s="139"/>
      <c r="Q56" s="176">
        <v>1320.0</v>
      </c>
      <c r="R56" s="188">
        <v>22.5</v>
      </c>
      <c r="S56" s="176">
        <f t="shared" si="9"/>
        <v>28.71</v>
      </c>
      <c r="T56" s="160">
        <f t="shared" si="10"/>
        <v>1</v>
      </c>
      <c r="U56" s="160">
        <f t="shared" si="11"/>
        <v>28.71</v>
      </c>
      <c r="V56" s="189">
        <f t="shared" si="12"/>
        <v>1317.789</v>
      </c>
      <c r="W56" s="176">
        <f t="shared" ref="W56:X56" si="42">C56/100</f>
        <v>1</v>
      </c>
      <c r="X56" s="176">
        <f t="shared" si="42"/>
        <v>2.04</v>
      </c>
      <c r="Y56" s="176">
        <f t="shared" si="14"/>
        <v>28.71</v>
      </c>
      <c r="Z56" s="190">
        <f t="shared" si="15"/>
        <v>58.5684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27.0</v>
      </c>
      <c r="B57" s="191" t="s">
        <v>66</v>
      </c>
      <c r="C57" s="191">
        <v>99.0</v>
      </c>
      <c r="D57" s="191">
        <v>204.0</v>
      </c>
      <c r="E57" s="191">
        <v>2879.0</v>
      </c>
      <c r="F57" s="191">
        <f t="shared" si="5"/>
        <v>0</v>
      </c>
      <c r="G57" s="191">
        <f t="shared" si="6"/>
        <v>1308.24639</v>
      </c>
      <c r="H57" s="192">
        <f t="shared" si="7"/>
        <v>1308.24639</v>
      </c>
      <c r="I57" s="191">
        <v>1.0</v>
      </c>
      <c r="J57" s="193">
        <f t="shared" si="8"/>
        <v>1308.24639</v>
      </c>
      <c r="K57" s="139"/>
      <c r="L57" s="194"/>
      <c r="M57" s="195">
        <f t="shared" si="18"/>
        <v>1</v>
      </c>
      <c r="N57" s="195"/>
      <c r="O57" s="139"/>
      <c r="P57" s="139"/>
      <c r="Q57" s="176">
        <v>1300.0</v>
      </c>
      <c r="R57" s="188">
        <v>22.5</v>
      </c>
      <c r="S57" s="176">
        <f t="shared" si="9"/>
        <v>28.79</v>
      </c>
      <c r="T57" s="160">
        <f t="shared" si="10"/>
        <v>1</v>
      </c>
      <c r="U57" s="160">
        <f t="shared" si="11"/>
        <v>28.79</v>
      </c>
      <c r="V57" s="189">
        <f t="shared" si="12"/>
        <v>1308.24639</v>
      </c>
      <c r="W57" s="176">
        <f t="shared" ref="W57:X57" si="43">C57/100</f>
        <v>0.99</v>
      </c>
      <c r="X57" s="176">
        <f t="shared" si="43"/>
        <v>2.04</v>
      </c>
      <c r="Y57" s="176">
        <f t="shared" si="14"/>
        <v>28.79</v>
      </c>
      <c r="Z57" s="190">
        <f t="shared" si="15"/>
        <v>58.144284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28.0</v>
      </c>
      <c r="B58" s="191" t="s">
        <v>66</v>
      </c>
      <c r="C58" s="191">
        <v>99.0</v>
      </c>
      <c r="D58" s="191">
        <v>204.0</v>
      </c>
      <c r="E58" s="191">
        <v>2875.0</v>
      </c>
      <c r="F58" s="191">
        <f t="shared" si="5"/>
        <v>0</v>
      </c>
      <c r="G58" s="191">
        <f t="shared" si="6"/>
        <v>1306.42875</v>
      </c>
      <c r="H58" s="192">
        <f t="shared" si="7"/>
        <v>1306.42875</v>
      </c>
      <c r="I58" s="191">
        <v>1.0</v>
      </c>
      <c r="J58" s="193">
        <f t="shared" si="8"/>
        <v>1306.42875</v>
      </c>
      <c r="K58" s="139"/>
      <c r="L58" s="194"/>
      <c r="M58" s="195">
        <f t="shared" si="18"/>
        <v>1</v>
      </c>
      <c r="N58" s="195"/>
      <c r="O58" s="139"/>
      <c r="P58" s="139"/>
      <c r="Q58" s="176">
        <v>1305.0</v>
      </c>
      <c r="R58" s="188">
        <v>22.5</v>
      </c>
      <c r="S58" s="176">
        <f t="shared" si="9"/>
        <v>28.75</v>
      </c>
      <c r="T58" s="160">
        <f t="shared" si="10"/>
        <v>1</v>
      </c>
      <c r="U58" s="160">
        <f t="shared" si="11"/>
        <v>28.75</v>
      </c>
      <c r="V58" s="189">
        <f t="shared" si="12"/>
        <v>1306.42875</v>
      </c>
      <c r="W58" s="176">
        <f t="shared" ref="W58:X58" si="44">C58/100</f>
        <v>0.99</v>
      </c>
      <c r="X58" s="176">
        <f t="shared" si="44"/>
        <v>2.04</v>
      </c>
      <c r="Y58" s="176">
        <f t="shared" si="14"/>
        <v>28.75</v>
      </c>
      <c r="Z58" s="190">
        <f t="shared" si="15"/>
        <v>58.0635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29.0</v>
      </c>
      <c r="B59" s="191" t="s">
        <v>66</v>
      </c>
      <c r="C59" s="191">
        <v>100.0</v>
      </c>
      <c r="D59" s="191">
        <v>204.0</v>
      </c>
      <c r="E59" s="191">
        <v>2865.0</v>
      </c>
      <c r="F59" s="191">
        <f t="shared" si="5"/>
        <v>0</v>
      </c>
      <c r="G59" s="191">
        <f t="shared" si="6"/>
        <v>1315.035</v>
      </c>
      <c r="H59" s="192">
        <f t="shared" si="7"/>
        <v>1315.035</v>
      </c>
      <c r="I59" s="191">
        <v>1.0</v>
      </c>
      <c r="J59" s="193">
        <f t="shared" si="8"/>
        <v>1315.035</v>
      </c>
      <c r="K59" s="139"/>
      <c r="L59" s="194"/>
      <c r="M59" s="195">
        <f t="shared" si="18"/>
        <v>1</v>
      </c>
      <c r="N59" s="195"/>
      <c r="O59" s="139"/>
      <c r="P59" s="139"/>
      <c r="Q59" s="176">
        <v>1295.0</v>
      </c>
      <c r="R59" s="188">
        <v>22.5</v>
      </c>
      <c r="S59" s="176">
        <f t="shared" si="9"/>
        <v>28.65</v>
      </c>
      <c r="T59" s="160">
        <f t="shared" si="10"/>
        <v>1</v>
      </c>
      <c r="U59" s="160">
        <f t="shared" si="11"/>
        <v>28.65</v>
      </c>
      <c r="V59" s="189">
        <f t="shared" si="12"/>
        <v>1315.035</v>
      </c>
      <c r="W59" s="176">
        <f t="shared" ref="W59:X59" si="45">C59/100</f>
        <v>1</v>
      </c>
      <c r="X59" s="176">
        <f t="shared" si="45"/>
        <v>2.04</v>
      </c>
      <c r="Y59" s="176">
        <f t="shared" si="14"/>
        <v>28.65</v>
      </c>
      <c r="Z59" s="190">
        <f t="shared" si="15"/>
        <v>58.446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30.0</v>
      </c>
      <c r="B60" s="191" t="s">
        <v>66</v>
      </c>
      <c r="C60" s="191">
        <v>99.0</v>
      </c>
      <c r="D60" s="191">
        <v>204.0</v>
      </c>
      <c r="E60" s="191">
        <v>2865.0</v>
      </c>
      <c r="F60" s="191">
        <f t="shared" si="5"/>
        <v>0</v>
      </c>
      <c r="G60" s="191">
        <f t="shared" si="6"/>
        <v>1301.88465</v>
      </c>
      <c r="H60" s="192">
        <f t="shared" si="7"/>
        <v>1301.88465</v>
      </c>
      <c r="I60" s="191">
        <v>1.0</v>
      </c>
      <c r="J60" s="193">
        <f t="shared" si="8"/>
        <v>1301.88465</v>
      </c>
      <c r="K60" s="139"/>
      <c r="L60" s="194"/>
      <c r="M60" s="195">
        <f t="shared" si="18"/>
        <v>1</v>
      </c>
      <c r="N60" s="195"/>
      <c r="O60" s="139"/>
      <c r="P60" s="139"/>
      <c r="Q60" s="176">
        <v>1305.0</v>
      </c>
      <c r="R60" s="188">
        <v>22.5</v>
      </c>
      <c r="S60" s="176">
        <f t="shared" si="9"/>
        <v>28.65</v>
      </c>
      <c r="T60" s="160">
        <f t="shared" si="10"/>
        <v>1</v>
      </c>
      <c r="U60" s="160">
        <f t="shared" si="11"/>
        <v>28.65</v>
      </c>
      <c r="V60" s="189">
        <f t="shared" si="12"/>
        <v>1301.88465</v>
      </c>
      <c r="W60" s="176">
        <f t="shared" ref="W60:X60" si="46">C60/100</f>
        <v>0.99</v>
      </c>
      <c r="X60" s="176">
        <f t="shared" si="46"/>
        <v>2.04</v>
      </c>
      <c r="Y60" s="176">
        <f t="shared" si="14"/>
        <v>28.65</v>
      </c>
      <c r="Z60" s="190">
        <f t="shared" si="15"/>
        <v>57.86154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31.0</v>
      </c>
      <c r="B61" s="191" t="s">
        <v>66</v>
      </c>
      <c r="C61" s="191">
        <v>100.0</v>
      </c>
      <c r="D61" s="191">
        <v>204.0</v>
      </c>
      <c r="E61" s="191">
        <v>2873.0</v>
      </c>
      <c r="F61" s="191">
        <f t="shared" si="5"/>
        <v>0</v>
      </c>
      <c r="G61" s="191">
        <f t="shared" si="6"/>
        <v>1318.707</v>
      </c>
      <c r="H61" s="192">
        <f t="shared" si="7"/>
        <v>1318.707</v>
      </c>
      <c r="I61" s="191">
        <v>1.0</v>
      </c>
      <c r="J61" s="193">
        <f t="shared" si="8"/>
        <v>1318.707</v>
      </c>
      <c r="K61" s="139"/>
      <c r="L61" s="194"/>
      <c r="M61" s="195">
        <f t="shared" si="18"/>
        <v>1</v>
      </c>
      <c r="N61" s="195"/>
      <c r="O61" s="139"/>
      <c r="P61" s="139"/>
      <c r="Q61" s="176">
        <v>1285.0</v>
      </c>
      <c r="R61" s="188">
        <v>22.5</v>
      </c>
      <c r="S61" s="176">
        <f t="shared" si="9"/>
        <v>28.73</v>
      </c>
      <c r="T61" s="160">
        <f t="shared" si="10"/>
        <v>1</v>
      </c>
      <c r="U61" s="160">
        <f t="shared" si="11"/>
        <v>28.73</v>
      </c>
      <c r="V61" s="189">
        <f t="shared" si="12"/>
        <v>1318.707</v>
      </c>
      <c r="W61" s="176">
        <f t="shared" ref="W61:X61" si="47">C61/100</f>
        <v>1</v>
      </c>
      <c r="X61" s="176">
        <f t="shared" si="47"/>
        <v>2.04</v>
      </c>
      <c r="Y61" s="176">
        <f t="shared" si="14"/>
        <v>28.73</v>
      </c>
      <c r="Z61" s="190">
        <f t="shared" si="15"/>
        <v>58.6092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32.0</v>
      </c>
      <c r="B62" s="181" t="s">
        <v>80</v>
      </c>
      <c r="C62" s="182">
        <v>82.0</v>
      </c>
      <c r="D62" s="182">
        <v>184.0</v>
      </c>
      <c r="E62" s="182">
        <v>172.0</v>
      </c>
      <c r="F62" s="182">
        <f t="shared" si="5"/>
        <v>0</v>
      </c>
      <c r="G62" s="182">
        <f t="shared" si="6"/>
        <v>77.85408</v>
      </c>
      <c r="H62" s="183">
        <f t="shared" si="7"/>
        <v>77.85408</v>
      </c>
      <c r="I62" s="182">
        <v>1.0</v>
      </c>
      <c r="J62" s="184">
        <f t="shared" si="8"/>
        <v>77.85408</v>
      </c>
      <c r="K62" s="185"/>
      <c r="L62" s="264"/>
      <c r="M62" s="265">
        <f t="shared" si="18"/>
        <v>1</v>
      </c>
      <c r="N62" s="265"/>
      <c r="O62" s="185"/>
      <c r="P62" s="185"/>
      <c r="Q62" s="186">
        <v>93.0</v>
      </c>
      <c r="R62" s="188">
        <v>30.0</v>
      </c>
      <c r="S62" s="176">
        <f t="shared" si="9"/>
        <v>1.72</v>
      </c>
      <c r="T62" s="160">
        <f t="shared" si="10"/>
        <v>1</v>
      </c>
      <c r="U62" s="160">
        <f t="shared" si="11"/>
        <v>1.72</v>
      </c>
      <c r="V62" s="189">
        <f t="shared" si="12"/>
        <v>77.85408</v>
      </c>
      <c r="W62" s="176">
        <f t="shared" ref="W62:X62" si="48">C62/100</f>
        <v>0.82</v>
      </c>
      <c r="X62" s="176">
        <f t="shared" si="48"/>
        <v>1.84</v>
      </c>
      <c r="Y62" s="176">
        <f t="shared" si="14"/>
        <v>1.72</v>
      </c>
      <c r="Z62" s="190">
        <f t="shared" si="15"/>
        <v>2.595136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33.0</v>
      </c>
      <c r="B63" s="191" t="s">
        <v>80</v>
      </c>
      <c r="C63" s="191">
        <v>100.0</v>
      </c>
      <c r="D63" s="191">
        <v>184.0</v>
      </c>
      <c r="E63" s="191">
        <v>202.0</v>
      </c>
      <c r="F63" s="191">
        <f t="shared" si="5"/>
        <v>0</v>
      </c>
      <c r="G63" s="191">
        <f t="shared" si="6"/>
        <v>111.504</v>
      </c>
      <c r="H63" s="192">
        <f t="shared" si="7"/>
        <v>111.504</v>
      </c>
      <c r="I63" s="191">
        <v>1.0</v>
      </c>
      <c r="J63" s="193">
        <f t="shared" si="8"/>
        <v>111.504</v>
      </c>
      <c r="K63" s="139"/>
      <c r="L63" s="194"/>
      <c r="M63" s="195">
        <f t="shared" si="18"/>
        <v>1</v>
      </c>
      <c r="N63" s="195"/>
      <c r="O63" s="139"/>
      <c r="P63" s="139"/>
      <c r="Q63" s="176">
        <v>110.0</v>
      </c>
      <c r="R63" s="188">
        <v>30.0</v>
      </c>
      <c r="S63" s="176">
        <f t="shared" si="9"/>
        <v>2.02</v>
      </c>
      <c r="T63" s="160">
        <f t="shared" si="10"/>
        <v>1</v>
      </c>
      <c r="U63" s="160">
        <f t="shared" si="11"/>
        <v>2.02</v>
      </c>
      <c r="V63" s="189">
        <f t="shared" si="12"/>
        <v>111.504</v>
      </c>
      <c r="W63" s="176">
        <f t="shared" ref="W63:X63" si="49">C63/100</f>
        <v>1</v>
      </c>
      <c r="X63" s="176">
        <f t="shared" si="49"/>
        <v>1.84</v>
      </c>
      <c r="Y63" s="176">
        <f t="shared" si="14"/>
        <v>2.02</v>
      </c>
      <c r="Z63" s="190">
        <f t="shared" si="15"/>
        <v>3.7168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34.0</v>
      </c>
      <c r="B64" s="191" t="s">
        <v>80</v>
      </c>
      <c r="C64" s="191">
        <v>86.0</v>
      </c>
      <c r="D64" s="191">
        <v>184.0</v>
      </c>
      <c r="E64" s="191">
        <v>202.0</v>
      </c>
      <c r="F64" s="191">
        <f t="shared" si="5"/>
        <v>0</v>
      </c>
      <c r="G64" s="191">
        <f t="shared" si="6"/>
        <v>95.89344</v>
      </c>
      <c r="H64" s="192">
        <f t="shared" si="7"/>
        <v>95.89344</v>
      </c>
      <c r="I64" s="191">
        <v>1.0</v>
      </c>
      <c r="J64" s="193">
        <f t="shared" si="8"/>
        <v>95.89344</v>
      </c>
      <c r="K64" s="139"/>
      <c r="L64" s="194"/>
      <c r="M64" s="195">
        <f t="shared" si="18"/>
        <v>1</v>
      </c>
      <c r="N64" s="195"/>
      <c r="O64" s="139"/>
      <c r="P64" s="139"/>
      <c r="Q64" s="176">
        <v>103.0</v>
      </c>
      <c r="R64" s="188">
        <v>30.0</v>
      </c>
      <c r="S64" s="176">
        <f t="shared" si="9"/>
        <v>2.02</v>
      </c>
      <c r="T64" s="160">
        <f t="shared" si="10"/>
        <v>1</v>
      </c>
      <c r="U64" s="160">
        <f t="shared" si="11"/>
        <v>2.02</v>
      </c>
      <c r="V64" s="189">
        <f t="shared" si="12"/>
        <v>95.89344</v>
      </c>
      <c r="W64" s="176">
        <f t="shared" ref="W64:X64" si="50">C64/100</f>
        <v>0.86</v>
      </c>
      <c r="X64" s="176">
        <f t="shared" si="50"/>
        <v>1.84</v>
      </c>
      <c r="Y64" s="176">
        <f t="shared" si="14"/>
        <v>2.02</v>
      </c>
      <c r="Z64" s="190">
        <f t="shared" si="15"/>
        <v>3.196448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35.0</v>
      </c>
      <c r="B65" s="191" t="s">
        <v>80</v>
      </c>
      <c r="C65" s="191">
        <v>68.0</v>
      </c>
      <c r="D65" s="191">
        <v>184.0</v>
      </c>
      <c r="E65" s="191">
        <v>171.0</v>
      </c>
      <c r="F65" s="191">
        <f t="shared" si="5"/>
        <v>0</v>
      </c>
      <c r="G65" s="191">
        <f t="shared" si="6"/>
        <v>64.18656</v>
      </c>
      <c r="H65" s="192">
        <f t="shared" si="7"/>
        <v>64.18656</v>
      </c>
      <c r="I65" s="191">
        <v>1.0</v>
      </c>
      <c r="J65" s="193">
        <f t="shared" si="8"/>
        <v>64.18656</v>
      </c>
      <c r="K65" s="139"/>
      <c r="L65" s="194"/>
      <c r="M65" s="195">
        <f t="shared" si="18"/>
        <v>1</v>
      </c>
      <c r="N65" s="195"/>
      <c r="O65" s="139"/>
      <c r="P65" s="139"/>
      <c r="Q65" s="176">
        <v>77.0</v>
      </c>
      <c r="R65" s="188">
        <v>30.0</v>
      </c>
      <c r="S65" s="176">
        <f t="shared" si="9"/>
        <v>1.71</v>
      </c>
      <c r="T65" s="160">
        <f t="shared" si="10"/>
        <v>1</v>
      </c>
      <c r="U65" s="160">
        <f t="shared" si="11"/>
        <v>1.71</v>
      </c>
      <c r="V65" s="189">
        <f t="shared" si="12"/>
        <v>64.18656</v>
      </c>
      <c r="W65" s="176">
        <f t="shared" ref="W65:X65" si="51">C65/100</f>
        <v>0.68</v>
      </c>
      <c r="X65" s="176">
        <f t="shared" si="51"/>
        <v>1.84</v>
      </c>
      <c r="Y65" s="176">
        <f t="shared" si="14"/>
        <v>1.71</v>
      </c>
      <c r="Z65" s="190">
        <f t="shared" si="15"/>
        <v>2.139552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36.0</v>
      </c>
      <c r="B66" s="191" t="s">
        <v>80</v>
      </c>
      <c r="C66" s="191">
        <v>100.0</v>
      </c>
      <c r="D66" s="191">
        <v>184.0</v>
      </c>
      <c r="E66" s="191">
        <v>177.0</v>
      </c>
      <c r="F66" s="191">
        <f t="shared" si="5"/>
        <v>0</v>
      </c>
      <c r="G66" s="191">
        <f t="shared" si="6"/>
        <v>97.704</v>
      </c>
      <c r="H66" s="192">
        <f t="shared" si="7"/>
        <v>97.704</v>
      </c>
      <c r="I66" s="191">
        <v>1.0</v>
      </c>
      <c r="J66" s="193">
        <f t="shared" si="8"/>
        <v>97.704</v>
      </c>
      <c r="K66" s="139"/>
      <c r="L66" s="194"/>
      <c r="M66" s="195">
        <f t="shared" si="18"/>
        <v>1</v>
      </c>
      <c r="N66" s="195"/>
      <c r="O66" s="139"/>
      <c r="P66" s="139"/>
      <c r="Q66" s="176">
        <v>96.0</v>
      </c>
      <c r="R66" s="188">
        <v>30.0</v>
      </c>
      <c r="S66" s="176">
        <f t="shared" si="9"/>
        <v>1.77</v>
      </c>
      <c r="T66" s="160">
        <f t="shared" si="10"/>
        <v>1</v>
      </c>
      <c r="U66" s="160">
        <f t="shared" si="11"/>
        <v>1.77</v>
      </c>
      <c r="V66" s="189">
        <f t="shared" si="12"/>
        <v>97.704</v>
      </c>
      <c r="W66" s="176">
        <f t="shared" ref="W66:X66" si="52">C66/100</f>
        <v>1</v>
      </c>
      <c r="X66" s="176">
        <f t="shared" si="52"/>
        <v>1.84</v>
      </c>
      <c r="Y66" s="176">
        <f t="shared" si="14"/>
        <v>1.77</v>
      </c>
      <c r="Z66" s="190">
        <f t="shared" si="15"/>
        <v>3.2568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37.0</v>
      </c>
      <c r="B67" s="191" t="s">
        <v>80</v>
      </c>
      <c r="C67" s="191">
        <v>99.0</v>
      </c>
      <c r="D67" s="191">
        <v>184.0</v>
      </c>
      <c r="E67" s="191">
        <v>2871.0</v>
      </c>
      <c r="F67" s="191">
        <f t="shared" si="5"/>
        <v>0</v>
      </c>
      <c r="G67" s="191">
        <f t="shared" si="6"/>
        <v>1568.94408</v>
      </c>
      <c r="H67" s="192">
        <f t="shared" si="7"/>
        <v>1568.94408</v>
      </c>
      <c r="I67" s="191">
        <v>1.0</v>
      </c>
      <c r="J67" s="193">
        <f t="shared" si="8"/>
        <v>1568.94408</v>
      </c>
      <c r="K67" s="139"/>
      <c r="L67" s="194"/>
      <c r="M67" s="195">
        <f t="shared" si="18"/>
        <v>1</v>
      </c>
      <c r="N67" s="195"/>
      <c r="O67" s="139"/>
      <c r="P67" s="139"/>
      <c r="Q67" s="176">
        <v>1575.0</v>
      </c>
      <c r="R67" s="188">
        <v>30.0</v>
      </c>
      <c r="S67" s="176">
        <f t="shared" si="9"/>
        <v>28.71</v>
      </c>
      <c r="T67" s="160">
        <f t="shared" si="10"/>
        <v>1</v>
      </c>
      <c r="U67" s="160">
        <f t="shared" si="11"/>
        <v>28.71</v>
      </c>
      <c r="V67" s="189">
        <f t="shared" si="12"/>
        <v>1568.94408</v>
      </c>
      <c r="W67" s="176">
        <f t="shared" ref="W67:X67" si="53">C67/100</f>
        <v>0.99</v>
      </c>
      <c r="X67" s="176">
        <f t="shared" si="53"/>
        <v>1.84</v>
      </c>
      <c r="Y67" s="176">
        <f t="shared" si="14"/>
        <v>28.71</v>
      </c>
      <c r="Z67" s="190">
        <f t="shared" si="15"/>
        <v>52.298136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0">
        <v>38.0</v>
      </c>
      <c r="B68" s="191" t="s">
        <v>80</v>
      </c>
      <c r="C68" s="191">
        <v>100.0</v>
      </c>
      <c r="D68" s="191">
        <v>184.0</v>
      </c>
      <c r="E68" s="191">
        <v>2870.0</v>
      </c>
      <c r="F68" s="191">
        <f t="shared" si="5"/>
        <v>0</v>
      </c>
      <c r="G68" s="191">
        <f t="shared" si="6"/>
        <v>1584.24</v>
      </c>
      <c r="H68" s="192">
        <f t="shared" si="7"/>
        <v>1584.24</v>
      </c>
      <c r="I68" s="191">
        <v>1.0</v>
      </c>
      <c r="J68" s="193">
        <f t="shared" si="8"/>
        <v>1584.24</v>
      </c>
      <c r="K68" s="139"/>
      <c r="L68" s="194"/>
      <c r="M68" s="195">
        <f t="shared" si="18"/>
        <v>1</v>
      </c>
      <c r="N68" s="195"/>
      <c r="O68" s="139"/>
      <c r="P68" s="139"/>
      <c r="Q68" s="176">
        <v>1600.0</v>
      </c>
      <c r="R68" s="188">
        <v>30.0</v>
      </c>
      <c r="S68" s="176">
        <f t="shared" si="9"/>
        <v>28.7</v>
      </c>
      <c r="T68" s="160">
        <f t="shared" si="10"/>
        <v>1</v>
      </c>
      <c r="U68" s="160">
        <f t="shared" si="11"/>
        <v>28.7</v>
      </c>
      <c r="V68" s="189">
        <f t="shared" si="12"/>
        <v>1584.24</v>
      </c>
      <c r="W68" s="176">
        <f t="shared" ref="W68:X68" si="54">C68/100</f>
        <v>1</v>
      </c>
      <c r="X68" s="176">
        <f t="shared" si="54"/>
        <v>1.84</v>
      </c>
      <c r="Y68" s="176">
        <f t="shared" si="14"/>
        <v>28.7</v>
      </c>
      <c r="Z68" s="190">
        <f t="shared" si="15"/>
        <v>52.808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51.0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/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5">C69/100</f>
        <v>0</v>
      </c>
      <c r="X69" s="176">
        <f t="shared" si="55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52.0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/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6">C70/100</f>
        <v>0</v>
      </c>
      <c r="X70" s="176">
        <f t="shared" si="56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53.0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/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57">C71/100</f>
        <v>0</v>
      </c>
      <c r="X71" s="176">
        <f t="shared" si="57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54.0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/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58">C72/100</f>
        <v>0</v>
      </c>
      <c r="X72" s="176">
        <f t="shared" si="58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55.0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59">C73/100</f>
        <v>0</v>
      </c>
      <c r="X73" s="176">
        <f t="shared" si="59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56.0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/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60">C74/100</f>
        <v>0</v>
      </c>
      <c r="X74" s="176">
        <f t="shared" si="60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57.0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1">C75/100</f>
        <v>0</v>
      </c>
      <c r="X75" s="176">
        <f t="shared" si="61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58.0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2">C76/100</f>
        <v>0</v>
      </c>
      <c r="X76" s="176">
        <f t="shared" si="62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59.0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76"/>
      <c r="R77" s="141"/>
      <c r="S77" s="176">
        <f t="shared" si="9"/>
        <v>0</v>
      </c>
      <c r="T77" s="160" t="str">
        <f t="shared" si="10"/>
        <v/>
      </c>
      <c r="U77" s="160">
        <f t="shared" si="11"/>
        <v>0</v>
      </c>
      <c r="V77" s="189">
        <f t="shared" si="12"/>
        <v>0</v>
      </c>
      <c r="W77" s="176">
        <f t="shared" ref="W77:X77" si="63">C77/100</f>
        <v>0</v>
      </c>
      <c r="X77" s="176">
        <f t="shared" si="63"/>
        <v>0</v>
      </c>
      <c r="Y77" s="176">
        <f t="shared" si="14"/>
        <v>0</v>
      </c>
      <c r="Z77" s="19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60.0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76">
        <f t="shared" ref="L78:L79" si="65">D78*25.4/1000</f>
        <v>0</v>
      </c>
      <c r="M78" s="160" t="str">
        <f t="shared" ref="M78:M93" si="66">+I78</f>
        <v/>
      </c>
      <c r="N78" s="160">
        <f t="shared" ref="N78:N79" si="67">M78*L78</f>
        <v>0</v>
      </c>
      <c r="O78" s="139"/>
      <c r="P78" s="139"/>
      <c r="Q78" s="176"/>
      <c r="R78" s="141"/>
      <c r="S78" s="176">
        <f t="shared" si="9"/>
        <v>0</v>
      </c>
      <c r="T78" s="160" t="str">
        <f t="shared" si="10"/>
        <v/>
      </c>
      <c r="U78" s="160">
        <f t="shared" si="11"/>
        <v>0</v>
      </c>
      <c r="V78" s="189">
        <f t="shared" si="12"/>
        <v>0</v>
      </c>
      <c r="W78" s="176">
        <f t="shared" ref="W78:X78" si="64">C78/100</f>
        <v>0</v>
      </c>
      <c r="X78" s="176">
        <f t="shared" si="64"/>
        <v>0</v>
      </c>
      <c r="Y78" s="176">
        <f t="shared" si="14"/>
        <v>0</v>
      </c>
      <c r="Z78" s="19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61.0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>
        <f t="shared" si="65"/>
        <v>0</v>
      </c>
      <c r="M79" s="195" t="str">
        <f t="shared" si="66"/>
        <v/>
      </c>
      <c r="N79" s="195">
        <f t="shared" si="67"/>
        <v>0</v>
      </c>
      <c r="O79" s="139"/>
      <c r="P79" s="139"/>
      <c r="Q79" s="176"/>
      <c r="R79" s="141"/>
      <c r="S79" s="176">
        <f t="shared" si="9"/>
        <v>0</v>
      </c>
      <c r="T79" s="160" t="str">
        <f t="shared" si="10"/>
        <v/>
      </c>
      <c r="U79" s="160">
        <f t="shared" si="11"/>
        <v>0</v>
      </c>
      <c r="V79" s="189">
        <f t="shared" si="12"/>
        <v>0</v>
      </c>
      <c r="W79" s="176">
        <f t="shared" ref="W79:X79" si="68">C79/100</f>
        <v>0</v>
      </c>
      <c r="X79" s="176">
        <f t="shared" si="68"/>
        <v>0</v>
      </c>
      <c r="Y79" s="176">
        <f t="shared" si="14"/>
        <v>0</v>
      </c>
      <c r="Z79" s="19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62.0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66"/>
        <v/>
      </c>
      <c r="N80" s="195"/>
      <c r="O80" s="139"/>
      <c r="P80" s="139"/>
      <c r="Q80" s="176"/>
      <c r="R80" s="141"/>
      <c r="S80" s="176">
        <f t="shared" si="9"/>
        <v>0</v>
      </c>
      <c r="T80" s="160" t="str">
        <f t="shared" si="10"/>
        <v/>
      </c>
      <c r="U80" s="160">
        <f t="shared" si="11"/>
        <v>0</v>
      </c>
      <c r="V80" s="189">
        <f t="shared" si="12"/>
        <v>0</v>
      </c>
      <c r="W80" s="176">
        <f t="shared" ref="W80:X80" si="69">C80/100</f>
        <v>0</v>
      </c>
      <c r="X80" s="176">
        <f t="shared" si="69"/>
        <v>0</v>
      </c>
      <c r="Y80" s="176">
        <f t="shared" si="14"/>
        <v>0</v>
      </c>
      <c r="Z80" s="19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63.0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 t="str">
        <f t="shared" si="66"/>
        <v/>
      </c>
      <c r="N81" s="195"/>
      <c r="O81" s="139"/>
      <c r="P81" s="139"/>
      <c r="Q81" s="176"/>
      <c r="R81" s="141"/>
      <c r="S81" s="176">
        <f t="shared" si="9"/>
        <v>0</v>
      </c>
      <c r="T81" s="160" t="str">
        <f t="shared" si="10"/>
        <v/>
      </c>
      <c r="U81" s="160">
        <f t="shared" si="11"/>
        <v>0</v>
      </c>
      <c r="V81" s="189">
        <f t="shared" si="12"/>
        <v>0</v>
      </c>
      <c r="W81" s="176">
        <f t="shared" ref="W81:X81" si="70">C81/100</f>
        <v>0</v>
      </c>
      <c r="X81" s="176">
        <f t="shared" si="70"/>
        <v>0</v>
      </c>
      <c r="Y81" s="176">
        <f t="shared" si="14"/>
        <v>0</v>
      </c>
      <c r="Z81" s="19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64.0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 t="str">
        <f t="shared" si="66"/>
        <v/>
      </c>
      <c r="N82" s="195"/>
      <c r="O82" s="139"/>
      <c r="P82" s="139"/>
      <c r="Q82" s="176"/>
      <c r="R82" s="141"/>
      <c r="S82" s="176">
        <f t="shared" si="9"/>
        <v>0</v>
      </c>
      <c r="T82" s="160" t="str">
        <f t="shared" si="10"/>
        <v/>
      </c>
      <c r="U82" s="160">
        <f t="shared" si="11"/>
        <v>0</v>
      </c>
      <c r="V82" s="189">
        <f t="shared" si="12"/>
        <v>0</v>
      </c>
      <c r="W82" s="176">
        <f t="shared" ref="W82:X82" si="71">C82/100</f>
        <v>0</v>
      </c>
      <c r="X82" s="176">
        <f t="shared" si="71"/>
        <v>0</v>
      </c>
      <c r="Y82" s="176">
        <f t="shared" si="14"/>
        <v>0</v>
      </c>
      <c r="Z82" s="19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65.0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 t="str">
        <f t="shared" si="66"/>
        <v/>
      </c>
      <c r="N83" s="195"/>
      <c r="O83" s="139"/>
      <c r="P83" s="139"/>
      <c r="Q83" s="176"/>
      <c r="R83" s="141"/>
      <c r="S83" s="176">
        <f t="shared" si="9"/>
        <v>0</v>
      </c>
      <c r="T83" s="160" t="str">
        <f t="shared" si="10"/>
        <v/>
      </c>
      <c r="U83" s="160">
        <f t="shared" si="11"/>
        <v>0</v>
      </c>
      <c r="V83" s="189">
        <f t="shared" si="12"/>
        <v>0</v>
      </c>
      <c r="W83" s="176">
        <f t="shared" ref="W83:X83" si="72">C83/100</f>
        <v>0</v>
      </c>
      <c r="X83" s="176">
        <f t="shared" si="72"/>
        <v>0</v>
      </c>
      <c r="Y83" s="176">
        <f t="shared" si="14"/>
        <v>0</v>
      </c>
      <c r="Z83" s="19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66.0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 t="str">
        <f t="shared" si="66"/>
        <v/>
      </c>
      <c r="N84" s="195"/>
      <c r="O84" s="139"/>
      <c r="P84" s="139"/>
      <c r="Q84" s="176"/>
      <c r="R84" s="141"/>
      <c r="S84" s="176">
        <f t="shared" si="9"/>
        <v>0</v>
      </c>
      <c r="T84" s="160" t="str">
        <f t="shared" si="10"/>
        <v/>
      </c>
      <c r="U84" s="160">
        <f t="shared" si="11"/>
        <v>0</v>
      </c>
      <c r="V84" s="189">
        <f t="shared" si="12"/>
        <v>0</v>
      </c>
      <c r="W84" s="176">
        <f t="shared" ref="W84:X84" si="73">C84/100</f>
        <v>0</v>
      </c>
      <c r="X84" s="176">
        <f t="shared" si="73"/>
        <v>0</v>
      </c>
      <c r="Y84" s="176">
        <f t="shared" si="14"/>
        <v>0</v>
      </c>
      <c r="Z84" s="19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67.0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 t="str">
        <f t="shared" si="66"/>
        <v/>
      </c>
      <c r="N85" s="195"/>
      <c r="O85" s="139"/>
      <c r="P85" s="139"/>
      <c r="Q85" s="176"/>
      <c r="R85" s="141"/>
      <c r="S85" s="176">
        <f t="shared" si="9"/>
        <v>0</v>
      </c>
      <c r="T85" s="160" t="str">
        <f t="shared" si="10"/>
        <v/>
      </c>
      <c r="U85" s="160">
        <f t="shared" si="11"/>
        <v>0</v>
      </c>
      <c r="V85" s="189">
        <f t="shared" si="12"/>
        <v>0</v>
      </c>
      <c r="W85" s="176">
        <f t="shared" ref="W85:X85" si="74">C85/100</f>
        <v>0</v>
      </c>
      <c r="X85" s="176">
        <f t="shared" si="74"/>
        <v>0</v>
      </c>
      <c r="Y85" s="176">
        <f t="shared" si="14"/>
        <v>0</v>
      </c>
      <c r="Z85" s="19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68.0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 t="str">
        <f t="shared" si="66"/>
        <v/>
      </c>
      <c r="N86" s="195"/>
      <c r="O86" s="139"/>
      <c r="P86" s="139"/>
      <c r="Q86" s="176"/>
      <c r="R86" s="141"/>
      <c r="S86" s="176">
        <f t="shared" si="9"/>
        <v>0</v>
      </c>
      <c r="T86" s="160" t="str">
        <f t="shared" si="10"/>
        <v/>
      </c>
      <c r="U86" s="160">
        <f t="shared" si="11"/>
        <v>0</v>
      </c>
      <c r="V86" s="189">
        <f t="shared" si="12"/>
        <v>0</v>
      </c>
      <c r="W86" s="176">
        <f t="shared" ref="W86:X86" si="75">C86/100</f>
        <v>0</v>
      </c>
      <c r="X86" s="176">
        <f t="shared" si="75"/>
        <v>0</v>
      </c>
      <c r="Y86" s="176">
        <f t="shared" si="14"/>
        <v>0</v>
      </c>
      <c r="Z86" s="19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69.0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 t="str">
        <f t="shared" si="66"/>
        <v/>
      </c>
      <c r="N87" s="195"/>
      <c r="O87" s="139"/>
      <c r="P87" s="139"/>
      <c r="Q87" s="176"/>
      <c r="R87" s="141"/>
      <c r="S87" s="176">
        <f t="shared" si="9"/>
        <v>0</v>
      </c>
      <c r="T87" s="160" t="str">
        <f t="shared" si="10"/>
        <v/>
      </c>
      <c r="U87" s="160">
        <f t="shared" si="11"/>
        <v>0</v>
      </c>
      <c r="V87" s="189">
        <f t="shared" si="12"/>
        <v>0</v>
      </c>
      <c r="W87" s="176">
        <f t="shared" ref="W87:X87" si="76">C87/100</f>
        <v>0</v>
      </c>
      <c r="X87" s="176">
        <f t="shared" si="76"/>
        <v>0</v>
      </c>
      <c r="Y87" s="176">
        <f t="shared" si="14"/>
        <v>0</v>
      </c>
      <c r="Z87" s="19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70.0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 t="str">
        <f t="shared" si="66"/>
        <v/>
      </c>
      <c r="N88" s="195"/>
      <c r="O88" s="139"/>
      <c r="P88" s="139"/>
      <c r="Q88" s="176"/>
      <c r="R88" s="141"/>
      <c r="S88" s="176">
        <f t="shared" si="9"/>
        <v>0</v>
      </c>
      <c r="T88" s="160" t="str">
        <f t="shared" si="10"/>
        <v/>
      </c>
      <c r="U88" s="160">
        <f t="shared" si="11"/>
        <v>0</v>
      </c>
      <c r="V88" s="189">
        <f t="shared" si="12"/>
        <v>0</v>
      </c>
      <c r="W88" s="176">
        <f t="shared" ref="W88:X88" si="77">C88/100</f>
        <v>0</v>
      </c>
      <c r="X88" s="176">
        <f t="shared" si="77"/>
        <v>0</v>
      </c>
      <c r="Y88" s="176">
        <f t="shared" si="14"/>
        <v>0</v>
      </c>
      <c r="Z88" s="19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71.0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 t="str">
        <f t="shared" si="66"/>
        <v/>
      </c>
      <c r="N89" s="195"/>
      <c r="O89" s="139"/>
      <c r="P89" s="139"/>
      <c r="Q89" s="176"/>
      <c r="R89" s="141"/>
      <c r="S89" s="176">
        <f t="shared" si="9"/>
        <v>0</v>
      </c>
      <c r="T89" s="160" t="str">
        <f t="shared" si="10"/>
        <v/>
      </c>
      <c r="U89" s="160">
        <f t="shared" si="11"/>
        <v>0</v>
      </c>
      <c r="V89" s="189">
        <f t="shared" si="12"/>
        <v>0</v>
      </c>
      <c r="W89" s="176">
        <f t="shared" ref="W89:X89" si="78">C89/100</f>
        <v>0</v>
      </c>
      <c r="X89" s="176">
        <f t="shared" si="78"/>
        <v>0</v>
      </c>
      <c r="Y89" s="176">
        <f t="shared" si="14"/>
        <v>0</v>
      </c>
      <c r="Z89" s="19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72.0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 t="str">
        <f t="shared" si="66"/>
        <v/>
      </c>
      <c r="N90" s="195"/>
      <c r="O90" s="139"/>
      <c r="P90" s="139"/>
      <c r="Q90" s="176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198">
        <f t="shared" si="12"/>
        <v>0</v>
      </c>
      <c r="W90" s="196">
        <f t="shared" ref="W90:X90" si="79">C90/100</f>
        <v>0</v>
      </c>
      <c r="X90" s="196">
        <f t="shared" si="79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73.0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 t="str">
        <f t="shared" si="66"/>
        <v/>
      </c>
      <c r="N91" s="195"/>
      <c r="O91" s="139"/>
      <c r="P91" s="139"/>
      <c r="Q91" s="176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198">
        <f t="shared" si="12"/>
        <v>0</v>
      </c>
      <c r="W91" s="196">
        <f t="shared" ref="W91:X91" si="80">C91/100</f>
        <v>0</v>
      </c>
      <c r="X91" s="196">
        <f t="shared" si="80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74.0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 t="str">
        <f t="shared" si="66"/>
        <v/>
      </c>
      <c r="N92" s="195"/>
      <c r="O92" s="139"/>
      <c r="P92" s="139"/>
      <c r="Q92" s="176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198">
        <f t="shared" si="12"/>
        <v>0</v>
      </c>
      <c r="W92" s="196">
        <f t="shared" ref="W92:X92" si="81">C92/100</f>
        <v>0</v>
      </c>
      <c r="X92" s="196">
        <f t="shared" si="81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75.0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 t="str">
        <f t="shared" si="66"/>
        <v/>
      </c>
      <c r="N93" s="195"/>
      <c r="O93" s="139"/>
      <c r="P93" s="139"/>
      <c r="Q93" s="176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198">
        <f t="shared" si="12"/>
        <v>0</v>
      </c>
      <c r="W93" s="196">
        <f t="shared" ref="W93:X93" si="82">C93/100</f>
        <v>0</v>
      </c>
      <c r="X93" s="196">
        <f t="shared" si="82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76.0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3">C94/100</f>
        <v>0</v>
      </c>
      <c r="X94" s="196">
        <f t="shared" si="83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77.0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4">C95/100</f>
        <v>0</v>
      </c>
      <c r="X95" s="196">
        <f t="shared" si="84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78.0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5">C96/100</f>
        <v>0</v>
      </c>
      <c r="X96" s="196">
        <f t="shared" si="85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79.0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6">C97/100</f>
        <v>0</v>
      </c>
      <c r="X97" s="196">
        <f t="shared" si="86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80.0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7">C98/100</f>
        <v>0</v>
      </c>
      <c r="X98" s="196">
        <f t="shared" si="87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81.0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8">C99/100</f>
        <v>0</v>
      </c>
      <c r="X99" s="196">
        <f t="shared" si="88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82.0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9">C100/100</f>
        <v>0</v>
      </c>
      <c r="X100" s="196">
        <f t="shared" si="89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83.0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0">C101/100</f>
        <v>0</v>
      </c>
      <c r="X101" s="196">
        <f t="shared" si="90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84.0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1">C102/100</f>
        <v>0</v>
      </c>
      <c r="X102" s="196">
        <f t="shared" si="91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85.0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2">C103/100</f>
        <v>0</v>
      </c>
      <c r="X103" s="196">
        <f t="shared" si="92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86.0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3">C104/100</f>
        <v>0</v>
      </c>
      <c r="X104" s="196">
        <f t="shared" si="93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87.0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4">C105/100</f>
        <v>0</v>
      </c>
      <c r="X105" s="196">
        <f t="shared" si="94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88.0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5">C106/100</f>
        <v>0</v>
      </c>
      <c r="X106" s="196">
        <f t="shared" si="95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89.0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6">C107/100</f>
        <v>0</v>
      </c>
      <c r="X107" s="196">
        <f t="shared" si="96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90.0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7">C108/100</f>
        <v>0</v>
      </c>
      <c r="X108" s="196">
        <f t="shared" si="97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91.0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8">C109/100</f>
        <v>0</v>
      </c>
      <c r="X109" s="196">
        <f t="shared" si="98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92.0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9">C110/100</f>
        <v>0</v>
      </c>
      <c r="X110" s="196">
        <f t="shared" si="99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93.0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0">C111/100</f>
        <v>0</v>
      </c>
      <c r="X111" s="196">
        <f t="shared" si="100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94.0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1">C112/100</f>
        <v>0</v>
      </c>
      <c r="X112" s="196">
        <f t="shared" si="101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95.0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2">C113/100</f>
        <v>0</v>
      </c>
      <c r="X113" s="196">
        <f t="shared" si="102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96.0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3">C114/100</f>
        <v>0</v>
      </c>
      <c r="X114" s="196">
        <f t="shared" si="103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97.0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4">C115/100</f>
        <v>0</v>
      </c>
      <c r="X115" s="196">
        <f t="shared" si="104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98.0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5">C116/100</f>
        <v>0</v>
      </c>
      <c r="X116" s="196">
        <f t="shared" si="105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99.0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6">C117/100</f>
        <v>0</v>
      </c>
      <c r="X117" s="196">
        <f t="shared" si="106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100.0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7">C118/100</f>
        <v>0</v>
      </c>
      <c r="X118" s="196">
        <f t="shared" si="107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101.0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8">C119/100</f>
        <v>0</v>
      </c>
      <c r="X119" s="196">
        <f t="shared" si="108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102.0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9">C120/100</f>
        <v>0</v>
      </c>
      <c r="X120" s="196">
        <f t="shared" si="109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103.0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0">C121/100</f>
        <v>0</v>
      </c>
      <c r="X121" s="196">
        <f t="shared" si="110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104.0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1">C122/100</f>
        <v>0</v>
      </c>
      <c r="X122" s="196">
        <f t="shared" si="111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105.0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2">C123/100</f>
        <v>0</v>
      </c>
      <c r="X123" s="196">
        <f t="shared" si="112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106.0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3">C124/100</f>
        <v>0</v>
      </c>
      <c r="X124" s="196">
        <f t="shared" si="113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107.0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4">C125/100</f>
        <v>0</v>
      </c>
      <c r="X125" s="196">
        <f t="shared" si="114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108.0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5">C126/100</f>
        <v>0</v>
      </c>
      <c r="X126" s="196">
        <f t="shared" si="115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109.0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6">C127/100</f>
        <v>0</v>
      </c>
      <c r="X127" s="196">
        <f t="shared" si="116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110.0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7">C128/100</f>
        <v>0</v>
      </c>
      <c r="X128" s="196">
        <f t="shared" si="117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111.0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8">C129/100</f>
        <v>0</v>
      </c>
      <c r="X129" s="196">
        <f t="shared" si="118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112.0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9">C130/100</f>
        <v>0</v>
      </c>
      <c r="X130" s="196">
        <f t="shared" si="119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113.0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0">C131/100</f>
        <v>0</v>
      </c>
      <c r="X131" s="196">
        <f t="shared" si="120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114.0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1">C132/100</f>
        <v>0</v>
      </c>
      <c r="X132" s="196">
        <f t="shared" si="121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115.0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2">C133/100</f>
        <v>0</v>
      </c>
      <c r="X133" s="196">
        <f t="shared" si="122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116.0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3">C134/100</f>
        <v>0</v>
      </c>
      <c r="X134" s="196">
        <f t="shared" si="123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117.0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4">C135/100</f>
        <v>0</v>
      </c>
      <c r="X135" s="196">
        <f t="shared" si="124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118.0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5">C136/100</f>
        <v>0</v>
      </c>
      <c r="X136" s="196">
        <f t="shared" si="125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119.0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6">C137/100</f>
        <v>0</v>
      </c>
      <c r="X137" s="196">
        <f t="shared" si="126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120.0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7">C138/100</f>
        <v>0</v>
      </c>
      <c r="X138" s="196">
        <f t="shared" si="127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121.0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8">C139/100</f>
        <v>0</v>
      </c>
      <c r="X139" s="196">
        <f t="shared" si="128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122.0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9">C140/100</f>
        <v>0</v>
      </c>
      <c r="X140" s="196">
        <f t="shared" si="129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123.0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0">C141/100</f>
        <v>0</v>
      </c>
      <c r="X141" s="196">
        <f t="shared" si="130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124.0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1">C142/100</f>
        <v>0</v>
      </c>
      <c r="X142" s="196">
        <f t="shared" si="131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125.0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2">C143/100</f>
        <v>0</v>
      </c>
      <c r="X143" s="196">
        <f t="shared" si="132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126.0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3">C144/100</f>
        <v>0</v>
      </c>
      <c r="X144" s="196">
        <f t="shared" si="133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127.0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4">C145/100</f>
        <v>0</v>
      </c>
      <c r="X145" s="196">
        <f t="shared" si="134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128.0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5">C146/100</f>
        <v>0</v>
      </c>
      <c r="X146" s="196">
        <f t="shared" si="135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129.0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6">C147/100</f>
        <v>0</v>
      </c>
      <c r="X147" s="196">
        <f t="shared" si="136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130.0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7">C148/100</f>
        <v>0</v>
      </c>
      <c r="X148" s="196">
        <f t="shared" si="137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131.0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8">C149/100</f>
        <v>0</v>
      </c>
      <c r="X149" s="196">
        <f t="shared" si="138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132.0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9">C150/100</f>
        <v>0</v>
      </c>
      <c r="X150" s="196">
        <f t="shared" si="139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133.0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0">C151/100</f>
        <v>0</v>
      </c>
      <c r="X151" s="196">
        <f t="shared" si="140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134.0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1">C152/100</f>
        <v>0</v>
      </c>
      <c r="X152" s="196">
        <f t="shared" si="141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135.0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2">C153/100</f>
        <v>0</v>
      </c>
      <c r="X153" s="196">
        <f t="shared" si="142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136.0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3">C154/100</f>
        <v>0</v>
      </c>
      <c r="X154" s="196">
        <f t="shared" si="143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137.0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4">C155/100</f>
        <v>0</v>
      </c>
      <c r="X155" s="196">
        <f t="shared" si="144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138.0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5">C156/100</f>
        <v>0</v>
      </c>
      <c r="X156" s="196">
        <f t="shared" si="145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139.0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6">C157/100</f>
        <v>0</v>
      </c>
      <c r="X157" s="196">
        <f t="shared" si="146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140.0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7">C158/100</f>
        <v>0</v>
      </c>
      <c r="X158" s="196">
        <f t="shared" si="147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141.0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8">C159/100</f>
        <v>0</v>
      </c>
      <c r="X159" s="196">
        <f t="shared" si="148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142.0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9">C160/100</f>
        <v>0</v>
      </c>
      <c r="X160" s="196">
        <f t="shared" si="149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143.0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0">C161/100</f>
        <v>0</v>
      </c>
      <c r="X161" s="196">
        <f t="shared" si="150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144.0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1">C162/100</f>
        <v>0</v>
      </c>
      <c r="X162" s="196">
        <f t="shared" si="151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145.0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2">C163/100</f>
        <v>0</v>
      </c>
      <c r="X163" s="196">
        <f t="shared" si="152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146.0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3">C164/100</f>
        <v>0</v>
      </c>
      <c r="X164" s="196">
        <f t="shared" si="153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147.0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4">C165/100</f>
        <v>0</v>
      </c>
      <c r="X165" s="196">
        <f t="shared" si="154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148.0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5">C166/100</f>
        <v>0</v>
      </c>
      <c r="X166" s="196">
        <f t="shared" si="155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149.0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6">C167/100</f>
        <v>0</v>
      </c>
      <c r="X167" s="196">
        <f t="shared" si="156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150.0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7">C168/100</f>
        <v>0</v>
      </c>
      <c r="X168" s="196">
        <f t="shared" si="157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151.0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8">C169/100</f>
        <v>0</v>
      </c>
      <c r="X169" s="196">
        <f t="shared" si="158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152.0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9">C170/100</f>
        <v>0</v>
      </c>
      <c r="X170" s="196">
        <f t="shared" si="159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153.0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0">C171/100</f>
        <v>0</v>
      </c>
      <c r="X171" s="196">
        <f t="shared" si="160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154.0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1">C172/100</f>
        <v>0</v>
      </c>
      <c r="X172" s="196">
        <f t="shared" si="161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155.0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2">C173/100</f>
        <v>0</v>
      </c>
      <c r="X173" s="196">
        <f t="shared" si="162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156.0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3">C174/100</f>
        <v>0</v>
      </c>
      <c r="X174" s="196">
        <f t="shared" si="163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157.0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4">C175/100</f>
        <v>0</v>
      </c>
      <c r="X175" s="196">
        <f t="shared" si="164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158.0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5">C176/100</f>
        <v>0</v>
      </c>
      <c r="X176" s="196">
        <f t="shared" si="165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159.0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6">C177/100</f>
        <v>0</v>
      </c>
      <c r="X177" s="196">
        <f t="shared" si="166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160.0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7">C178/100</f>
        <v>0</v>
      </c>
      <c r="X178" s="196">
        <f t="shared" si="167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161.0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8">C179/100</f>
        <v>0</v>
      </c>
      <c r="X179" s="196">
        <f t="shared" si="168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162.0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9">C180/100</f>
        <v>0</v>
      </c>
      <c r="X180" s="196">
        <f t="shared" si="169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163.0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0">C181/100</f>
        <v>0</v>
      </c>
      <c r="X181" s="196">
        <f t="shared" si="170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164.0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1">C182/100</f>
        <v>0</v>
      </c>
      <c r="X182" s="196">
        <f t="shared" si="171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165.0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2">C183/100</f>
        <v>0</v>
      </c>
      <c r="X183" s="196">
        <f t="shared" si="172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166.0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3">C184/100</f>
        <v>0</v>
      </c>
      <c r="X184" s="196">
        <f t="shared" si="173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167.0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4">C185/100</f>
        <v>0</v>
      </c>
      <c r="X185" s="196">
        <f t="shared" si="174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168.0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5">C186/100</f>
        <v>0</v>
      </c>
      <c r="X186" s="196">
        <f t="shared" si="175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169.0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6">C187/100</f>
        <v>0</v>
      </c>
      <c r="X187" s="196">
        <f t="shared" si="176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170.0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7">C188/100</f>
        <v>0</v>
      </c>
      <c r="X188" s="196">
        <f t="shared" si="177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171.0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8">C189/100</f>
        <v>0</v>
      </c>
      <c r="X189" s="196">
        <f t="shared" si="178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172.0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9">C190/100</f>
        <v>0</v>
      </c>
      <c r="X190" s="196">
        <f t="shared" si="179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173.0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0">C191/100</f>
        <v>0</v>
      </c>
      <c r="X191" s="196">
        <f t="shared" si="180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174.0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1">C192/100</f>
        <v>0</v>
      </c>
      <c r="X192" s="196">
        <f t="shared" si="181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175.0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2">C193/100</f>
        <v>0</v>
      </c>
      <c r="X193" s="196">
        <f t="shared" si="182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176.0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3">C194/100</f>
        <v>0</v>
      </c>
      <c r="X194" s="196">
        <f t="shared" si="183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177.0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4">C195/100</f>
        <v>0</v>
      </c>
      <c r="X195" s="196">
        <f t="shared" si="184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178.0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5">C196/100</f>
        <v>0</v>
      </c>
      <c r="X196" s="196">
        <f t="shared" si="185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179.0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6">C197/100</f>
        <v>0</v>
      </c>
      <c r="X197" s="196">
        <f t="shared" si="186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180.0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7">C198/100</f>
        <v>0</v>
      </c>
      <c r="X198" s="196">
        <f t="shared" si="187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181.0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8">C199/100</f>
        <v>0</v>
      </c>
      <c r="X199" s="196">
        <f t="shared" si="188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182.0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9">C200/100</f>
        <v>0</v>
      </c>
      <c r="X200" s="196">
        <f t="shared" si="189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183.0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0">C201/100</f>
        <v>0</v>
      </c>
      <c r="X201" s="196">
        <f t="shared" si="190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184.0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1">C202/100</f>
        <v>0</v>
      </c>
      <c r="X202" s="196">
        <f t="shared" si="191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185.0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2">C203/100</f>
        <v>0</v>
      </c>
      <c r="X203" s="196">
        <f t="shared" si="192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186.0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3">C204/100</f>
        <v>0</v>
      </c>
      <c r="X204" s="196">
        <f t="shared" si="193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187.0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4">C205/100</f>
        <v>0</v>
      </c>
      <c r="X205" s="196">
        <f t="shared" si="194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188.0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5">C206/100</f>
        <v>0</v>
      </c>
      <c r="X206" s="196">
        <f t="shared" si="195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189.0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6">C207/100</f>
        <v>0</v>
      </c>
      <c r="X207" s="196">
        <f t="shared" si="196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190.0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7">C208/100</f>
        <v>0</v>
      </c>
      <c r="X208" s="196">
        <f t="shared" si="197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191.0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8">C209/100</f>
        <v>0</v>
      </c>
      <c r="X209" s="196">
        <f t="shared" si="198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192.0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9">C210/100</f>
        <v>0</v>
      </c>
      <c r="X210" s="196">
        <f t="shared" si="199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193.0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0">C211/100</f>
        <v>0</v>
      </c>
      <c r="X211" s="196">
        <f t="shared" si="200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194.0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1">C212/100</f>
        <v>0</v>
      </c>
      <c r="X212" s="196">
        <f t="shared" si="201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195.0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2">C213/100</f>
        <v>0</v>
      </c>
      <c r="X213" s="196">
        <f t="shared" si="202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196.0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3">C214/100</f>
        <v>0</v>
      </c>
      <c r="X214" s="196">
        <f t="shared" si="203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197.0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4">C215/100</f>
        <v>0</v>
      </c>
      <c r="X215" s="196">
        <f t="shared" si="204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198.0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5">C216/100</f>
        <v>0</v>
      </c>
      <c r="X216" s="196">
        <f t="shared" si="205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199.0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6">C217/100</f>
        <v>0</v>
      </c>
      <c r="X217" s="196">
        <f t="shared" si="206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200.0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7">C218/100</f>
        <v>0</v>
      </c>
      <c r="X218" s="196">
        <f t="shared" si="207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201.0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8">C219/100</f>
        <v>0</v>
      </c>
      <c r="X219" s="196">
        <f t="shared" si="208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202.0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09">C220/100</f>
        <v>0</v>
      </c>
      <c r="X220" s="196">
        <f t="shared" si="209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203.0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10">C221/100</f>
        <v>0</v>
      </c>
      <c r="X221" s="196">
        <f t="shared" si="210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204.0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1">C222/100</f>
        <v>0</v>
      </c>
      <c r="X222" s="196">
        <f t="shared" si="211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205.0</v>
      </c>
      <c r="B223" s="191"/>
      <c r="C223" s="191"/>
      <c r="D223" s="191"/>
      <c r="E223" s="191"/>
      <c r="F223" s="191">
        <f t="shared" si="5"/>
        <v>0</v>
      </c>
      <c r="G223" s="191">
        <f t="shared" si="6"/>
        <v>0</v>
      </c>
      <c r="H223" s="192">
        <f t="shared" si="7"/>
        <v>0</v>
      </c>
      <c r="I223" s="191"/>
      <c r="J223" s="193">
        <f t="shared" si="8"/>
        <v>0</v>
      </c>
      <c r="K223" s="139"/>
      <c r="L223" s="194"/>
      <c r="M223" s="195"/>
      <c r="N223" s="195"/>
      <c r="O223" s="139"/>
      <c r="P223" s="139"/>
      <c r="Q223" s="193"/>
      <c r="R223" s="141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2">C223/100</f>
        <v>0</v>
      </c>
      <c r="X223" s="196">
        <f t="shared" si="212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206.0</v>
      </c>
      <c r="B224" s="191"/>
      <c r="C224" s="191"/>
      <c r="D224" s="191"/>
      <c r="E224" s="191"/>
      <c r="F224" s="191">
        <f t="shared" si="5"/>
        <v>0</v>
      </c>
      <c r="G224" s="191">
        <f t="shared" si="6"/>
        <v>0</v>
      </c>
      <c r="H224" s="192">
        <f t="shared" si="7"/>
        <v>0</v>
      </c>
      <c r="I224" s="191"/>
      <c r="J224" s="193">
        <f t="shared" si="8"/>
        <v>0</v>
      </c>
      <c r="K224" s="139"/>
      <c r="L224" s="194"/>
      <c r="M224" s="195"/>
      <c r="N224" s="195"/>
      <c r="O224" s="139"/>
      <c r="P224" s="139"/>
      <c r="Q224" s="193"/>
      <c r="R224" s="141"/>
      <c r="S224" s="196">
        <f t="shared" si="9"/>
        <v>0</v>
      </c>
      <c r="T224" s="197" t="str">
        <f t="shared" si="10"/>
        <v/>
      </c>
      <c r="U224" s="197">
        <f t="shared" si="11"/>
        <v>0</v>
      </c>
      <c r="V224" s="200"/>
      <c r="W224" s="196">
        <f t="shared" ref="W224:X224" si="213">C224/100</f>
        <v>0</v>
      </c>
      <c r="X224" s="196">
        <f t="shared" si="213"/>
        <v>0</v>
      </c>
      <c r="Y224" s="196">
        <f t="shared" si="14"/>
        <v>0</v>
      </c>
      <c r="Z224" s="199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207.0</v>
      </c>
      <c r="B225" s="191"/>
      <c r="C225" s="191"/>
      <c r="D225" s="191"/>
      <c r="E225" s="191"/>
      <c r="F225" s="191">
        <f t="shared" si="5"/>
        <v>0</v>
      </c>
      <c r="G225" s="191">
        <f t="shared" si="6"/>
        <v>0</v>
      </c>
      <c r="H225" s="192">
        <f t="shared" si="7"/>
        <v>0</v>
      </c>
      <c r="I225" s="191"/>
      <c r="J225" s="193">
        <f t="shared" si="8"/>
        <v>0</v>
      </c>
      <c r="K225" s="139"/>
      <c r="L225" s="194"/>
      <c r="M225" s="195"/>
      <c r="N225" s="195"/>
      <c r="O225" s="139"/>
      <c r="P225" s="139"/>
      <c r="Q225" s="193"/>
      <c r="R225" s="141"/>
      <c r="S225" s="196">
        <f t="shared" si="9"/>
        <v>0</v>
      </c>
      <c r="T225" s="197" t="str">
        <f t="shared" si="10"/>
        <v/>
      </c>
      <c r="U225" s="197">
        <f t="shared" si="11"/>
        <v>0</v>
      </c>
      <c r="V225" s="200"/>
      <c r="W225" s="196">
        <f t="shared" ref="W225:X225" si="214">C225/100</f>
        <v>0</v>
      </c>
      <c r="X225" s="196">
        <f t="shared" si="214"/>
        <v>0</v>
      </c>
      <c r="Y225" s="196">
        <f t="shared" si="14"/>
        <v>0</v>
      </c>
      <c r="Z225" s="199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208.0</v>
      </c>
      <c r="B226" s="191"/>
      <c r="C226" s="191"/>
      <c r="D226" s="191"/>
      <c r="E226" s="191"/>
      <c r="F226" s="191">
        <f t="shared" si="5"/>
        <v>0</v>
      </c>
      <c r="G226" s="191">
        <f t="shared" si="6"/>
        <v>0</v>
      </c>
      <c r="H226" s="192">
        <f t="shared" si="7"/>
        <v>0</v>
      </c>
      <c r="I226" s="191"/>
      <c r="J226" s="193">
        <f t="shared" si="8"/>
        <v>0</v>
      </c>
      <c r="K226" s="139"/>
      <c r="L226" s="194"/>
      <c r="M226" s="195"/>
      <c r="N226" s="195"/>
      <c r="O226" s="139"/>
      <c r="P226" s="139"/>
      <c r="Q226" s="193"/>
      <c r="R226" s="141"/>
      <c r="S226" s="196">
        <f t="shared" si="9"/>
        <v>0</v>
      </c>
      <c r="T226" s="197" t="str">
        <f t="shared" si="10"/>
        <v/>
      </c>
      <c r="U226" s="197">
        <f t="shared" si="11"/>
        <v>0</v>
      </c>
      <c r="V226" s="200"/>
      <c r="W226" s="196">
        <f t="shared" ref="W226:X226" si="215">C226/100</f>
        <v>0</v>
      </c>
      <c r="X226" s="196">
        <f t="shared" si="215"/>
        <v>0</v>
      </c>
      <c r="Y226" s="196">
        <f t="shared" si="14"/>
        <v>0</v>
      </c>
      <c r="Z226" s="199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209.0</v>
      </c>
      <c r="B227" s="191"/>
      <c r="C227" s="191"/>
      <c r="D227" s="191"/>
      <c r="E227" s="191"/>
      <c r="F227" s="191">
        <f t="shared" si="5"/>
        <v>0</v>
      </c>
      <c r="G227" s="191">
        <f t="shared" si="6"/>
        <v>0</v>
      </c>
      <c r="H227" s="192">
        <f t="shared" si="7"/>
        <v>0</v>
      </c>
      <c r="I227" s="191"/>
      <c r="J227" s="193">
        <f t="shared" si="8"/>
        <v>0</v>
      </c>
      <c r="K227" s="139"/>
      <c r="L227" s="194"/>
      <c r="M227" s="195"/>
      <c r="N227" s="195"/>
      <c r="O227" s="139"/>
      <c r="P227" s="139"/>
      <c r="Q227" s="193"/>
      <c r="R227" s="141"/>
      <c r="S227" s="196">
        <f t="shared" si="9"/>
        <v>0</v>
      </c>
      <c r="T227" s="197" t="str">
        <f t="shared" si="10"/>
        <v/>
      </c>
      <c r="U227" s="197">
        <f t="shared" si="11"/>
        <v>0</v>
      </c>
      <c r="V227" s="200"/>
      <c r="W227" s="196">
        <f t="shared" ref="W227:X227" si="216">C227/100</f>
        <v>0</v>
      </c>
      <c r="X227" s="196">
        <f t="shared" si="216"/>
        <v>0</v>
      </c>
      <c r="Y227" s="196">
        <f t="shared" si="14"/>
        <v>0</v>
      </c>
      <c r="Z227" s="199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210.0</v>
      </c>
      <c r="B228" s="191"/>
      <c r="C228" s="191"/>
      <c r="D228" s="191"/>
      <c r="E228" s="191"/>
      <c r="F228" s="191">
        <f t="shared" si="5"/>
        <v>0</v>
      </c>
      <c r="G228" s="191">
        <f t="shared" si="6"/>
        <v>0</v>
      </c>
      <c r="H228" s="192">
        <f t="shared" si="7"/>
        <v>0</v>
      </c>
      <c r="I228" s="191"/>
      <c r="J228" s="193">
        <f t="shared" si="8"/>
        <v>0</v>
      </c>
      <c r="K228" s="139"/>
      <c r="L228" s="194"/>
      <c r="M228" s="195"/>
      <c r="N228" s="195"/>
      <c r="O228" s="139"/>
      <c r="P228" s="139"/>
      <c r="Q228" s="193"/>
      <c r="R228" s="141"/>
      <c r="S228" s="196">
        <f t="shared" si="9"/>
        <v>0</v>
      </c>
      <c r="T228" s="197" t="str">
        <f t="shared" si="10"/>
        <v/>
      </c>
      <c r="U228" s="197">
        <f t="shared" si="11"/>
        <v>0</v>
      </c>
      <c r="V228" s="200"/>
      <c r="W228" s="196">
        <f t="shared" ref="W228:X228" si="217">C228/100</f>
        <v>0</v>
      </c>
      <c r="X228" s="196">
        <f t="shared" si="217"/>
        <v>0</v>
      </c>
      <c r="Y228" s="196">
        <f t="shared" si="14"/>
        <v>0</v>
      </c>
      <c r="Z228" s="199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211.0</v>
      </c>
      <c r="B229" s="191"/>
      <c r="C229" s="191"/>
      <c r="D229" s="191"/>
      <c r="E229" s="191"/>
      <c r="F229" s="191">
        <f t="shared" si="5"/>
        <v>0</v>
      </c>
      <c r="G229" s="191">
        <f t="shared" si="6"/>
        <v>0</v>
      </c>
      <c r="H229" s="192">
        <f t="shared" si="7"/>
        <v>0</v>
      </c>
      <c r="I229" s="191"/>
      <c r="J229" s="193">
        <f t="shared" si="8"/>
        <v>0</v>
      </c>
      <c r="K229" s="139"/>
      <c r="L229" s="194"/>
      <c r="M229" s="195"/>
      <c r="N229" s="195"/>
      <c r="O229" s="139"/>
      <c r="P229" s="139"/>
      <c r="Q229" s="193"/>
      <c r="R229" s="141"/>
      <c r="S229" s="196">
        <f t="shared" si="9"/>
        <v>0</v>
      </c>
      <c r="T229" s="197" t="str">
        <f t="shared" si="10"/>
        <v/>
      </c>
      <c r="U229" s="197">
        <f t="shared" si="11"/>
        <v>0</v>
      </c>
      <c r="V229" s="200"/>
      <c r="W229" s="196">
        <f t="shared" ref="W229:X229" si="218">C229/100</f>
        <v>0</v>
      </c>
      <c r="X229" s="196">
        <f t="shared" si="218"/>
        <v>0</v>
      </c>
      <c r="Y229" s="196">
        <f t="shared" si="14"/>
        <v>0</v>
      </c>
      <c r="Z229" s="199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0">
        <v>212.0</v>
      </c>
      <c r="B230" s="191"/>
      <c r="C230" s="191"/>
      <c r="D230" s="191"/>
      <c r="E230" s="191"/>
      <c r="F230" s="191">
        <f t="shared" si="5"/>
        <v>0</v>
      </c>
      <c r="G230" s="191">
        <f t="shared" si="6"/>
        <v>0</v>
      </c>
      <c r="H230" s="192">
        <f t="shared" si="7"/>
        <v>0</v>
      </c>
      <c r="I230" s="191"/>
      <c r="J230" s="193">
        <f t="shared" si="8"/>
        <v>0</v>
      </c>
      <c r="K230" s="139"/>
      <c r="L230" s="194"/>
      <c r="M230" s="195"/>
      <c r="N230" s="195"/>
      <c r="O230" s="139"/>
      <c r="P230" s="139"/>
      <c r="Q230" s="193"/>
      <c r="R230" s="141"/>
      <c r="S230" s="196">
        <f t="shared" si="9"/>
        <v>0</v>
      </c>
      <c r="T230" s="197" t="str">
        <f t="shared" si="10"/>
        <v/>
      </c>
      <c r="U230" s="197">
        <f t="shared" si="11"/>
        <v>0</v>
      </c>
      <c r="V230" s="200"/>
      <c r="W230" s="196">
        <f t="shared" ref="W230:X230" si="219">C230/100</f>
        <v>0</v>
      </c>
      <c r="X230" s="196">
        <f t="shared" si="219"/>
        <v>0</v>
      </c>
      <c r="Y230" s="196">
        <f t="shared" si="14"/>
        <v>0</v>
      </c>
      <c r="Z230" s="199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0">
        <v>213.0</v>
      </c>
      <c r="B231" s="191"/>
      <c r="C231" s="191"/>
      <c r="D231" s="191"/>
      <c r="E231" s="191"/>
      <c r="F231" s="191">
        <f t="shared" si="5"/>
        <v>0</v>
      </c>
      <c r="G231" s="191">
        <f t="shared" si="6"/>
        <v>0</v>
      </c>
      <c r="H231" s="192">
        <f t="shared" si="7"/>
        <v>0</v>
      </c>
      <c r="I231" s="191"/>
      <c r="J231" s="193">
        <f t="shared" si="8"/>
        <v>0</v>
      </c>
      <c r="K231" s="139"/>
      <c r="L231" s="194"/>
      <c r="M231" s="195"/>
      <c r="N231" s="195"/>
      <c r="O231" s="139"/>
      <c r="P231" s="139"/>
      <c r="Q231" s="193"/>
      <c r="R231" s="141"/>
      <c r="S231" s="196">
        <f t="shared" si="9"/>
        <v>0</v>
      </c>
      <c r="T231" s="197" t="str">
        <f t="shared" si="10"/>
        <v/>
      </c>
      <c r="U231" s="197">
        <f t="shared" si="11"/>
        <v>0</v>
      </c>
      <c r="V231" s="200"/>
      <c r="W231" s="196">
        <f t="shared" ref="W231:X231" si="220">C231/100</f>
        <v>0</v>
      </c>
      <c r="X231" s="196">
        <f t="shared" si="220"/>
        <v>0</v>
      </c>
      <c r="Y231" s="196">
        <f t="shared" si="14"/>
        <v>0</v>
      </c>
      <c r="Z231" s="199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0">
        <v>214.0</v>
      </c>
      <c r="B232" s="191"/>
      <c r="C232" s="191"/>
      <c r="D232" s="191"/>
      <c r="E232" s="191"/>
      <c r="F232" s="191">
        <f t="shared" si="5"/>
        <v>0</v>
      </c>
      <c r="G232" s="191">
        <f t="shared" si="6"/>
        <v>0</v>
      </c>
      <c r="H232" s="192">
        <f t="shared" si="7"/>
        <v>0</v>
      </c>
      <c r="I232" s="191"/>
      <c r="J232" s="193">
        <f t="shared" si="8"/>
        <v>0</v>
      </c>
      <c r="K232" s="139"/>
      <c r="L232" s="194"/>
      <c r="M232" s="195"/>
      <c r="N232" s="195"/>
      <c r="O232" s="139"/>
      <c r="P232" s="139"/>
      <c r="Q232" s="193"/>
      <c r="R232" s="141"/>
      <c r="S232" s="196">
        <f t="shared" si="9"/>
        <v>0</v>
      </c>
      <c r="T232" s="197" t="str">
        <f t="shared" si="10"/>
        <v/>
      </c>
      <c r="U232" s="197">
        <f t="shared" si="11"/>
        <v>0</v>
      </c>
      <c r="V232" s="200"/>
      <c r="W232" s="196">
        <f t="shared" ref="W232:X232" si="221">C232/100</f>
        <v>0</v>
      </c>
      <c r="X232" s="196">
        <f t="shared" si="221"/>
        <v>0</v>
      </c>
      <c r="Y232" s="196">
        <f t="shared" si="14"/>
        <v>0</v>
      </c>
      <c r="Z232" s="199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0">
        <v>215.0</v>
      </c>
      <c r="B233" s="191"/>
      <c r="C233" s="191"/>
      <c r="D233" s="191"/>
      <c r="E233" s="191"/>
      <c r="F233" s="191">
        <f t="shared" si="5"/>
        <v>0</v>
      </c>
      <c r="G233" s="191">
        <f t="shared" si="6"/>
        <v>0</v>
      </c>
      <c r="H233" s="192">
        <f t="shared" si="7"/>
        <v>0</v>
      </c>
      <c r="I233" s="191"/>
      <c r="J233" s="193">
        <f t="shared" si="8"/>
        <v>0</v>
      </c>
      <c r="K233" s="139"/>
      <c r="L233" s="194"/>
      <c r="M233" s="195"/>
      <c r="N233" s="195"/>
      <c r="O233" s="139"/>
      <c r="P233" s="139"/>
      <c r="Q233" s="193"/>
      <c r="R233" s="141"/>
      <c r="S233" s="196">
        <f t="shared" si="9"/>
        <v>0</v>
      </c>
      <c r="T233" s="197" t="str">
        <f t="shared" si="10"/>
        <v/>
      </c>
      <c r="U233" s="197">
        <f t="shared" si="11"/>
        <v>0</v>
      </c>
      <c r="V233" s="200"/>
      <c r="W233" s="196">
        <f t="shared" ref="W233:X233" si="222">C233/100</f>
        <v>0</v>
      </c>
      <c r="X233" s="196">
        <f t="shared" si="222"/>
        <v>0</v>
      </c>
      <c r="Y233" s="196">
        <f t="shared" si="14"/>
        <v>0</v>
      </c>
      <c r="Z233" s="199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0">
        <v>216.0</v>
      </c>
      <c r="B234" s="191"/>
      <c r="C234" s="191"/>
      <c r="D234" s="191"/>
      <c r="E234" s="191"/>
      <c r="F234" s="191">
        <f t="shared" si="5"/>
        <v>0</v>
      </c>
      <c r="G234" s="191">
        <f t="shared" si="6"/>
        <v>0</v>
      </c>
      <c r="H234" s="192">
        <f t="shared" si="7"/>
        <v>0</v>
      </c>
      <c r="I234" s="191"/>
      <c r="J234" s="193">
        <f t="shared" si="8"/>
        <v>0</v>
      </c>
      <c r="K234" s="139"/>
      <c r="L234" s="194"/>
      <c r="M234" s="195"/>
      <c r="N234" s="195"/>
      <c r="O234" s="139"/>
      <c r="P234" s="139"/>
      <c r="Q234" s="193"/>
      <c r="R234" s="141"/>
      <c r="S234" s="196">
        <f t="shared" si="9"/>
        <v>0</v>
      </c>
      <c r="T234" s="197" t="str">
        <f t="shared" si="10"/>
        <v/>
      </c>
      <c r="U234" s="197">
        <f t="shared" si="11"/>
        <v>0</v>
      </c>
      <c r="V234" s="200"/>
      <c r="W234" s="196">
        <f t="shared" ref="W234:X234" si="223">C234/100</f>
        <v>0</v>
      </c>
      <c r="X234" s="196">
        <f t="shared" si="223"/>
        <v>0</v>
      </c>
      <c r="Y234" s="196">
        <f t="shared" si="14"/>
        <v>0</v>
      </c>
      <c r="Z234" s="199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60">
        <v>217.0</v>
      </c>
      <c r="B235" s="191"/>
      <c r="C235" s="191"/>
      <c r="D235" s="191"/>
      <c r="E235" s="191"/>
      <c r="F235" s="191">
        <f t="shared" si="5"/>
        <v>0</v>
      </c>
      <c r="G235" s="191">
        <f t="shared" si="6"/>
        <v>0</v>
      </c>
      <c r="H235" s="192">
        <f t="shared" si="7"/>
        <v>0</v>
      </c>
      <c r="I235" s="191"/>
      <c r="J235" s="193">
        <f t="shared" si="8"/>
        <v>0</v>
      </c>
      <c r="K235" s="139"/>
      <c r="L235" s="194"/>
      <c r="M235" s="195"/>
      <c r="N235" s="195"/>
      <c r="O235" s="139"/>
      <c r="P235" s="139"/>
      <c r="Q235" s="193"/>
      <c r="R235" s="141"/>
      <c r="S235" s="196">
        <f t="shared" si="9"/>
        <v>0</v>
      </c>
      <c r="T235" s="197" t="str">
        <f t="shared" si="10"/>
        <v/>
      </c>
      <c r="U235" s="197">
        <f t="shared" si="11"/>
        <v>0</v>
      </c>
      <c r="V235" s="200"/>
      <c r="W235" s="196">
        <f t="shared" ref="W235:X235" si="224">C235/100</f>
        <v>0</v>
      </c>
      <c r="X235" s="196">
        <f t="shared" si="224"/>
        <v>0</v>
      </c>
      <c r="Y235" s="196">
        <f t="shared" si="14"/>
        <v>0</v>
      </c>
      <c r="Z235" s="199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60"/>
      <c r="B236" s="176"/>
      <c r="C236" s="176"/>
      <c r="D236" s="176"/>
      <c r="E236" s="176"/>
      <c r="F236" s="176"/>
      <c r="G236" s="176"/>
      <c r="H236" s="179"/>
      <c r="I236" s="160"/>
      <c r="J236" s="201">
        <f>+Q299</f>
        <v>90.8</v>
      </c>
      <c r="K236" s="139"/>
      <c r="L236" s="139"/>
      <c r="M236" s="139"/>
      <c r="N236" s="139"/>
      <c r="O236" s="139"/>
      <c r="P236" s="139"/>
      <c r="Q236" s="139"/>
      <c r="R236" s="202"/>
      <c r="S236" s="196">
        <f t="shared" si="9"/>
        <v>0</v>
      </c>
      <c r="T236" s="197" t="str">
        <f t="shared" si="10"/>
        <v/>
      </c>
      <c r="U236" s="197">
        <f t="shared" si="11"/>
        <v>0</v>
      </c>
      <c r="V236" s="200"/>
      <c r="W236" s="196">
        <f t="shared" ref="W236:X236" si="225">C236/100</f>
        <v>0</v>
      </c>
      <c r="X236" s="196">
        <f t="shared" si="225"/>
        <v>0</v>
      </c>
      <c r="Y236" s="196">
        <f t="shared" si="14"/>
        <v>0</v>
      </c>
      <c r="Z236" s="199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60"/>
      <c r="B237" s="203"/>
      <c r="C237" s="203"/>
      <c r="D237" s="203"/>
      <c r="E237" s="203"/>
      <c r="F237" s="203"/>
      <c r="G237" s="203"/>
      <c r="H237" s="204"/>
      <c r="I237" s="205">
        <f>SUM(I31:I235)</f>
        <v>38</v>
      </c>
      <c r="J237" s="206">
        <f>SUM(J31:J236)</f>
        <v>29177.73737</v>
      </c>
      <c r="K237" s="207"/>
      <c r="L237" s="207"/>
      <c r="M237" s="207"/>
      <c r="N237" s="207"/>
      <c r="O237" s="207"/>
      <c r="P237" s="207"/>
      <c r="Q237" s="207"/>
      <c r="R237" s="141"/>
      <c r="S237" s="207">
        <f>SUMIFS($T$31:$T$235,$S$31:$S$235,"&gt;=3")</f>
        <v>19</v>
      </c>
      <c r="T237" s="207">
        <f t="shared" ref="T237:U237" si="226">SUM(T31:T235)</f>
        <v>38</v>
      </c>
      <c r="U237" s="207">
        <f t="shared" si="226"/>
        <v>581.44</v>
      </c>
      <c r="V237" s="207"/>
      <c r="W237" s="207"/>
      <c r="X237" s="207"/>
      <c r="Y237" s="207"/>
      <c r="Z237" s="208">
        <f>SUM(Z31:Z236)</f>
        <v>1148.39732</v>
      </c>
      <c r="AA237" s="207"/>
      <c r="AB237" s="207"/>
      <c r="AC237" s="207"/>
      <c r="AD237" s="207"/>
      <c r="AE237" s="207"/>
      <c r="AF237" s="207"/>
      <c r="AG237" s="207"/>
      <c r="AH237" s="207"/>
      <c r="AI237" s="207"/>
      <c r="AJ237" s="207"/>
      <c r="AK237" s="207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200"/>
      <c r="T238" s="139">
        <f>+T237-S237</f>
        <v>19</v>
      </c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02"/>
      <c r="S239" s="139"/>
      <c r="T239" s="139" t="s">
        <v>48</v>
      </c>
      <c r="U239" s="139" t="s">
        <v>61</v>
      </c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 t="s">
        <v>31</v>
      </c>
      <c r="T240" s="209">
        <f>SUMIFS($J$31:$J$235,$S$31:$S$235,"&gt;=3")</f>
        <v>27310.20154</v>
      </c>
      <c r="U240" s="210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9.25" customHeight="1">
      <c r="A241" s="139" t="s">
        <v>32</v>
      </c>
      <c r="B241" s="139"/>
      <c r="C241" s="139"/>
      <c r="D241" s="139" t="s">
        <v>33</v>
      </c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34</v>
      </c>
      <c r="T241" s="211">
        <f>J237-T240</f>
        <v>1867.535834</v>
      </c>
      <c r="U241" s="210">
        <f>+SUMIFS($U$31:$U$235,$S$31:$S$235,"&gt;=3")</f>
        <v>545.72</v>
      </c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02"/>
      <c r="S242" s="139"/>
      <c r="T242" s="212">
        <f>+I237</f>
        <v>38</v>
      </c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39.0" customHeight="1">
      <c r="A243" s="176"/>
      <c r="B243" s="160" t="s">
        <v>12</v>
      </c>
      <c r="C243" s="177" t="s">
        <v>62</v>
      </c>
      <c r="D243" s="52"/>
      <c r="E243" s="53"/>
      <c r="F243" s="178"/>
      <c r="G243" s="178"/>
      <c r="H243" s="179" t="s">
        <v>14</v>
      </c>
      <c r="I243" s="160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4">
        <v>1.0</v>
      </c>
      <c r="B244" s="213"/>
      <c r="C244" s="213"/>
      <c r="D244" s="213"/>
      <c r="E244" s="213"/>
      <c r="F244" s="213">
        <f t="shared" ref="F244:F257" si="227">1-VALUE(IF(RIGHT(B244, 1)="%", RIGHT(B244, 3), 0))</f>
        <v>1</v>
      </c>
      <c r="G244" s="213">
        <f t="shared" ref="G244:G257" si="228">+Q244*C244/100*D244/100*E244/100</f>
        <v>0</v>
      </c>
      <c r="H244" s="214">
        <f t="shared" ref="H244:H257" si="229">IF(F244=0, G244, F244*G244)</f>
        <v>0</v>
      </c>
      <c r="I244" s="213"/>
      <c r="J244" s="215"/>
      <c r="K244" s="139"/>
      <c r="L244" s="176">
        <f t="shared" ref="L244:L252" si="230">D244*25.4/1000</f>
        <v>0</v>
      </c>
      <c r="M244" s="160" t="str">
        <f t="shared" ref="M244:M248" si="231">+I244</f>
        <v/>
      </c>
      <c r="N244" s="160">
        <f t="shared" ref="N244:N248" si="232">M244*L244</f>
        <v>0</v>
      </c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4">
        <v>2.0</v>
      </c>
      <c r="B245" s="213"/>
      <c r="C245" s="213"/>
      <c r="D245" s="213"/>
      <c r="E245" s="213"/>
      <c r="F245" s="213">
        <f t="shared" si="227"/>
        <v>1</v>
      </c>
      <c r="G245" s="213">
        <f t="shared" si="228"/>
        <v>0</v>
      </c>
      <c r="H245" s="214">
        <f t="shared" si="229"/>
        <v>0</v>
      </c>
      <c r="I245" s="213"/>
      <c r="J245" s="215">
        <f t="shared" ref="J245:J257" si="233">+I245*H245</f>
        <v>0</v>
      </c>
      <c r="K245" s="139"/>
      <c r="L245" s="176">
        <f t="shared" si="230"/>
        <v>0</v>
      </c>
      <c r="M245" s="160" t="str">
        <f t="shared" si="231"/>
        <v/>
      </c>
      <c r="N245" s="160">
        <f t="shared" si="232"/>
        <v>0</v>
      </c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4">
        <v>3.0</v>
      </c>
      <c r="B246" s="216"/>
      <c r="C246" s="216"/>
      <c r="D246" s="216"/>
      <c r="E246" s="216"/>
      <c r="F246" s="216">
        <f t="shared" si="227"/>
        <v>1</v>
      </c>
      <c r="G246" s="216">
        <f t="shared" si="228"/>
        <v>0</v>
      </c>
      <c r="H246" s="217">
        <f t="shared" si="229"/>
        <v>0</v>
      </c>
      <c r="I246" s="216"/>
      <c r="J246" s="193">
        <f t="shared" si="233"/>
        <v>0</v>
      </c>
      <c r="K246" s="139"/>
      <c r="L246" s="176">
        <f t="shared" si="230"/>
        <v>0</v>
      </c>
      <c r="M246" s="160" t="str">
        <f t="shared" si="231"/>
        <v/>
      </c>
      <c r="N246" s="160">
        <f t="shared" si="232"/>
        <v>0</v>
      </c>
      <c r="O246" s="139"/>
      <c r="P246" s="139"/>
      <c r="Q246" s="139"/>
      <c r="R246" s="139"/>
      <c r="S246" s="218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customHeight="1">
      <c r="A247" s="154">
        <v>4.0</v>
      </c>
      <c r="B247" s="216"/>
      <c r="C247" s="216"/>
      <c r="D247" s="216"/>
      <c r="E247" s="216"/>
      <c r="F247" s="216">
        <f t="shared" si="227"/>
        <v>1</v>
      </c>
      <c r="G247" s="216">
        <f t="shared" si="228"/>
        <v>0</v>
      </c>
      <c r="H247" s="217">
        <f t="shared" si="229"/>
        <v>0</v>
      </c>
      <c r="I247" s="216"/>
      <c r="J247" s="193">
        <f t="shared" si="233"/>
        <v>0</v>
      </c>
      <c r="K247" s="139"/>
      <c r="L247" s="176">
        <f t="shared" si="230"/>
        <v>0</v>
      </c>
      <c r="M247" s="160" t="str">
        <f t="shared" si="231"/>
        <v/>
      </c>
      <c r="N247" s="160">
        <f t="shared" si="232"/>
        <v>0</v>
      </c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customHeight="1">
      <c r="A248" s="154">
        <v>5.0</v>
      </c>
      <c r="B248" s="216"/>
      <c r="C248" s="216"/>
      <c r="D248" s="216"/>
      <c r="E248" s="216"/>
      <c r="F248" s="216">
        <f t="shared" si="227"/>
        <v>1</v>
      </c>
      <c r="G248" s="216">
        <f t="shared" si="228"/>
        <v>0</v>
      </c>
      <c r="H248" s="217">
        <f t="shared" si="229"/>
        <v>0</v>
      </c>
      <c r="I248" s="216"/>
      <c r="J248" s="193">
        <f t="shared" si="233"/>
        <v>0</v>
      </c>
      <c r="K248" s="139"/>
      <c r="L248" s="176">
        <f t="shared" si="230"/>
        <v>0</v>
      </c>
      <c r="M248" s="160" t="str">
        <f t="shared" si="231"/>
        <v/>
      </c>
      <c r="N248" s="160">
        <f t="shared" si="232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6.0</v>
      </c>
      <c r="B249" s="216"/>
      <c r="C249" s="216"/>
      <c r="D249" s="216"/>
      <c r="E249" s="216"/>
      <c r="F249" s="216">
        <f t="shared" si="227"/>
        <v>1</v>
      </c>
      <c r="G249" s="216">
        <f t="shared" si="228"/>
        <v>0</v>
      </c>
      <c r="H249" s="217">
        <f t="shared" si="229"/>
        <v>0</v>
      </c>
      <c r="I249" s="216"/>
      <c r="J249" s="193">
        <f t="shared" si="233"/>
        <v>0</v>
      </c>
      <c r="K249" s="139"/>
      <c r="L249" s="139">
        <f t="shared" si="230"/>
        <v>0</v>
      </c>
      <c r="M249" s="219"/>
      <c r="N249" s="21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7.0</v>
      </c>
      <c r="B250" s="216"/>
      <c r="C250" s="216"/>
      <c r="D250" s="216"/>
      <c r="E250" s="216"/>
      <c r="F250" s="216">
        <f t="shared" si="227"/>
        <v>1</v>
      </c>
      <c r="G250" s="216">
        <f t="shared" si="228"/>
        <v>0</v>
      </c>
      <c r="H250" s="217">
        <f t="shared" si="229"/>
        <v>0</v>
      </c>
      <c r="I250" s="216"/>
      <c r="J250" s="193">
        <f t="shared" si="233"/>
        <v>0</v>
      </c>
      <c r="K250" s="139"/>
      <c r="L250" s="139">
        <f t="shared" si="230"/>
        <v>0</v>
      </c>
      <c r="M250" s="219"/>
      <c r="N250" s="21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8.0</v>
      </c>
      <c r="B251" s="216"/>
      <c r="C251" s="216"/>
      <c r="D251" s="216"/>
      <c r="E251" s="216"/>
      <c r="F251" s="216">
        <f t="shared" si="227"/>
        <v>1</v>
      </c>
      <c r="G251" s="216">
        <f t="shared" si="228"/>
        <v>0</v>
      </c>
      <c r="H251" s="217">
        <f t="shared" si="229"/>
        <v>0</v>
      </c>
      <c r="I251" s="216"/>
      <c r="J251" s="193">
        <f t="shared" si="233"/>
        <v>0</v>
      </c>
      <c r="K251" s="139"/>
      <c r="L251" s="139">
        <f t="shared" si="230"/>
        <v>0</v>
      </c>
      <c r="M251" s="219"/>
      <c r="N251" s="21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9.0</v>
      </c>
      <c r="B252" s="216"/>
      <c r="C252" s="216"/>
      <c r="D252" s="216"/>
      <c r="E252" s="216"/>
      <c r="F252" s="216">
        <f t="shared" si="227"/>
        <v>1</v>
      </c>
      <c r="G252" s="216">
        <f t="shared" si="228"/>
        <v>0</v>
      </c>
      <c r="H252" s="217">
        <f t="shared" si="229"/>
        <v>0</v>
      </c>
      <c r="I252" s="216"/>
      <c r="J252" s="193">
        <f t="shared" si="233"/>
        <v>0</v>
      </c>
      <c r="K252" s="139"/>
      <c r="L252" s="139">
        <f t="shared" si="230"/>
        <v>0</v>
      </c>
      <c r="M252" s="219"/>
      <c r="N252" s="21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4">
        <v>10.0</v>
      </c>
      <c r="B253" s="191"/>
      <c r="C253" s="191"/>
      <c r="D253" s="191"/>
      <c r="E253" s="191"/>
      <c r="F253" s="191">
        <f t="shared" si="227"/>
        <v>1</v>
      </c>
      <c r="G253" s="191">
        <f t="shared" si="228"/>
        <v>0</v>
      </c>
      <c r="H253" s="192">
        <f t="shared" si="229"/>
        <v>0</v>
      </c>
      <c r="I253" s="191"/>
      <c r="J253" s="193">
        <f t="shared" si="233"/>
        <v>0</v>
      </c>
      <c r="K253" s="139"/>
      <c r="L253" s="139"/>
      <c r="M253" s="219"/>
      <c r="N253" s="219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4">
        <v>11.0</v>
      </c>
      <c r="B254" s="191"/>
      <c r="C254" s="191"/>
      <c r="D254" s="191"/>
      <c r="E254" s="191"/>
      <c r="F254" s="191">
        <f t="shared" si="227"/>
        <v>1</v>
      </c>
      <c r="G254" s="191">
        <f t="shared" si="228"/>
        <v>0</v>
      </c>
      <c r="H254" s="192">
        <f t="shared" si="229"/>
        <v>0</v>
      </c>
      <c r="I254" s="191"/>
      <c r="J254" s="193">
        <f t="shared" si="233"/>
        <v>0</v>
      </c>
      <c r="K254" s="139"/>
      <c r="L254" s="139"/>
      <c r="M254" s="219"/>
      <c r="N254" s="21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4">
        <v>12.0</v>
      </c>
      <c r="B255" s="191"/>
      <c r="C255" s="191"/>
      <c r="D255" s="191"/>
      <c r="E255" s="191"/>
      <c r="F255" s="191">
        <f t="shared" si="227"/>
        <v>1</v>
      </c>
      <c r="G255" s="191">
        <f t="shared" si="228"/>
        <v>0</v>
      </c>
      <c r="H255" s="192">
        <f t="shared" si="229"/>
        <v>0</v>
      </c>
      <c r="I255" s="191"/>
      <c r="J255" s="193">
        <f t="shared" si="233"/>
        <v>0</v>
      </c>
      <c r="K255" s="139"/>
      <c r="L255" s="139"/>
      <c r="M255" s="219"/>
      <c r="N255" s="21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7.0" hidden="1" customHeight="1">
      <c r="A256" s="154">
        <v>13.0</v>
      </c>
      <c r="B256" s="191"/>
      <c r="C256" s="191"/>
      <c r="D256" s="191"/>
      <c r="E256" s="191"/>
      <c r="F256" s="191">
        <f t="shared" si="227"/>
        <v>1</v>
      </c>
      <c r="G256" s="191">
        <f t="shared" si="228"/>
        <v>0</v>
      </c>
      <c r="H256" s="192">
        <f t="shared" si="229"/>
        <v>0</v>
      </c>
      <c r="I256" s="191"/>
      <c r="J256" s="193">
        <f t="shared" si="233"/>
        <v>0</v>
      </c>
      <c r="K256" s="139"/>
      <c r="L256" s="139"/>
      <c r="M256" s="219"/>
      <c r="N256" s="21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7.0" hidden="1" customHeight="1">
      <c r="A257" s="154">
        <v>14.0</v>
      </c>
      <c r="B257" s="191"/>
      <c r="C257" s="191"/>
      <c r="D257" s="191"/>
      <c r="E257" s="191"/>
      <c r="F257" s="191">
        <f t="shared" si="227"/>
        <v>1</v>
      </c>
      <c r="G257" s="191">
        <f t="shared" si="228"/>
        <v>0</v>
      </c>
      <c r="H257" s="192">
        <f t="shared" si="229"/>
        <v>0</v>
      </c>
      <c r="I257" s="191"/>
      <c r="J257" s="193">
        <f t="shared" si="233"/>
        <v>0</v>
      </c>
      <c r="K257" s="139"/>
      <c r="L257" s="139"/>
      <c r="M257" s="219"/>
      <c r="N257" s="21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24.75" customHeight="1">
      <c r="A258" s="160"/>
      <c r="B258" s="194"/>
      <c r="C258" s="194"/>
      <c r="D258" s="194"/>
      <c r="E258" s="194"/>
      <c r="F258" s="194"/>
      <c r="G258" s="194"/>
      <c r="H258" s="220" t="s">
        <v>38</v>
      </c>
      <c r="I258" s="194"/>
      <c r="J258" s="221">
        <f>SUM(J244:J257)</f>
        <v>0</v>
      </c>
      <c r="K258" s="139"/>
      <c r="L258" s="139"/>
      <c r="M258" s="139"/>
      <c r="N258" s="139"/>
      <c r="O258" s="139"/>
      <c r="P258" s="139"/>
      <c r="Q258" s="139"/>
      <c r="R258" s="141"/>
      <c r="S258" s="222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74"/>
      <c r="B259" s="144"/>
      <c r="C259" s="144"/>
      <c r="D259" s="144"/>
      <c r="E259" s="144"/>
      <c r="F259" s="144"/>
      <c r="G259" s="144"/>
      <c r="H259" s="145"/>
      <c r="I259" s="144"/>
      <c r="J259" s="175"/>
      <c r="K259" s="139"/>
      <c r="L259" s="139"/>
      <c r="M259" s="139"/>
      <c r="N259" s="139"/>
      <c r="O259" s="139"/>
      <c r="P259" s="139"/>
      <c r="Q259" s="139"/>
      <c r="R259" s="141"/>
      <c r="S259" s="222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41"/>
      <c r="S260" s="222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2"/>
      <c r="S261" s="222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 t="s">
        <v>39</v>
      </c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2"/>
      <c r="S262" s="222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22"/>
      <c r="S263" s="222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42.0" customHeight="1">
      <c r="A264" s="176"/>
      <c r="B264" s="160" t="s">
        <v>12</v>
      </c>
      <c r="C264" s="177" t="s">
        <v>64</v>
      </c>
      <c r="D264" s="52"/>
      <c r="E264" s="53"/>
      <c r="F264" s="223"/>
      <c r="G264" s="223"/>
      <c r="H264" s="179" t="s">
        <v>14</v>
      </c>
      <c r="I264" s="224" t="s">
        <v>15</v>
      </c>
      <c r="J264" s="160" t="s">
        <v>16</v>
      </c>
      <c r="K264" s="139"/>
      <c r="L264" s="139"/>
      <c r="M264" s="139"/>
      <c r="N264" s="139"/>
      <c r="O264" s="139"/>
      <c r="P264" s="139"/>
      <c r="Q264" s="139"/>
      <c r="R264" s="222"/>
      <c r="S264" s="222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24.75" customHeight="1">
      <c r="A265" s="160">
        <v>1.0</v>
      </c>
      <c r="B265" s="181" t="s">
        <v>67</v>
      </c>
      <c r="C265" s="197"/>
      <c r="D265" s="197"/>
      <c r="E265" s="197"/>
      <c r="F265" s="197"/>
      <c r="G265" s="197"/>
      <c r="H265" s="225">
        <v>35.0</v>
      </c>
      <c r="I265" s="197">
        <v>1.0</v>
      </c>
      <c r="J265" s="193">
        <f t="shared" ref="J265:J297" si="234">+I265*H265</f>
        <v>35</v>
      </c>
      <c r="K265" s="176"/>
      <c r="L265" s="176"/>
      <c r="M265" s="176"/>
      <c r="N265" s="176"/>
      <c r="O265" s="176"/>
      <c r="P265" s="176"/>
      <c r="Q265" s="226"/>
      <c r="R265" s="222"/>
      <c r="S265" s="222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76"/>
      <c r="AJ265" s="176"/>
      <c r="AK265" s="176"/>
    </row>
    <row r="266" ht="24.75" customHeight="1">
      <c r="A266" s="160">
        <v>2.0</v>
      </c>
      <c r="B266" s="191" t="s">
        <v>67</v>
      </c>
      <c r="C266" s="197"/>
      <c r="D266" s="197"/>
      <c r="E266" s="197"/>
      <c r="F266" s="197"/>
      <c r="G266" s="197"/>
      <c r="H266" s="225">
        <v>35.0</v>
      </c>
      <c r="I266" s="197">
        <v>1.0</v>
      </c>
      <c r="J266" s="193">
        <f t="shared" si="234"/>
        <v>35</v>
      </c>
      <c r="K266" s="176"/>
      <c r="L266" s="176"/>
      <c r="M266" s="176"/>
      <c r="N266" s="176"/>
      <c r="O266" s="176"/>
      <c r="P266" s="176"/>
      <c r="Q266" s="226"/>
      <c r="R266" s="222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76"/>
      <c r="AJ266" s="176"/>
      <c r="AK266" s="176"/>
    </row>
    <row r="267" ht="24.75" customHeight="1">
      <c r="A267" s="160">
        <v>3.0</v>
      </c>
      <c r="B267" s="181" t="s">
        <v>79</v>
      </c>
      <c r="C267" s="197"/>
      <c r="D267" s="197"/>
      <c r="E267" s="197"/>
      <c r="F267" s="197"/>
      <c r="G267" s="197"/>
      <c r="H267" s="225">
        <v>40.0</v>
      </c>
      <c r="I267" s="197">
        <v>1.0</v>
      </c>
      <c r="J267" s="193">
        <f t="shared" si="234"/>
        <v>40</v>
      </c>
      <c r="K267" s="176"/>
      <c r="L267" s="176"/>
      <c r="M267" s="176"/>
      <c r="N267" s="176"/>
      <c r="O267" s="176"/>
      <c r="P267" s="176"/>
      <c r="Q267" s="226"/>
      <c r="R267" s="222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76"/>
      <c r="AJ267" s="176"/>
      <c r="AK267" s="176"/>
    </row>
    <row r="268" ht="24.75" customHeight="1">
      <c r="A268" s="160">
        <v>4.0</v>
      </c>
      <c r="B268" s="191" t="s">
        <v>79</v>
      </c>
      <c r="C268" s="197"/>
      <c r="D268" s="197"/>
      <c r="E268" s="197"/>
      <c r="F268" s="197"/>
      <c r="G268" s="197"/>
      <c r="H268" s="225">
        <v>15.0</v>
      </c>
      <c r="I268" s="197">
        <v>1.0</v>
      </c>
      <c r="J268" s="193">
        <f t="shared" si="234"/>
        <v>15</v>
      </c>
      <c r="K268" s="176"/>
      <c r="L268" s="176"/>
      <c r="M268" s="176"/>
      <c r="N268" s="176"/>
      <c r="O268" s="176"/>
      <c r="P268" s="176"/>
      <c r="Q268" s="226"/>
      <c r="R268" s="222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76"/>
      <c r="AJ268" s="176"/>
      <c r="AK268" s="176"/>
    </row>
    <row r="269" ht="24.75" customHeight="1">
      <c r="A269" s="160">
        <v>5.0</v>
      </c>
      <c r="B269" s="181" t="s">
        <v>66</v>
      </c>
      <c r="C269" s="197"/>
      <c r="D269" s="197"/>
      <c r="E269" s="197"/>
      <c r="F269" s="197"/>
      <c r="G269" s="197"/>
      <c r="H269" s="225">
        <v>31.0</v>
      </c>
      <c r="I269" s="197">
        <v>1.0</v>
      </c>
      <c r="J269" s="193">
        <f t="shared" si="234"/>
        <v>31</v>
      </c>
      <c r="K269" s="176"/>
      <c r="L269" s="176"/>
      <c r="M269" s="176"/>
      <c r="N269" s="176"/>
      <c r="O269" s="176"/>
      <c r="P269" s="176"/>
      <c r="Q269" s="226"/>
      <c r="R269" s="222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76"/>
      <c r="AJ269" s="176"/>
      <c r="AK269" s="176"/>
    </row>
    <row r="270" ht="24.75" customHeight="1">
      <c r="A270" s="160">
        <v>6.0</v>
      </c>
      <c r="B270" s="191" t="s">
        <v>66</v>
      </c>
      <c r="C270" s="197"/>
      <c r="D270" s="197"/>
      <c r="E270" s="197"/>
      <c r="F270" s="197"/>
      <c r="G270" s="197"/>
      <c r="H270" s="225">
        <v>17.0</v>
      </c>
      <c r="I270" s="197">
        <v>1.0</v>
      </c>
      <c r="J270" s="193">
        <f t="shared" si="234"/>
        <v>17</v>
      </c>
      <c r="K270" s="176"/>
      <c r="L270" s="176"/>
      <c r="M270" s="176"/>
      <c r="N270" s="176"/>
      <c r="O270" s="176"/>
      <c r="P270" s="176"/>
      <c r="Q270" s="226"/>
      <c r="R270" s="222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76"/>
      <c r="AJ270" s="176"/>
      <c r="AK270" s="176"/>
    </row>
    <row r="271" ht="24.75" customHeight="1">
      <c r="A271" s="160">
        <v>7.0</v>
      </c>
      <c r="B271" s="181" t="s">
        <v>80</v>
      </c>
      <c r="C271" s="197"/>
      <c r="D271" s="197"/>
      <c r="E271" s="197"/>
      <c r="F271" s="197"/>
      <c r="G271" s="197"/>
      <c r="H271" s="225">
        <v>30.0</v>
      </c>
      <c r="I271" s="197">
        <v>1.0</v>
      </c>
      <c r="J271" s="193">
        <f t="shared" si="234"/>
        <v>30</v>
      </c>
      <c r="K271" s="176"/>
      <c r="L271" s="176"/>
      <c r="M271" s="176"/>
      <c r="N271" s="176"/>
      <c r="O271" s="176"/>
      <c r="P271" s="176"/>
      <c r="Q271" s="226"/>
      <c r="R271" s="222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76"/>
      <c r="AJ271" s="176"/>
      <c r="AK271" s="176"/>
    </row>
    <row r="272" ht="24.75" customHeight="1">
      <c r="A272" s="160">
        <v>8.0</v>
      </c>
      <c r="B272" s="191" t="s">
        <v>80</v>
      </c>
      <c r="C272" s="197"/>
      <c r="D272" s="197"/>
      <c r="E272" s="197"/>
      <c r="F272" s="197"/>
      <c r="G272" s="197"/>
      <c r="H272" s="225">
        <v>24.0</v>
      </c>
      <c r="I272" s="197">
        <v>1.0</v>
      </c>
      <c r="J272" s="193">
        <f t="shared" si="234"/>
        <v>24</v>
      </c>
      <c r="K272" s="176"/>
      <c r="L272" s="176"/>
      <c r="M272" s="176"/>
      <c r="N272" s="176"/>
      <c r="O272" s="176"/>
      <c r="P272" s="176"/>
      <c r="Q272" s="226"/>
      <c r="R272" s="222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76"/>
      <c r="AJ272" s="176"/>
      <c r="AK272" s="176"/>
    </row>
    <row r="273" ht="24.75" hidden="1" customHeight="1">
      <c r="A273" s="160">
        <v>11.0</v>
      </c>
      <c r="B273" s="227"/>
      <c r="C273" s="197"/>
      <c r="D273" s="197"/>
      <c r="E273" s="197"/>
      <c r="F273" s="197"/>
      <c r="G273" s="197"/>
      <c r="H273" s="225"/>
      <c r="I273" s="197"/>
      <c r="J273" s="193">
        <f t="shared" si="234"/>
        <v>0</v>
      </c>
      <c r="K273" s="176"/>
      <c r="L273" s="176"/>
      <c r="M273" s="176"/>
      <c r="N273" s="176"/>
      <c r="O273" s="176"/>
      <c r="P273" s="176"/>
      <c r="Q273" s="226"/>
      <c r="R273" s="222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76"/>
      <c r="AJ273" s="176"/>
      <c r="AK273" s="176"/>
    </row>
    <row r="274" ht="24.75" hidden="1" customHeight="1">
      <c r="A274" s="160">
        <v>12.0</v>
      </c>
      <c r="B274" s="227"/>
      <c r="C274" s="197"/>
      <c r="D274" s="197"/>
      <c r="E274" s="197"/>
      <c r="F274" s="197"/>
      <c r="G274" s="197"/>
      <c r="H274" s="225"/>
      <c r="I274" s="197"/>
      <c r="J274" s="193">
        <f t="shared" si="234"/>
        <v>0</v>
      </c>
      <c r="K274" s="176"/>
      <c r="L274" s="176"/>
      <c r="M274" s="176"/>
      <c r="N274" s="176"/>
      <c r="O274" s="176"/>
      <c r="P274" s="176"/>
      <c r="Q274" s="226"/>
      <c r="R274" s="222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76"/>
      <c r="AJ274" s="176"/>
      <c r="AK274" s="176"/>
    </row>
    <row r="275" ht="24.75" hidden="1" customHeight="1">
      <c r="A275" s="160">
        <v>13.0</v>
      </c>
      <c r="B275" s="227"/>
      <c r="C275" s="197"/>
      <c r="D275" s="197"/>
      <c r="E275" s="197"/>
      <c r="F275" s="197"/>
      <c r="G275" s="197"/>
      <c r="H275" s="225"/>
      <c r="I275" s="197"/>
      <c r="J275" s="193">
        <f t="shared" si="234"/>
        <v>0</v>
      </c>
      <c r="K275" s="176"/>
      <c r="L275" s="176"/>
      <c r="M275" s="176"/>
      <c r="N275" s="176"/>
      <c r="O275" s="176"/>
      <c r="P275" s="176"/>
      <c r="Q275" s="226"/>
      <c r="R275" s="222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76"/>
      <c r="AJ275" s="176"/>
      <c r="AK275" s="176"/>
    </row>
    <row r="276" ht="24.75" hidden="1" customHeight="1">
      <c r="A276" s="160">
        <v>14.0</v>
      </c>
      <c r="B276" s="227"/>
      <c r="C276" s="197"/>
      <c r="D276" s="197"/>
      <c r="E276" s="197"/>
      <c r="F276" s="197"/>
      <c r="G276" s="197"/>
      <c r="H276" s="225"/>
      <c r="I276" s="197"/>
      <c r="J276" s="193">
        <f t="shared" si="234"/>
        <v>0</v>
      </c>
      <c r="K276" s="176"/>
      <c r="L276" s="176"/>
      <c r="M276" s="176"/>
      <c r="N276" s="176"/>
      <c r="O276" s="176"/>
      <c r="P276" s="176"/>
      <c r="Q276" s="226"/>
      <c r="R276" s="222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76"/>
      <c r="AJ276" s="176"/>
      <c r="AK276" s="176"/>
    </row>
    <row r="277" ht="24.75" hidden="1" customHeight="1">
      <c r="A277" s="160">
        <v>15.0</v>
      </c>
      <c r="B277" s="227"/>
      <c r="C277" s="197"/>
      <c r="D277" s="197"/>
      <c r="E277" s="197"/>
      <c r="F277" s="197"/>
      <c r="G277" s="197"/>
      <c r="H277" s="225"/>
      <c r="I277" s="197"/>
      <c r="J277" s="193">
        <f t="shared" si="234"/>
        <v>0</v>
      </c>
      <c r="K277" s="176"/>
      <c r="L277" s="176"/>
      <c r="M277" s="176"/>
      <c r="N277" s="176"/>
      <c r="O277" s="176"/>
      <c r="P277" s="176"/>
      <c r="Q277" s="226"/>
      <c r="R277" s="222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76"/>
      <c r="AJ277" s="176"/>
      <c r="AK277" s="176"/>
    </row>
    <row r="278" ht="24.75" hidden="1" customHeight="1">
      <c r="A278" s="160">
        <v>16.0</v>
      </c>
      <c r="B278" s="227"/>
      <c r="C278" s="197"/>
      <c r="D278" s="197"/>
      <c r="E278" s="197"/>
      <c r="F278" s="197"/>
      <c r="G278" s="197"/>
      <c r="H278" s="225"/>
      <c r="I278" s="197"/>
      <c r="J278" s="193">
        <f t="shared" si="234"/>
        <v>0</v>
      </c>
      <c r="K278" s="176"/>
      <c r="L278" s="176"/>
      <c r="M278" s="176"/>
      <c r="N278" s="176"/>
      <c r="O278" s="176"/>
      <c r="P278" s="176"/>
      <c r="Q278" s="226"/>
      <c r="R278" s="222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76"/>
      <c r="AJ278" s="176"/>
      <c r="AK278" s="176"/>
    </row>
    <row r="279" ht="24.75" hidden="1" customHeight="1">
      <c r="A279" s="160">
        <v>17.0</v>
      </c>
      <c r="B279" s="227"/>
      <c r="C279" s="197"/>
      <c r="D279" s="197"/>
      <c r="E279" s="197"/>
      <c r="F279" s="197"/>
      <c r="G279" s="197"/>
      <c r="H279" s="225"/>
      <c r="I279" s="197"/>
      <c r="J279" s="193">
        <f t="shared" si="234"/>
        <v>0</v>
      </c>
      <c r="K279" s="176"/>
      <c r="L279" s="176"/>
      <c r="M279" s="176"/>
      <c r="N279" s="176"/>
      <c r="O279" s="176"/>
      <c r="P279" s="176"/>
      <c r="Q279" s="226"/>
      <c r="R279" s="222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76"/>
      <c r="AJ279" s="176"/>
      <c r="AK279" s="176"/>
    </row>
    <row r="280" ht="24.75" hidden="1" customHeight="1">
      <c r="A280" s="160">
        <v>18.0</v>
      </c>
      <c r="B280" s="227"/>
      <c r="C280" s="197"/>
      <c r="D280" s="197"/>
      <c r="E280" s="197"/>
      <c r="F280" s="197"/>
      <c r="G280" s="197"/>
      <c r="H280" s="225"/>
      <c r="I280" s="197"/>
      <c r="J280" s="193">
        <f t="shared" si="234"/>
        <v>0</v>
      </c>
      <c r="K280" s="176"/>
      <c r="L280" s="176"/>
      <c r="M280" s="176"/>
      <c r="N280" s="176"/>
      <c r="O280" s="176"/>
      <c r="P280" s="176"/>
      <c r="Q280" s="226"/>
      <c r="R280" s="222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76"/>
      <c r="AJ280" s="176"/>
      <c r="AK280" s="176"/>
    </row>
    <row r="281" ht="24.75" hidden="1" customHeight="1">
      <c r="A281" s="160">
        <v>19.0</v>
      </c>
      <c r="B281" s="227"/>
      <c r="C281" s="197"/>
      <c r="D281" s="197"/>
      <c r="E281" s="197"/>
      <c r="F281" s="197"/>
      <c r="G281" s="197"/>
      <c r="H281" s="225"/>
      <c r="I281" s="197"/>
      <c r="J281" s="193">
        <f t="shared" si="234"/>
        <v>0</v>
      </c>
      <c r="K281" s="176"/>
      <c r="L281" s="176"/>
      <c r="M281" s="176"/>
      <c r="N281" s="176"/>
      <c r="O281" s="176"/>
      <c r="P281" s="176"/>
      <c r="Q281" s="226"/>
      <c r="R281" s="140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76"/>
      <c r="AJ281" s="176"/>
      <c r="AK281" s="176"/>
    </row>
    <row r="282" ht="24.75" hidden="1" customHeight="1">
      <c r="A282" s="160">
        <v>20.0</v>
      </c>
      <c r="B282" s="227"/>
      <c r="C282" s="197"/>
      <c r="D282" s="197"/>
      <c r="E282" s="197"/>
      <c r="F282" s="197"/>
      <c r="G282" s="197"/>
      <c r="H282" s="225"/>
      <c r="I282" s="197"/>
      <c r="J282" s="193">
        <f t="shared" si="234"/>
        <v>0</v>
      </c>
      <c r="K282" s="176"/>
      <c r="L282" s="176"/>
      <c r="M282" s="176"/>
      <c r="N282" s="176"/>
      <c r="O282" s="176"/>
      <c r="P282" s="176"/>
      <c r="Q282" s="226"/>
      <c r="R282" s="222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21.0</v>
      </c>
      <c r="B283" s="227"/>
      <c r="C283" s="197"/>
      <c r="D283" s="197"/>
      <c r="E283" s="197"/>
      <c r="F283" s="197"/>
      <c r="G283" s="197"/>
      <c r="H283" s="225"/>
      <c r="I283" s="197"/>
      <c r="J283" s="193">
        <f t="shared" si="234"/>
        <v>0</v>
      </c>
      <c r="K283" s="176"/>
      <c r="L283" s="176"/>
      <c r="M283" s="176"/>
      <c r="N283" s="176"/>
      <c r="O283" s="176"/>
      <c r="P283" s="176"/>
      <c r="Q283" s="226"/>
      <c r="R283" s="222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22.0</v>
      </c>
      <c r="B284" s="227"/>
      <c r="C284" s="197"/>
      <c r="D284" s="197"/>
      <c r="E284" s="197"/>
      <c r="F284" s="197"/>
      <c r="G284" s="197"/>
      <c r="H284" s="225"/>
      <c r="I284" s="197"/>
      <c r="J284" s="193">
        <f t="shared" si="234"/>
        <v>0</v>
      </c>
      <c r="K284" s="176"/>
      <c r="L284" s="176"/>
      <c r="M284" s="176"/>
      <c r="N284" s="176"/>
      <c r="O284" s="176"/>
      <c r="P284" s="176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23.0</v>
      </c>
      <c r="B285" s="227"/>
      <c r="C285" s="197"/>
      <c r="D285" s="197"/>
      <c r="E285" s="197"/>
      <c r="F285" s="197"/>
      <c r="G285" s="197"/>
      <c r="H285" s="225"/>
      <c r="I285" s="197"/>
      <c r="J285" s="193">
        <f t="shared" si="234"/>
        <v>0</v>
      </c>
      <c r="K285" s="176"/>
      <c r="L285" s="176"/>
      <c r="M285" s="176"/>
      <c r="N285" s="176"/>
      <c r="O285" s="176"/>
      <c r="P285" s="176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24.0</v>
      </c>
      <c r="B286" s="227"/>
      <c r="C286" s="197"/>
      <c r="D286" s="197"/>
      <c r="E286" s="197"/>
      <c r="F286" s="197"/>
      <c r="G286" s="197"/>
      <c r="H286" s="225"/>
      <c r="I286" s="197"/>
      <c r="J286" s="193">
        <f t="shared" si="234"/>
        <v>0</v>
      </c>
      <c r="K286" s="176"/>
      <c r="L286" s="176"/>
      <c r="M286" s="176"/>
      <c r="N286" s="176"/>
      <c r="O286" s="176"/>
      <c r="P286" s="176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25.0</v>
      </c>
      <c r="B287" s="227"/>
      <c r="C287" s="197"/>
      <c r="D287" s="197"/>
      <c r="E287" s="197"/>
      <c r="F287" s="197"/>
      <c r="G287" s="197"/>
      <c r="H287" s="225"/>
      <c r="I287" s="197"/>
      <c r="J287" s="193">
        <f t="shared" si="234"/>
        <v>0</v>
      </c>
      <c r="K287" s="176"/>
      <c r="L287" s="176"/>
      <c r="M287" s="176"/>
      <c r="N287" s="176"/>
      <c r="O287" s="176"/>
      <c r="P287" s="176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26.0</v>
      </c>
      <c r="B288" s="227"/>
      <c r="C288" s="197"/>
      <c r="D288" s="197"/>
      <c r="E288" s="197"/>
      <c r="F288" s="197"/>
      <c r="G288" s="197"/>
      <c r="H288" s="225"/>
      <c r="I288" s="197"/>
      <c r="J288" s="193">
        <f t="shared" si="234"/>
        <v>0</v>
      </c>
      <c r="K288" s="176"/>
      <c r="L288" s="176"/>
      <c r="M288" s="176"/>
      <c r="N288" s="176"/>
      <c r="O288" s="176"/>
      <c r="P288" s="176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27.0</v>
      </c>
      <c r="B289" s="227"/>
      <c r="C289" s="197"/>
      <c r="D289" s="197"/>
      <c r="E289" s="197"/>
      <c r="F289" s="197"/>
      <c r="G289" s="197"/>
      <c r="H289" s="197"/>
      <c r="I289" s="197"/>
      <c r="J289" s="193">
        <f t="shared" si="234"/>
        <v>0</v>
      </c>
      <c r="K289" s="176"/>
      <c r="L289" s="176"/>
      <c r="M289" s="176"/>
      <c r="N289" s="176"/>
      <c r="O289" s="176"/>
      <c r="P289" s="176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28.0</v>
      </c>
      <c r="B290" s="227"/>
      <c r="C290" s="197"/>
      <c r="D290" s="197"/>
      <c r="E290" s="197"/>
      <c r="F290" s="197"/>
      <c r="G290" s="197"/>
      <c r="H290" s="197"/>
      <c r="I290" s="197"/>
      <c r="J290" s="193">
        <f t="shared" si="234"/>
        <v>0</v>
      </c>
      <c r="K290" s="176"/>
      <c r="L290" s="176"/>
      <c r="M290" s="176"/>
      <c r="N290" s="176"/>
      <c r="O290" s="176"/>
      <c r="P290" s="176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0">
        <v>29.0</v>
      </c>
      <c r="B291" s="228"/>
      <c r="C291" s="197"/>
      <c r="D291" s="197"/>
      <c r="E291" s="197"/>
      <c r="F291" s="197"/>
      <c r="G291" s="197"/>
      <c r="H291" s="197"/>
      <c r="I291" s="197"/>
      <c r="J291" s="193">
        <f t="shared" si="234"/>
        <v>0</v>
      </c>
      <c r="K291" s="176"/>
      <c r="L291" s="176"/>
      <c r="M291" s="176"/>
      <c r="N291" s="176"/>
      <c r="O291" s="176"/>
      <c r="P291" s="176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0">
        <v>30.0</v>
      </c>
      <c r="B292" s="228"/>
      <c r="C292" s="197"/>
      <c r="D292" s="197"/>
      <c r="E292" s="197"/>
      <c r="F292" s="197"/>
      <c r="G292" s="197"/>
      <c r="H292" s="225"/>
      <c r="I292" s="197"/>
      <c r="J292" s="193">
        <f t="shared" si="234"/>
        <v>0</v>
      </c>
      <c r="K292" s="176"/>
      <c r="L292" s="176"/>
      <c r="M292" s="176"/>
      <c r="N292" s="176"/>
      <c r="O292" s="176"/>
      <c r="P292" s="176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0">
        <v>31.0</v>
      </c>
      <c r="B293" s="216"/>
      <c r="C293" s="197"/>
      <c r="D293" s="197"/>
      <c r="E293" s="197"/>
      <c r="F293" s="197"/>
      <c r="G293" s="197"/>
      <c r="H293" s="225"/>
      <c r="I293" s="197"/>
      <c r="J293" s="193">
        <f t="shared" si="234"/>
        <v>0</v>
      </c>
      <c r="K293" s="176"/>
      <c r="L293" s="176"/>
      <c r="M293" s="176"/>
      <c r="N293" s="176"/>
      <c r="O293" s="176"/>
      <c r="P293" s="176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0">
        <v>32.0</v>
      </c>
      <c r="B294" s="216"/>
      <c r="C294" s="160"/>
      <c r="D294" s="160"/>
      <c r="E294" s="160"/>
      <c r="F294" s="160"/>
      <c r="G294" s="160"/>
      <c r="H294" s="160"/>
      <c r="I294" s="160"/>
      <c r="J294" s="193">
        <f t="shared" si="234"/>
        <v>0</v>
      </c>
      <c r="K294" s="176"/>
      <c r="L294" s="176"/>
      <c r="M294" s="176"/>
      <c r="N294" s="176"/>
      <c r="O294" s="176"/>
      <c r="P294" s="176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0">
        <v>33.0</v>
      </c>
      <c r="B295" s="228"/>
      <c r="C295" s="160"/>
      <c r="D295" s="160"/>
      <c r="E295" s="160"/>
      <c r="F295" s="160"/>
      <c r="G295" s="160"/>
      <c r="H295" s="160"/>
      <c r="I295" s="160"/>
      <c r="J295" s="193">
        <f t="shared" si="234"/>
        <v>0</v>
      </c>
      <c r="K295" s="176"/>
      <c r="L295" s="176"/>
      <c r="M295" s="176"/>
      <c r="N295" s="176"/>
      <c r="O295" s="176"/>
      <c r="P295" s="176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0">
        <v>34.0</v>
      </c>
      <c r="B296" s="229"/>
      <c r="C296" s="160"/>
      <c r="D296" s="160"/>
      <c r="E296" s="160"/>
      <c r="F296" s="160"/>
      <c r="G296" s="160"/>
      <c r="H296" s="160"/>
      <c r="I296" s="160"/>
      <c r="J296" s="193">
        <f t="shared" si="234"/>
        <v>0</v>
      </c>
      <c r="K296" s="176"/>
      <c r="L296" s="176"/>
      <c r="M296" s="176"/>
      <c r="N296" s="176"/>
      <c r="O296" s="176"/>
      <c r="P296" s="176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24.75" hidden="1" customHeight="1">
      <c r="A297" s="160">
        <v>35.0</v>
      </c>
      <c r="B297" s="230"/>
      <c r="C297" s="160"/>
      <c r="D297" s="160"/>
      <c r="E297" s="160"/>
      <c r="F297" s="160"/>
      <c r="G297" s="160"/>
      <c r="H297" s="160"/>
      <c r="I297" s="160"/>
      <c r="J297" s="193">
        <f t="shared" si="234"/>
        <v>0</v>
      </c>
      <c r="K297" s="176"/>
      <c r="L297" s="176"/>
      <c r="M297" s="176"/>
      <c r="N297" s="176"/>
      <c r="O297" s="176"/>
      <c r="P297" s="176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 t="s">
        <v>38</v>
      </c>
      <c r="I298" s="139"/>
      <c r="J298" s="231">
        <f>SUM(J265:J297)</f>
        <v>227</v>
      </c>
      <c r="K298" s="232"/>
      <c r="L298" s="232"/>
      <c r="M298" s="232"/>
      <c r="N298" s="232"/>
      <c r="O298" s="232"/>
      <c r="P298" s="232"/>
      <c r="Q298" s="232"/>
      <c r="R298" s="139"/>
      <c r="S298" s="222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44"/>
      <c r="B299" s="144"/>
      <c r="C299" s="144"/>
      <c r="D299" s="144"/>
      <c r="E299" s="144"/>
      <c r="F299" s="144"/>
      <c r="G299" s="144"/>
      <c r="H299" s="145"/>
      <c r="I299" s="173"/>
      <c r="J299" s="203">
        <f>+J298*60%</f>
        <v>136.2</v>
      </c>
      <c r="K299" s="203"/>
      <c r="L299" s="203"/>
      <c r="M299" s="203"/>
      <c r="N299" s="203"/>
      <c r="O299" s="203"/>
      <c r="P299" s="203"/>
      <c r="Q299" s="203">
        <f>+J298*40%</f>
        <v>90.8</v>
      </c>
      <c r="R299" s="139"/>
      <c r="S299" s="222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2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2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9.5" customHeight="1">
      <c r="A302" s="233" t="s">
        <v>41</v>
      </c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2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57.0" customHeight="1">
      <c r="A303" s="234"/>
      <c r="B303" s="235" t="s">
        <v>42</v>
      </c>
      <c r="C303" s="235" t="s">
        <v>43</v>
      </c>
      <c r="D303" s="235" t="s">
        <v>44</v>
      </c>
      <c r="E303" s="235" t="s">
        <v>45</v>
      </c>
      <c r="F303" s="235"/>
      <c r="G303" s="235"/>
      <c r="H303" s="236" t="s">
        <v>46</v>
      </c>
      <c r="I303" s="237" t="s">
        <v>47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2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38" t="s">
        <v>48</v>
      </c>
      <c r="B304" s="239">
        <f>+E24</f>
        <v>31633.76655</v>
      </c>
      <c r="C304" s="240">
        <f>+J237</f>
        <v>29177.73737</v>
      </c>
      <c r="D304" s="240">
        <f>+J258</f>
        <v>0</v>
      </c>
      <c r="E304" s="241">
        <f>J299</f>
        <v>136.2</v>
      </c>
      <c r="F304" s="241"/>
      <c r="G304" s="241"/>
      <c r="H304" s="242">
        <f>+I24</f>
        <v>2066.488568</v>
      </c>
      <c r="I304" s="243">
        <f>+B304-C304-D304-E304-H304</f>
        <v>253.340612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2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244" t="s">
        <v>49</v>
      </c>
      <c r="B305" s="245"/>
      <c r="C305" s="246">
        <f>+C304/B304</f>
        <v>0.9223605202</v>
      </c>
      <c r="D305" s="246">
        <f>+D304/B304</f>
        <v>0</v>
      </c>
      <c r="E305" s="246">
        <f>+E304/B304</f>
        <v>0.004305525862</v>
      </c>
      <c r="F305" s="246"/>
      <c r="G305" s="246"/>
      <c r="H305" s="247">
        <f>+H304/B304</f>
        <v>0.06532540362</v>
      </c>
      <c r="I305" s="248">
        <f>+I304/B304</f>
        <v>0.008008550345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2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9.5" customHeight="1">
      <c r="A306" s="163"/>
      <c r="B306" s="219"/>
      <c r="C306" s="249"/>
      <c r="D306" s="249"/>
      <c r="E306" s="249"/>
      <c r="F306" s="249"/>
      <c r="G306" s="249"/>
      <c r="H306" s="250"/>
      <c r="I306" s="251"/>
      <c r="J306" s="139"/>
      <c r="K306" s="139"/>
      <c r="L306" s="139"/>
      <c r="M306" s="139"/>
      <c r="N306" s="139"/>
      <c r="O306" s="139"/>
      <c r="P306" s="139"/>
      <c r="Q306" s="139"/>
      <c r="R306" s="141"/>
      <c r="S306" s="222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2"/>
      <c r="B307" s="253"/>
      <c r="C307" s="253"/>
      <c r="D307" s="253" t="s">
        <v>50</v>
      </c>
      <c r="E307" s="253" t="s">
        <v>48</v>
      </c>
      <c r="F307" s="253"/>
      <c r="G307" s="253"/>
      <c r="H307" s="254">
        <f>+D304+E304+H304+I304</f>
        <v>2456.02918</v>
      </c>
      <c r="I307" s="255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6"/>
      <c r="B308" s="139"/>
      <c r="C308" s="139"/>
      <c r="D308" s="139"/>
      <c r="E308" s="139" t="s">
        <v>49</v>
      </c>
      <c r="F308" s="139"/>
      <c r="G308" s="139"/>
      <c r="H308" s="250">
        <f>+H307/B304</f>
        <v>0.07763947983</v>
      </c>
      <c r="I308" s="257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6"/>
      <c r="B309" s="139"/>
      <c r="C309" s="139" t="s">
        <v>51</v>
      </c>
      <c r="D309" s="139"/>
      <c r="E309" s="139"/>
      <c r="F309" s="139"/>
      <c r="G309" s="139"/>
      <c r="H309" s="140"/>
      <c r="I309" s="257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8.75" customHeight="1">
      <c r="A310" s="256"/>
      <c r="B310" s="139"/>
      <c r="C310" s="139"/>
      <c r="D310" s="139" t="s">
        <v>52</v>
      </c>
      <c r="E310" s="139"/>
      <c r="F310" s="139"/>
      <c r="G310" s="139"/>
      <c r="H310" s="140">
        <f>+H309*(H307-H304)</f>
        <v>0</v>
      </c>
      <c r="I310" s="257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9.5" customHeight="1">
      <c r="A311" s="258"/>
      <c r="B311" s="259"/>
      <c r="C311" s="259"/>
      <c r="D311" s="259"/>
      <c r="E311" s="259"/>
      <c r="F311" s="259"/>
      <c r="G311" s="259"/>
      <c r="H311" s="260"/>
      <c r="I311" s="261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2"/>
      <c r="I488" s="7"/>
      <c r="J488" s="7"/>
      <c r="K488" s="7"/>
      <c r="L488" s="7"/>
      <c r="M488" s="7"/>
      <c r="N488" s="7"/>
      <c r="O488" s="7"/>
      <c r="P488" s="7"/>
      <c r="Q488" s="7"/>
      <c r="R488" s="26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2"/>
      <c r="I489" s="7"/>
      <c r="J489" s="7"/>
      <c r="K489" s="7"/>
      <c r="L489" s="7"/>
      <c r="M489" s="7"/>
      <c r="N489" s="7"/>
      <c r="O489" s="7"/>
      <c r="P489" s="7"/>
      <c r="Q489" s="7"/>
      <c r="R489" s="26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2"/>
      <c r="I490" s="7"/>
      <c r="J490" s="7"/>
      <c r="K490" s="7"/>
      <c r="L490" s="7"/>
      <c r="M490" s="7"/>
      <c r="N490" s="7"/>
      <c r="O490" s="7"/>
      <c r="P490" s="7"/>
      <c r="Q490" s="7"/>
      <c r="R490" s="263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2"/>
      <c r="I491" s="7"/>
      <c r="J491" s="7"/>
      <c r="K491" s="7"/>
      <c r="L491" s="7"/>
      <c r="M491" s="7"/>
      <c r="N491" s="7"/>
      <c r="O491" s="7"/>
      <c r="P491" s="7"/>
      <c r="Q491" s="7"/>
      <c r="R491" s="263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2"/>
      <c r="I492" s="7"/>
      <c r="J492" s="7"/>
      <c r="K492" s="7"/>
      <c r="L492" s="7"/>
      <c r="M492" s="7"/>
      <c r="N492" s="7"/>
      <c r="O492" s="7"/>
      <c r="P492" s="7"/>
      <c r="Q492" s="7"/>
      <c r="R492" s="263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2"/>
      <c r="I493" s="7"/>
      <c r="J493" s="7"/>
      <c r="K493" s="7"/>
      <c r="L493" s="7"/>
      <c r="M493" s="7"/>
      <c r="N493" s="7"/>
      <c r="O493" s="7"/>
      <c r="P493" s="7"/>
      <c r="Q493" s="7"/>
      <c r="R493" s="263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2"/>
      <c r="I494" s="7"/>
      <c r="J494" s="7"/>
      <c r="K494" s="7"/>
      <c r="L494" s="7"/>
      <c r="M494" s="7"/>
      <c r="N494" s="7"/>
      <c r="O494" s="7"/>
      <c r="P494" s="7"/>
      <c r="Q494" s="7"/>
      <c r="R494" s="263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2"/>
      <c r="I495" s="7"/>
      <c r="J495" s="7"/>
      <c r="K495" s="7"/>
      <c r="L495" s="7"/>
      <c r="M495" s="7"/>
      <c r="N495" s="7"/>
      <c r="O495" s="7"/>
      <c r="P495" s="7"/>
      <c r="Q495" s="7"/>
      <c r="R495" s="263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2"/>
      <c r="I496" s="7"/>
      <c r="J496" s="7"/>
      <c r="K496" s="7"/>
      <c r="L496" s="7"/>
      <c r="M496" s="7"/>
      <c r="N496" s="7"/>
      <c r="O496" s="7"/>
      <c r="P496" s="7"/>
      <c r="Q496" s="7"/>
      <c r="R496" s="263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2"/>
      <c r="I497" s="7"/>
      <c r="J497" s="7"/>
      <c r="K497" s="7"/>
      <c r="L497" s="7"/>
      <c r="M497" s="7"/>
      <c r="N497" s="7"/>
      <c r="O497" s="7"/>
      <c r="P497" s="7"/>
      <c r="Q497" s="7"/>
      <c r="R497" s="263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2"/>
      <c r="I498" s="7"/>
      <c r="J498" s="7"/>
      <c r="K498" s="7"/>
      <c r="L498" s="7"/>
      <c r="M498" s="7"/>
      <c r="N498" s="7"/>
      <c r="O498" s="7"/>
      <c r="P498" s="7"/>
      <c r="Q498" s="7"/>
      <c r="R498" s="263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2"/>
      <c r="I499" s="7"/>
      <c r="J499" s="7"/>
      <c r="K499" s="7"/>
      <c r="L499" s="7"/>
      <c r="M499" s="7"/>
      <c r="N499" s="7"/>
      <c r="O499" s="7"/>
      <c r="P499" s="7"/>
      <c r="Q499" s="7"/>
      <c r="R499" s="263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2"/>
      <c r="I500" s="7"/>
      <c r="J500" s="7"/>
      <c r="K500" s="7"/>
      <c r="L500" s="7"/>
      <c r="M500" s="7"/>
      <c r="N500" s="7"/>
      <c r="O500" s="7"/>
      <c r="P500" s="7"/>
      <c r="Q500" s="7"/>
      <c r="R500" s="263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2"/>
      <c r="I501" s="7"/>
      <c r="J501" s="7"/>
      <c r="K501" s="7"/>
      <c r="L501" s="7"/>
      <c r="M501" s="7"/>
      <c r="N501" s="7"/>
      <c r="O501" s="7"/>
      <c r="P501" s="7"/>
      <c r="Q501" s="7"/>
      <c r="R501" s="263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2"/>
      <c r="I502" s="7"/>
      <c r="J502" s="7"/>
      <c r="K502" s="7"/>
      <c r="L502" s="7"/>
      <c r="M502" s="7"/>
      <c r="N502" s="7"/>
      <c r="O502" s="7"/>
      <c r="P502" s="7"/>
      <c r="Q502" s="7"/>
      <c r="R502" s="263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2"/>
      <c r="I503" s="7"/>
      <c r="J503" s="7"/>
      <c r="K503" s="7"/>
      <c r="L503" s="7"/>
      <c r="M503" s="7"/>
      <c r="N503" s="7"/>
      <c r="O503" s="7"/>
      <c r="P503" s="7"/>
      <c r="Q503" s="7"/>
      <c r="R503" s="263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2"/>
      <c r="I504" s="7"/>
      <c r="J504" s="7"/>
      <c r="K504" s="7"/>
      <c r="L504" s="7"/>
      <c r="M504" s="7"/>
      <c r="N504" s="7"/>
      <c r="O504" s="7"/>
      <c r="P504" s="7"/>
      <c r="Q504" s="7"/>
      <c r="R504" s="263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2"/>
      <c r="I505" s="7"/>
      <c r="J505" s="7"/>
      <c r="K505" s="7"/>
      <c r="L505" s="7"/>
      <c r="M505" s="7"/>
      <c r="N505" s="7"/>
      <c r="O505" s="7"/>
      <c r="P505" s="7"/>
      <c r="Q505" s="7"/>
      <c r="R505" s="263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2"/>
      <c r="I506" s="7"/>
      <c r="J506" s="7"/>
      <c r="K506" s="7"/>
      <c r="L506" s="7"/>
      <c r="M506" s="7"/>
      <c r="N506" s="7"/>
      <c r="O506" s="7"/>
      <c r="P506" s="7"/>
      <c r="Q506" s="7"/>
      <c r="R506" s="263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2"/>
      <c r="I507" s="7"/>
      <c r="J507" s="7"/>
      <c r="K507" s="7"/>
      <c r="L507" s="7"/>
      <c r="M507" s="7"/>
      <c r="N507" s="7"/>
      <c r="O507" s="7"/>
      <c r="P507" s="7"/>
      <c r="Q507" s="7"/>
      <c r="R507" s="263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2"/>
      <c r="I508" s="7"/>
      <c r="J508" s="7"/>
      <c r="K508" s="7"/>
      <c r="L508" s="7"/>
      <c r="M508" s="7"/>
      <c r="N508" s="7"/>
      <c r="O508" s="7"/>
      <c r="P508" s="7"/>
      <c r="Q508" s="7"/>
      <c r="R508" s="263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2"/>
      <c r="I509" s="7"/>
      <c r="J509" s="7"/>
      <c r="K509" s="7"/>
      <c r="L509" s="7"/>
      <c r="M509" s="7"/>
      <c r="N509" s="7"/>
      <c r="O509" s="7"/>
      <c r="P509" s="7"/>
      <c r="Q509" s="7"/>
      <c r="R509" s="263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7"/>
      <c r="H510" s="262"/>
      <c r="I510" s="7"/>
      <c r="J510" s="7"/>
      <c r="K510" s="7"/>
      <c r="L510" s="7"/>
      <c r="M510" s="7"/>
      <c r="N510" s="7"/>
      <c r="O510" s="7"/>
      <c r="P510" s="7"/>
      <c r="Q510" s="7"/>
      <c r="R510" s="263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43:E243"/>
    <mergeCell ref="C264:E26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7" width="9.14"/>
    <col customWidth="1" min="28" max="28" width="21.71"/>
    <col customWidth="1" min="29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44513.0</v>
      </c>
      <c r="J4" s="139" t="str">
        <f>+B8&amp;"/"&amp;B9&amp;"/"&amp;B10&amp;"/"&amp;B11&amp;"/"&amp;B12&amp;"/"&amp;B13&amp;"/"&amp;B14&amp;"/"&amp;B15&amp;"/"&amp;B16</f>
        <v>D1870/HRD2960///////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26</v>
      </c>
      <c r="C8" s="154">
        <v>18.5</v>
      </c>
      <c r="D8" s="155">
        <v>0.0846</v>
      </c>
      <c r="E8" s="156">
        <f>219.537*27.6</f>
        <v>6059.2212</v>
      </c>
      <c r="F8" s="156"/>
      <c r="G8" s="156"/>
      <c r="H8" s="157">
        <v>27.6</v>
      </c>
      <c r="I8" s="158">
        <f t="shared" ref="I8:I21" si="1">+D8*E8</f>
        <v>512.6101135</v>
      </c>
      <c r="J8" s="159">
        <f t="shared" ref="J8:J21" si="2">E8-I8</f>
        <v>5546.611086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67</v>
      </c>
      <c r="C9" s="154">
        <v>29.5</v>
      </c>
      <c r="D9" s="155">
        <v>0.0162</v>
      </c>
      <c r="E9" s="156">
        <f>241.33*50.2</f>
        <v>12114.766</v>
      </c>
      <c r="F9" s="156"/>
      <c r="G9" s="156"/>
      <c r="H9" s="157">
        <v>50.2</v>
      </c>
      <c r="I9" s="158">
        <f t="shared" si="1"/>
        <v>196.2592092</v>
      </c>
      <c r="J9" s="159">
        <f t="shared" si="2"/>
        <v>11918.50679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18173.9872</v>
      </c>
      <c r="F22" s="168"/>
      <c r="G22" s="168"/>
      <c r="H22" s="169"/>
      <c r="I22" s="170">
        <f t="shared" ref="I22:J22" si="3">SUM(I8:I21)</f>
        <v>708.8693227</v>
      </c>
      <c r="J22" s="171">
        <f t="shared" si="3"/>
        <v>17465.11788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6"/>
      <c r="B28" s="160" t="s">
        <v>12</v>
      </c>
      <c r="C28" s="177" t="s">
        <v>58</v>
      </c>
      <c r="D28" s="52"/>
      <c r="E28" s="53"/>
      <c r="F28" s="178"/>
      <c r="G28" s="178"/>
      <c r="H28" s="179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6" t="s">
        <v>18</v>
      </c>
      <c r="O28" s="139"/>
      <c r="P28" s="139"/>
      <c r="Q28" s="176" t="s">
        <v>59</v>
      </c>
      <c r="R28" s="180"/>
      <c r="S28" s="160" t="s">
        <v>17</v>
      </c>
      <c r="T28" s="160" t="s">
        <v>15</v>
      </c>
      <c r="U28" s="176" t="s">
        <v>18</v>
      </c>
      <c r="V28" s="139"/>
      <c r="W28" s="176" t="s">
        <v>19</v>
      </c>
      <c r="X28" s="176" t="s">
        <v>20</v>
      </c>
      <c r="Y28" s="176" t="s">
        <v>21</v>
      </c>
      <c r="Z28" s="176" t="s">
        <v>83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1" t="s">
        <v>26</v>
      </c>
      <c r="C29" s="182">
        <v>83.0</v>
      </c>
      <c r="D29" s="182">
        <v>223.0</v>
      </c>
      <c r="E29" s="182">
        <v>172.0</v>
      </c>
      <c r="F29" s="182">
        <f t="shared" ref="F29:F212" si="5">VALUE(IF(RIGHT(B29, 1)="%", RIGHT(B29, 3), 0))</f>
        <v>0</v>
      </c>
      <c r="G29" s="182">
        <f t="shared" ref="G29:G212" si="6">+R29*C29/100*D29/100*E29/100</f>
        <v>62.079186</v>
      </c>
      <c r="H29" s="183">
        <f t="shared" ref="H29:H212" si="7">IF(F29=0, G29, F29*G29)</f>
        <v>62.079186</v>
      </c>
      <c r="I29" s="182">
        <v>1.0</v>
      </c>
      <c r="J29" s="184">
        <f t="shared" ref="J29:J212" si="8">+I29*H29</f>
        <v>62.079186</v>
      </c>
      <c r="K29" s="185"/>
      <c r="L29" s="186">
        <f>D29*25.4/1000</f>
        <v>5.6642</v>
      </c>
      <c r="M29" s="187">
        <f>+I29</f>
        <v>1</v>
      </c>
      <c r="N29" s="187">
        <f>M29*L29</f>
        <v>5.6642</v>
      </c>
      <c r="O29" s="185"/>
      <c r="P29" s="185"/>
      <c r="Q29" s="186">
        <v>74.0</v>
      </c>
      <c r="R29" s="188">
        <v>19.5</v>
      </c>
      <c r="S29" s="176">
        <f t="shared" ref="S29:S213" si="9">E29/100</f>
        <v>1.72</v>
      </c>
      <c r="T29" s="160">
        <f t="shared" ref="T29:T213" si="10">I29</f>
        <v>1</v>
      </c>
      <c r="U29" s="160">
        <f t="shared" ref="U29:U213" si="11">T29*S29</f>
        <v>1.72</v>
      </c>
      <c r="V29" s="189">
        <f t="shared" ref="V29:V70" si="12">R29*C29/100*D29/100*E29/100</f>
        <v>62.079186</v>
      </c>
      <c r="W29" s="176">
        <f t="shared" ref="W29:X29" si="4">C29/100</f>
        <v>0.83</v>
      </c>
      <c r="X29" s="176">
        <f t="shared" si="4"/>
        <v>2.23</v>
      </c>
      <c r="Y29" s="176">
        <f t="shared" ref="Y29:Y213" si="14">U29</f>
        <v>1.72</v>
      </c>
      <c r="Z29" s="190">
        <f t="shared" ref="Z29:Z213" si="15">W29*X29*Y29</f>
        <v>3.183548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1" t="s">
        <v>26</v>
      </c>
      <c r="C30" s="191">
        <v>104.0</v>
      </c>
      <c r="D30" s="191">
        <v>223.0</v>
      </c>
      <c r="E30" s="191">
        <v>210.0</v>
      </c>
      <c r="F30" s="191">
        <f t="shared" si="5"/>
        <v>0</v>
      </c>
      <c r="G30" s="191">
        <f t="shared" si="6"/>
        <v>94.97124</v>
      </c>
      <c r="H30" s="192">
        <f t="shared" si="7"/>
        <v>94.97124</v>
      </c>
      <c r="I30" s="191">
        <v>1.0</v>
      </c>
      <c r="J30" s="193">
        <f t="shared" si="8"/>
        <v>94.97124</v>
      </c>
      <c r="K30" s="139"/>
      <c r="L30" s="176"/>
      <c r="M30" s="160"/>
      <c r="N30" s="160"/>
      <c r="O30" s="139"/>
      <c r="P30" s="139"/>
      <c r="Q30" s="176">
        <v>100.0</v>
      </c>
      <c r="R30" s="188">
        <v>19.5</v>
      </c>
      <c r="S30" s="176">
        <f t="shared" si="9"/>
        <v>2.1</v>
      </c>
      <c r="T30" s="160">
        <f t="shared" si="10"/>
        <v>1</v>
      </c>
      <c r="U30" s="160">
        <f t="shared" si="11"/>
        <v>2.1</v>
      </c>
      <c r="V30" s="189">
        <f t="shared" si="12"/>
        <v>94.97124</v>
      </c>
      <c r="W30" s="176">
        <f t="shared" ref="W30:X30" si="13">C30/100</f>
        <v>1.04</v>
      </c>
      <c r="X30" s="176">
        <f t="shared" si="13"/>
        <v>2.23</v>
      </c>
      <c r="Y30" s="176">
        <f t="shared" si="14"/>
        <v>2.1</v>
      </c>
      <c r="Z30" s="190">
        <f t="shared" si="15"/>
        <v>4.87032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1" t="s">
        <v>26</v>
      </c>
      <c r="C31" s="191">
        <v>104.0</v>
      </c>
      <c r="D31" s="191">
        <v>223.0</v>
      </c>
      <c r="E31" s="191">
        <v>199.0</v>
      </c>
      <c r="F31" s="191">
        <f t="shared" si="5"/>
        <v>0</v>
      </c>
      <c r="G31" s="191">
        <f t="shared" si="6"/>
        <v>89.996556</v>
      </c>
      <c r="H31" s="192">
        <f t="shared" si="7"/>
        <v>89.996556</v>
      </c>
      <c r="I31" s="191">
        <v>1.0</v>
      </c>
      <c r="J31" s="193">
        <f t="shared" si="8"/>
        <v>89.996556</v>
      </c>
      <c r="K31" s="139"/>
      <c r="L31" s="176">
        <f t="shared" ref="L31:L45" si="17">D31*25.4/1000</f>
        <v>5.6642</v>
      </c>
      <c r="M31" s="160">
        <f t="shared" ref="M31:M45" si="18">+I31</f>
        <v>1</v>
      </c>
      <c r="N31" s="160">
        <f t="shared" ref="N31:N45" si="19">M31*L31</f>
        <v>5.6642</v>
      </c>
      <c r="O31" s="139"/>
      <c r="P31" s="139"/>
      <c r="Q31" s="176">
        <v>90.0</v>
      </c>
      <c r="R31" s="188">
        <v>19.5</v>
      </c>
      <c r="S31" s="176">
        <f t="shared" si="9"/>
        <v>1.99</v>
      </c>
      <c r="T31" s="160">
        <f t="shared" si="10"/>
        <v>1</v>
      </c>
      <c r="U31" s="160">
        <f t="shared" si="11"/>
        <v>1.99</v>
      </c>
      <c r="V31" s="189">
        <f t="shared" si="12"/>
        <v>89.996556</v>
      </c>
      <c r="W31" s="176">
        <f t="shared" ref="W31:X31" si="16">C31/100</f>
        <v>1.04</v>
      </c>
      <c r="X31" s="176">
        <f t="shared" si="16"/>
        <v>2.23</v>
      </c>
      <c r="Y31" s="176">
        <f t="shared" si="14"/>
        <v>1.99</v>
      </c>
      <c r="Z31" s="190">
        <f t="shared" si="15"/>
        <v>4.615208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1" t="s">
        <v>26</v>
      </c>
      <c r="C32" s="191">
        <v>103.0</v>
      </c>
      <c r="D32" s="191">
        <v>223.0</v>
      </c>
      <c r="E32" s="191">
        <v>2848.0</v>
      </c>
      <c r="F32" s="191">
        <f t="shared" si="5"/>
        <v>0</v>
      </c>
      <c r="G32" s="191">
        <f t="shared" si="6"/>
        <v>1275.606384</v>
      </c>
      <c r="H32" s="192">
        <f t="shared" si="7"/>
        <v>1275.606384</v>
      </c>
      <c r="I32" s="191">
        <v>1.0</v>
      </c>
      <c r="J32" s="193">
        <f t="shared" si="8"/>
        <v>1275.606384</v>
      </c>
      <c r="K32" s="139"/>
      <c r="L32" s="176">
        <f t="shared" si="17"/>
        <v>5.6642</v>
      </c>
      <c r="M32" s="160">
        <f t="shared" si="18"/>
        <v>1</v>
      </c>
      <c r="N32" s="160">
        <f t="shared" si="19"/>
        <v>5.6642</v>
      </c>
      <c r="O32" s="139"/>
      <c r="P32" s="139"/>
      <c r="Q32" s="176">
        <v>1285.0</v>
      </c>
      <c r="R32" s="188">
        <v>19.5</v>
      </c>
      <c r="S32" s="176">
        <f t="shared" si="9"/>
        <v>28.48</v>
      </c>
      <c r="T32" s="160">
        <f t="shared" si="10"/>
        <v>1</v>
      </c>
      <c r="U32" s="160">
        <f t="shared" si="11"/>
        <v>28.48</v>
      </c>
      <c r="V32" s="189">
        <f t="shared" si="12"/>
        <v>1275.606384</v>
      </c>
      <c r="W32" s="176">
        <f t="shared" ref="W32:X32" si="20">C32/100</f>
        <v>1.03</v>
      </c>
      <c r="X32" s="176">
        <f t="shared" si="20"/>
        <v>2.23</v>
      </c>
      <c r="Y32" s="176">
        <f t="shared" si="14"/>
        <v>28.48</v>
      </c>
      <c r="Z32" s="190">
        <f t="shared" si="15"/>
        <v>65.415712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1" t="s">
        <v>26</v>
      </c>
      <c r="C33" s="191">
        <v>100.0</v>
      </c>
      <c r="D33" s="191">
        <v>223.0</v>
      </c>
      <c r="E33" s="191">
        <v>2845.0</v>
      </c>
      <c r="F33" s="191">
        <f t="shared" si="5"/>
        <v>0</v>
      </c>
      <c r="G33" s="191">
        <f t="shared" si="6"/>
        <v>1237.14825</v>
      </c>
      <c r="H33" s="192">
        <f t="shared" si="7"/>
        <v>1237.14825</v>
      </c>
      <c r="I33" s="191">
        <v>1.0</v>
      </c>
      <c r="J33" s="193">
        <f t="shared" si="8"/>
        <v>1237.14825</v>
      </c>
      <c r="K33" s="139"/>
      <c r="L33" s="176">
        <f t="shared" si="17"/>
        <v>5.6642</v>
      </c>
      <c r="M33" s="160">
        <f t="shared" si="18"/>
        <v>1</v>
      </c>
      <c r="N33" s="160">
        <f t="shared" si="19"/>
        <v>5.6642</v>
      </c>
      <c r="O33" s="139"/>
      <c r="P33" s="139"/>
      <c r="Q33" s="176">
        <v>1290.0</v>
      </c>
      <c r="R33" s="188">
        <v>19.5</v>
      </c>
      <c r="S33" s="176">
        <f t="shared" si="9"/>
        <v>28.45</v>
      </c>
      <c r="T33" s="160">
        <f t="shared" si="10"/>
        <v>1</v>
      </c>
      <c r="U33" s="160">
        <f t="shared" si="11"/>
        <v>28.45</v>
      </c>
      <c r="V33" s="189">
        <f t="shared" si="12"/>
        <v>1237.14825</v>
      </c>
      <c r="W33" s="176">
        <f t="shared" ref="W33:X33" si="21">C33/100</f>
        <v>1</v>
      </c>
      <c r="X33" s="176">
        <f t="shared" si="21"/>
        <v>2.23</v>
      </c>
      <c r="Y33" s="176">
        <f t="shared" si="14"/>
        <v>28.45</v>
      </c>
      <c r="Z33" s="190">
        <f t="shared" si="15"/>
        <v>63.4435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1" t="s">
        <v>26</v>
      </c>
      <c r="C34" s="191">
        <v>103.0</v>
      </c>
      <c r="D34" s="191">
        <v>223.0</v>
      </c>
      <c r="E34" s="191">
        <v>2859.0</v>
      </c>
      <c r="F34" s="191">
        <f t="shared" si="5"/>
        <v>0</v>
      </c>
      <c r="G34" s="191">
        <f t="shared" si="6"/>
        <v>1280.533235</v>
      </c>
      <c r="H34" s="192">
        <f t="shared" si="7"/>
        <v>1280.533235</v>
      </c>
      <c r="I34" s="191">
        <v>1.0</v>
      </c>
      <c r="J34" s="193">
        <f t="shared" si="8"/>
        <v>1280.533235</v>
      </c>
      <c r="K34" s="139"/>
      <c r="L34" s="176">
        <f t="shared" si="17"/>
        <v>5.6642</v>
      </c>
      <c r="M34" s="160">
        <f t="shared" si="18"/>
        <v>1</v>
      </c>
      <c r="N34" s="160">
        <f t="shared" si="19"/>
        <v>5.6642</v>
      </c>
      <c r="O34" s="139"/>
      <c r="P34" s="139"/>
      <c r="Q34" s="176">
        <v>1290.0</v>
      </c>
      <c r="R34" s="188">
        <v>19.5</v>
      </c>
      <c r="S34" s="176">
        <f t="shared" si="9"/>
        <v>28.59</v>
      </c>
      <c r="T34" s="160">
        <f t="shared" si="10"/>
        <v>1</v>
      </c>
      <c r="U34" s="160">
        <f t="shared" si="11"/>
        <v>28.59</v>
      </c>
      <c r="V34" s="189">
        <f t="shared" si="12"/>
        <v>1280.533235</v>
      </c>
      <c r="W34" s="176">
        <f t="shared" ref="W34:X34" si="22">C34/100</f>
        <v>1.03</v>
      </c>
      <c r="X34" s="176">
        <f t="shared" si="22"/>
        <v>2.23</v>
      </c>
      <c r="Y34" s="176">
        <f t="shared" si="14"/>
        <v>28.59</v>
      </c>
      <c r="Z34" s="190">
        <f t="shared" si="15"/>
        <v>65.668371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1" t="s">
        <v>26</v>
      </c>
      <c r="C35" s="191">
        <v>102.0</v>
      </c>
      <c r="D35" s="191">
        <v>223.0</v>
      </c>
      <c r="E35" s="191">
        <v>2849.0</v>
      </c>
      <c r="F35" s="191">
        <f t="shared" si="5"/>
        <v>0</v>
      </c>
      <c r="G35" s="191">
        <f t="shared" si="6"/>
        <v>1263.665403</v>
      </c>
      <c r="H35" s="192">
        <f t="shared" si="7"/>
        <v>1263.665403</v>
      </c>
      <c r="I35" s="191">
        <v>1.0</v>
      </c>
      <c r="J35" s="193">
        <f t="shared" si="8"/>
        <v>1263.665403</v>
      </c>
      <c r="K35" s="139"/>
      <c r="L35" s="176">
        <f t="shared" si="17"/>
        <v>5.6642</v>
      </c>
      <c r="M35" s="160">
        <f t="shared" si="18"/>
        <v>1</v>
      </c>
      <c r="N35" s="160">
        <f t="shared" si="19"/>
        <v>5.6642</v>
      </c>
      <c r="O35" s="139"/>
      <c r="P35" s="139"/>
      <c r="Q35" s="176">
        <v>1290.0</v>
      </c>
      <c r="R35" s="188">
        <v>19.5</v>
      </c>
      <c r="S35" s="176">
        <f t="shared" si="9"/>
        <v>28.49</v>
      </c>
      <c r="T35" s="160">
        <f t="shared" si="10"/>
        <v>1</v>
      </c>
      <c r="U35" s="160">
        <f t="shared" si="11"/>
        <v>28.49</v>
      </c>
      <c r="V35" s="189">
        <f t="shared" si="12"/>
        <v>1263.665403</v>
      </c>
      <c r="W35" s="176">
        <f t="shared" ref="W35:X35" si="23">C35/100</f>
        <v>1.02</v>
      </c>
      <c r="X35" s="176">
        <f t="shared" si="23"/>
        <v>2.23</v>
      </c>
      <c r="Y35" s="176">
        <f t="shared" si="14"/>
        <v>28.49</v>
      </c>
      <c r="Z35" s="190">
        <f t="shared" si="15"/>
        <v>64.803354</v>
      </c>
      <c r="AA35" s="139"/>
      <c r="AB35" s="267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81" t="s">
        <v>67</v>
      </c>
      <c r="C36" s="182">
        <v>91.0</v>
      </c>
      <c r="D36" s="182">
        <v>184.0</v>
      </c>
      <c r="E36" s="182">
        <v>185.0</v>
      </c>
      <c r="F36" s="182">
        <f t="shared" si="5"/>
        <v>0</v>
      </c>
      <c r="G36" s="182">
        <f t="shared" si="6"/>
        <v>92.9292</v>
      </c>
      <c r="H36" s="183">
        <f t="shared" si="7"/>
        <v>92.9292</v>
      </c>
      <c r="I36" s="182">
        <v>1.0</v>
      </c>
      <c r="J36" s="184">
        <f t="shared" si="8"/>
        <v>92.9292</v>
      </c>
      <c r="K36" s="185"/>
      <c r="L36" s="186">
        <f t="shared" si="17"/>
        <v>4.6736</v>
      </c>
      <c r="M36" s="187">
        <f t="shared" si="18"/>
        <v>1</v>
      </c>
      <c r="N36" s="187">
        <f t="shared" si="19"/>
        <v>4.6736</v>
      </c>
      <c r="O36" s="185"/>
      <c r="P36" s="185"/>
      <c r="Q36" s="186">
        <v>101.0</v>
      </c>
      <c r="R36" s="188">
        <v>30.0</v>
      </c>
      <c r="S36" s="176">
        <f t="shared" si="9"/>
        <v>1.85</v>
      </c>
      <c r="T36" s="160">
        <f t="shared" si="10"/>
        <v>1</v>
      </c>
      <c r="U36" s="160">
        <f t="shared" si="11"/>
        <v>1.85</v>
      </c>
      <c r="V36" s="189">
        <f t="shared" si="12"/>
        <v>92.9292</v>
      </c>
      <c r="W36" s="176">
        <f t="shared" ref="W36:X36" si="24">C36/100</f>
        <v>0.91</v>
      </c>
      <c r="X36" s="176">
        <f t="shared" si="24"/>
        <v>1.84</v>
      </c>
      <c r="Y36" s="176">
        <f t="shared" si="14"/>
        <v>1.85</v>
      </c>
      <c r="Z36" s="190">
        <f t="shared" si="15"/>
        <v>3.09764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91" t="s">
        <v>67</v>
      </c>
      <c r="C37" s="191">
        <v>98.0</v>
      </c>
      <c r="D37" s="191">
        <v>184.0</v>
      </c>
      <c r="E37" s="191">
        <v>190.0</v>
      </c>
      <c r="F37" s="191">
        <f t="shared" si="5"/>
        <v>0</v>
      </c>
      <c r="G37" s="191">
        <f t="shared" si="6"/>
        <v>102.7824</v>
      </c>
      <c r="H37" s="192">
        <f t="shared" si="7"/>
        <v>102.7824</v>
      </c>
      <c r="I37" s="191">
        <v>1.0</v>
      </c>
      <c r="J37" s="193">
        <f t="shared" si="8"/>
        <v>102.7824</v>
      </c>
      <c r="K37" s="139"/>
      <c r="L37" s="176">
        <f t="shared" si="17"/>
        <v>4.6736</v>
      </c>
      <c r="M37" s="160">
        <f t="shared" si="18"/>
        <v>1</v>
      </c>
      <c r="N37" s="160">
        <f t="shared" si="19"/>
        <v>4.6736</v>
      </c>
      <c r="O37" s="139"/>
      <c r="P37" s="139"/>
      <c r="Q37" s="176">
        <v>107.0</v>
      </c>
      <c r="R37" s="188">
        <v>30.0</v>
      </c>
      <c r="S37" s="176">
        <f t="shared" si="9"/>
        <v>1.9</v>
      </c>
      <c r="T37" s="160">
        <f t="shared" si="10"/>
        <v>1</v>
      </c>
      <c r="U37" s="160">
        <f t="shared" si="11"/>
        <v>1.9</v>
      </c>
      <c r="V37" s="189">
        <f t="shared" si="12"/>
        <v>102.7824</v>
      </c>
      <c r="W37" s="176">
        <f t="shared" ref="W37:X37" si="25">C37/100</f>
        <v>0.98</v>
      </c>
      <c r="X37" s="176">
        <f t="shared" si="25"/>
        <v>1.84</v>
      </c>
      <c r="Y37" s="176">
        <f t="shared" si="14"/>
        <v>1.9</v>
      </c>
      <c r="Z37" s="190">
        <f t="shared" si="15"/>
        <v>3.42608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1" t="s">
        <v>67</v>
      </c>
      <c r="C38" s="191">
        <v>72.0</v>
      </c>
      <c r="D38" s="191">
        <v>184.0</v>
      </c>
      <c r="E38" s="191">
        <v>96.0</v>
      </c>
      <c r="F38" s="191">
        <f t="shared" si="5"/>
        <v>0</v>
      </c>
      <c r="G38" s="191">
        <f t="shared" si="6"/>
        <v>38.15424</v>
      </c>
      <c r="H38" s="192">
        <f t="shared" si="7"/>
        <v>38.15424</v>
      </c>
      <c r="I38" s="191">
        <v>1.0</v>
      </c>
      <c r="J38" s="193">
        <f t="shared" si="8"/>
        <v>38.15424</v>
      </c>
      <c r="K38" s="139"/>
      <c r="L38" s="176">
        <f t="shared" si="17"/>
        <v>4.6736</v>
      </c>
      <c r="M38" s="160">
        <f t="shared" si="18"/>
        <v>1</v>
      </c>
      <c r="N38" s="160">
        <f t="shared" si="19"/>
        <v>4.6736</v>
      </c>
      <c r="O38" s="139"/>
      <c r="P38" s="139"/>
      <c r="Q38" s="176">
        <v>44.0</v>
      </c>
      <c r="R38" s="188">
        <v>30.0</v>
      </c>
      <c r="S38" s="176">
        <f t="shared" si="9"/>
        <v>0.96</v>
      </c>
      <c r="T38" s="160">
        <f t="shared" si="10"/>
        <v>1</v>
      </c>
      <c r="U38" s="160">
        <f t="shared" si="11"/>
        <v>0.96</v>
      </c>
      <c r="V38" s="189">
        <f t="shared" si="12"/>
        <v>38.15424</v>
      </c>
      <c r="W38" s="176">
        <f t="shared" ref="W38:X38" si="26">C38/100</f>
        <v>0.72</v>
      </c>
      <c r="X38" s="176">
        <f t="shared" si="26"/>
        <v>1.84</v>
      </c>
      <c r="Y38" s="176">
        <f t="shared" si="14"/>
        <v>0.96</v>
      </c>
      <c r="Z38" s="190">
        <f t="shared" si="15"/>
        <v>1.271808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1" t="s">
        <v>67</v>
      </c>
      <c r="C39" s="191">
        <v>99.0</v>
      </c>
      <c r="D39" s="191">
        <v>184.0</v>
      </c>
      <c r="E39" s="191">
        <v>2869.0</v>
      </c>
      <c r="F39" s="191">
        <f t="shared" si="5"/>
        <v>0</v>
      </c>
      <c r="G39" s="191">
        <f t="shared" si="6"/>
        <v>1567.85112</v>
      </c>
      <c r="H39" s="192">
        <f t="shared" si="7"/>
        <v>1567.85112</v>
      </c>
      <c r="I39" s="191">
        <v>1.0</v>
      </c>
      <c r="J39" s="193">
        <f t="shared" si="8"/>
        <v>1567.85112</v>
      </c>
      <c r="K39" s="139"/>
      <c r="L39" s="176">
        <f t="shared" si="17"/>
        <v>4.6736</v>
      </c>
      <c r="M39" s="160">
        <f t="shared" si="18"/>
        <v>1</v>
      </c>
      <c r="N39" s="160">
        <f t="shared" si="19"/>
        <v>4.6736</v>
      </c>
      <c r="O39" s="139"/>
      <c r="P39" s="139"/>
      <c r="Q39" s="176">
        <v>1610.0</v>
      </c>
      <c r="R39" s="188">
        <v>30.0</v>
      </c>
      <c r="S39" s="176">
        <f t="shared" si="9"/>
        <v>28.69</v>
      </c>
      <c r="T39" s="160">
        <f t="shared" si="10"/>
        <v>1</v>
      </c>
      <c r="U39" s="160">
        <f t="shared" si="11"/>
        <v>28.69</v>
      </c>
      <c r="V39" s="189">
        <f t="shared" si="12"/>
        <v>1567.85112</v>
      </c>
      <c r="W39" s="176">
        <f t="shared" ref="W39:X39" si="27">C39/100</f>
        <v>0.99</v>
      </c>
      <c r="X39" s="176">
        <f t="shared" si="27"/>
        <v>1.84</v>
      </c>
      <c r="Y39" s="176">
        <f t="shared" si="14"/>
        <v>28.69</v>
      </c>
      <c r="Z39" s="190">
        <f t="shared" si="15"/>
        <v>52.261704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1" t="s">
        <v>67</v>
      </c>
      <c r="C40" s="191">
        <v>100.0</v>
      </c>
      <c r="D40" s="191">
        <v>184.0</v>
      </c>
      <c r="E40" s="191">
        <v>2868.0</v>
      </c>
      <c r="F40" s="191">
        <f t="shared" si="5"/>
        <v>0</v>
      </c>
      <c r="G40" s="191">
        <f t="shared" si="6"/>
        <v>1583.136</v>
      </c>
      <c r="H40" s="192">
        <f t="shared" si="7"/>
        <v>1583.136</v>
      </c>
      <c r="I40" s="191">
        <v>1.0</v>
      </c>
      <c r="J40" s="193">
        <f t="shared" si="8"/>
        <v>1583.136</v>
      </c>
      <c r="K40" s="139"/>
      <c r="L40" s="176">
        <f t="shared" si="17"/>
        <v>4.6736</v>
      </c>
      <c r="M40" s="160">
        <f t="shared" si="18"/>
        <v>1</v>
      </c>
      <c r="N40" s="160">
        <f t="shared" si="19"/>
        <v>4.6736</v>
      </c>
      <c r="O40" s="139"/>
      <c r="P40" s="139"/>
      <c r="Q40" s="176">
        <v>1630.0</v>
      </c>
      <c r="R40" s="188">
        <v>30.0</v>
      </c>
      <c r="S40" s="176">
        <f t="shared" si="9"/>
        <v>28.68</v>
      </c>
      <c r="T40" s="160">
        <f t="shared" si="10"/>
        <v>1</v>
      </c>
      <c r="U40" s="160">
        <f t="shared" si="11"/>
        <v>28.68</v>
      </c>
      <c r="V40" s="189">
        <f t="shared" si="12"/>
        <v>1583.136</v>
      </c>
      <c r="W40" s="176">
        <f t="shared" ref="W40:X40" si="28">C40/100</f>
        <v>1</v>
      </c>
      <c r="X40" s="176">
        <f t="shared" si="28"/>
        <v>1.84</v>
      </c>
      <c r="Y40" s="176">
        <f t="shared" si="14"/>
        <v>28.68</v>
      </c>
      <c r="Z40" s="190">
        <f t="shared" si="15"/>
        <v>52.7712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1" t="s">
        <v>67</v>
      </c>
      <c r="C41" s="191">
        <v>98.0</v>
      </c>
      <c r="D41" s="191">
        <v>184.0</v>
      </c>
      <c r="E41" s="191">
        <v>2867.0</v>
      </c>
      <c r="F41" s="191">
        <f t="shared" si="5"/>
        <v>0</v>
      </c>
      <c r="G41" s="191">
        <f t="shared" si="6"/>
        <v>1550.93232</v>
      </c>
      <c r="H41" s="192">
        <f t="shared" si="7"/>
        <v>1550.93232</v>
      </c>
      <c r="I41" s="191">
        <v>1.0</v>
      </c>
      <c r="J41" s="193">
        <f t="shared" si="8"/>
        <v>1550.93232</v>
      </c>
      <c r="K41" s="139"/>
      <c r="L41" s="176">
        <f t="shared" si="17"/>
        <v>4.6736</v>
      </c>
      <c r="M41" s="160">
        <f t="shared" si="18"/>
        <v>1</v>
      </c>
      <c r="N41" s="160">
        <f t="shared" si="19"/>
        <v>4.6736</v>
      </c>
      <c r="O41" s="139"/>
      <c r="P41" s="139"/>
      <c r="Q41" s="176">
        <v>1605.0</v>
      </c>
      <c r="R41" s="188">
        <v>30.0</v>
      </c>
      <c r="S41" s="176">
        <f t="shared" si="9"/>
        <v>28.67</v>
      </c>
      <c r="T41" s="160">
        <f t="shared" si="10"/>
        <v>1</v>
      </c>
      <c r="U41" s="160">
        <f t="shared" si="11"/>
        <v>28.67</v>
      </c>
      <c r="V41" s="189">
        <f t="shared" si="12"/>
        <v>1550.93232</v>
      </c>
      <c r="W41" s="176">
        <f t="shared" ref="W41:X41" si="29">C41/100</f>
        <v>0.98</v>
      </c>
      <c r="X41" s="176">
        <f t="shared" si="29"/>
        <v>1.84</v>
      </c>
      <c r="Y41" s="176">
        <f t="shared" si="14"/>
        <v>28.67</v>
      </c>
      <c r="Z41" s="190">
        <f t="shared" si="15"/>
        <v>51.697744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91" t="s">
        <v>67</v>
      </c>
      <c r="C42" s="191">
        <v>98.0</v>
      </c>
      <c r="D42" s="191">
        <v>184.0</v>
      </c>
      <c r="E42" s="191">
        <v>2869.0</v>
      </c>
      <c r="F42" s="191">
        <f t="shared" si="5"/>
        <v>0</v>
      </c>
      <c r="G42" s="191">
        <f t="shared" si="6"/>
        <v>1552.01424</v>
      </c>
      <c r="H42" s="192">
        <f t="shared" si="7"/>
        <v>1552.01424</v>
      </c>
      <c r="I42" s="191">
        <v>1.0</v>
      </c>
      <c r="J42" s="193">
        <f t="shared" si="8"/>
        <v>1552.01424</v>
      </c>
      <c r="K42" s="139"/>
      <c r="L42" s="176">
        <f t="shared" si="17"/>
        <v>4.6736</v>
      </c>
      <c r="M42" s="160">
        <f t="shared" si="18"/>
        <v>1</v>
      </c>
      <c r="N42" s="160">
        <f t="shared" si="19"/>
        <v>4.6736</v>
      </c>
      <c r="O42" s="139"/>
      <c r="P42" s="139"/>
      <c r="Q42" s="176">
        <v>1605.0</v>
      </c>
      <c r="R42" s="188">
        <v>30.0</v>
      </c>
      <c r="S42" s="176">
        <f t="shared" si="9"/>
        <v>28.69</v>
      </c>
      <c r="T42" s="160">
        <f t="shared" si="10"/>
        <v>1</v>
      </c>
      <c r="U42" s="160">
        <f t="shared" si="11"/>
        <v>28.69</v>
      </c>
      <c r="V42" s="189">
        <f t="shared" si="12"/>
        <v>1552.01424</v>
      </c>
      <c r="W42" s="176">
        <f t="shared" ref="W42:X42" si="30">C42/100</f>
        <v>0.98</v>
      </c>
      <c r="X42" s="176">
        <f t="shared" si="30"/>
        <v>1.84</v>
      </c>
      <c r="Y42" s="176">
        <f t="shared" si="14"/>
        <v>28.69</v>
      </c>
      <c r="Z42" s="190">
        <f t="shared" si="15"/>
        <v>51.733808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1" t="s">
        <v>67</v>
      </c>
      <c r="C43" s="191">
        <v>100.0</v>
      </c>
      <c r="D43" s="191">
        <v>184.0</v>
      </c>
      <c r="E43" s="191">
        <v>2868.0</v>
      </c>
      <c r="F43" s="191">
        <f t="shared" si="5"/>
        <v>0</v>
      </c>
      <c r="G43" s="191">
        <f t="shared" si="6"/>
        <v>1583.136</v>
      </c>
      <c r="H43" s="192">
        <f t="shared" si="7"/>
        <v>1583.136</v>
      </c>
      <c r="I43" s="191">
        <v>1.0</v>
      </c>
      <c r="J43" s="193">
        <f t="shared" si="8"/>
        <v>1583.136</v>
      </c>
      <c r="K43" s="139"/>
      <c r="L43" s="176">
        <f t="shared" si="17"/>
        <v>4.6736</v>
      </c>
      <c r="M43" s="160">
        <f t="shared" si="18"/>
        <v>1</v>
      </c>
      <c r="N43" s="160">
        <f t="shared" si="19"/>
        <v>4.6736</v>
      </c>
      <c r="O43" s="139"/>
      <c r="P43" s="139"/>
      <c r="Q43" s="176">
        <v>1620.0</v>
      </c>
      <c r="R43" s="188">
        <v>30.0</v>
      </c>
      <c r="S43" s="176">
        <f t="shared" si="9"/>
        <v>28.68</v>
      </c>
      <c r="T43" s="160">
        <f t="shared" si="10"/>
        <v>1</v>
      </c>
      <c r="U43" s="160">
        <f t="shared" si="11"/>
        <v>28.68</v>
      </c>
      <c r="V43" s="189">
        <f t="shared" si="12"/>
        <v>1583.136</v>
      </c>
      <c r="W43" s="176">
        <f t="shared" ref="W43:X43" si="31">C43/100</f>
        <v>1</v>
      </c>
      <c r="X43" s="176">
        <f t="shared" si="31"/>
        <v>1.84</v>
      </c>
      <c r="Y43" s="176">
        <f t="shared" si="14"/>
        <v>28.68</v>
      </c>
      <c r="Z43" s="190">
        <f t="shared" si="15"/>
        <v>52.7712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1" t="s">
        <v>67</v>
      </c>
      <c r="C44" s="191">
        <v>99.0</v>
      </c>
      <c r="D44" s="191">
        <v>184.0</v>
      </c>
      <c r="E44" s="191">
        <v>2868.0</v>
      </c>
      <c r="F44" s="191">
        <f t="shared" si="5"/>
        <v>0</v>
      </c>
      <c r="G44" s="191">
        <f t="shared" si="6"/>
        <v>1567.30464</v>
      </c>
      <c r="H44" s="192">
        <f t="shared" si="7"/>
        <v>1567.30464</v>
      </c>
      <c r="I44" s="191">
        <v>1.0</v>
      </c>
      <c r="J44" s="193">
        <f t="shared" si="8"/>
        <v>1567.30464</v>
      </c>
      <c r="K44" s="139"/>
      <c r="L44" s="176">
        <f t="shared" si="17"/>
        <v>4.6736</v>
      </c>
      <c r="M44" s="160">
        <f t="shared" si="18"/>
        <v>1</v>
      </c>
      <c r="N44" s="160">
        <f t="shared" si="19"/>
        <v>4.6736</v>
      </c>
      <c r="O44" s="139"/>
      <c r="P44" s="139"/>
      <c r="Q44" s="176">
        <v>1620.0</v>
      </c>
      <c r="R44" s="188">
        <v>30.0</v>
      </c>
      <c r="S44" s="176">
        <f t="shared" si="9"/>
        <v>28.68</v>
      </c>
      <c r="T44" s="160">
        <f t="shared" si="10"/>
        <v>1</v>
      </c>
      <c r="U44" s="160">
        <f t="shared" si="11"/>
        <v>28.68</v>
      </c>
      <c r="V44" s="189">
        <f t="shared" si="12"/>
        <v>1567.30464</v>
      </c>
      <c r="W44" s="176">
        <f t="shared" ref="W44:X44" si="32">C44/100</f>
        <v>0.99</v>
      </c>
      <c r="X44" s="176">
        <f t="shared" si="32"/>
        <v>1.84</v>
      </c>
      <c r="Y44" s="176">
        <f t="shared" si="14"/>
        <v>28.68</v>
      </c>
      <c r="Z44" s="190">
        <f t="shared" si="15"/>
        <v>52.243488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1" t="s">
        <v>67</v>
      </c>
      <c r="C45" s="191">
        <v>101.0</v>
      </c>
      <c r="D45" s="191">
        <v>184.0</v>
      </c>
      <c r="E45" s="191">
        <v>2878.0</v>
      </c>
      <c r="F45" s="191">
        <f t="shared" si="5"/>
        <v>0</v>
      </c>
      <c r="G45" s="191">
        <f t="shared" si="6"/>
        <v>1604.54256</v>
      </c>
      <c r="H45" s="192">
        <f t="shared" si="7"/>
        <v>1604.54256</v>
      </c>
      <c r="I45" s="191">
        <v>1.0</v>
      </c>
      <c r="J45" s="193">
        <f t="shared" si="8"/>
        <v>1604.54256</v>
      </c>
      <c r="K45" s="139"/>
      <c r="L45" s="176">
        <f t="shared" si="17"/>
        <v>4.6736</v>
      </c>
      <c r="M45" s="160">
        <f t="shared" si="18"/>
        <v>1</v>
      </c>
      <c r="N45" s="160">
        <f t="shared" si="19"/>
        <v>4.6736</v>
      </c>
      <c r="O45" s="139"/>
      <c r="P45" s="139"/>
      <c r="Q45" s="176">
        <v>1615.0</v>
      </c>
      <c r="R45" s="188">
        <v>30.0</v>
      </c>
      <c r="S45" s="176">
        <f t="shared" si="9"/>
        <v>28.78</v>
      </c>
      <c r="T45" s="160">
        <f t="shared" si="10"/>
        <v>1</v>
      </c>
      <c r="U45" s="160">
        <f t="shared" si="11"/>
        <v>28.78</v>
      </c>
      <c r="V45" s="189">
        <f t="shared" si="12"/>
        <v>1604.54256</v>
      </c>
      <c r="W45" s="176">
        <f t="shared" ref="W45:X45" si="33">C45/100</f>
        <v>1.01</v>
      </c>
      <c r="X45" s="176">
        <f t="shared" si="33"/>
        <v>1.84</v>
      </c>
      <c r="Y45" s="176">
        <f t="shared" si="14"/>
        <v>28.78</v>
      </c>
      <c r="Z45" s="190">
        <f t="shared" si="15"/>
        <v>53.484752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0">
        <v>51.0</v>
      </c>
      <c r="B46" s="191"/>
      <c r="C46" s="191"/>
      <c r="D46" s="191"/>
      <c r="E46" s="191"/>
      <c r="F46" s="191">
        <f t="shared" si="5"/>
        <v>0</v>
      </c>
      <c r="G46" s="191">
        <f t="shared" si="6"/>
        <v>0</v>
      </c>
      <c r="H46" s="192">
        <f t="shared" si="7"/>
        <v>0</v>
      </c>
      <c r="I46" s="191"/>
      <c r="J46" s="193">
        <f t="shared" si="8"/>
        <v>0</v>
      </c>
      <c r="K46" s="139"/>
      <c r="L46" s="194"/>
      <c r="M46" s="195"/>
      <c r="N46" s="195"/>
      <c r="O46" s="139"/>
      <c r="P46" s="139"/>
      <c r="Q46" s="176"/>
      <c r="R46" s="141"/>
      <c r="S46" s="176">
        <f t="shared" si="9"/>
        <v>0</v>
      </c>
      <c r="T46" s="160" t="str">
        <f t="shared" si="10"/>
        <v/>
      </c>
      <c r="U46" s="160">
        <f t="shared" si="11"/>
        <v>0</v>
      </c>
      <c r="V46" s="189">
        <f t="shared" si="12"/>
        <v>0</v>
      </c>
      <c r="W46" s="176">
        <f t="shared" ref="W46:X46" si="34">C46/100</f>
        <v>0</v>
      </c>
      <c r="X46" s="176">
        <f t="shared" si="34"/>
        <v>0</v>
      </c>
      <c r="Y46" s="176">
        <f t="shared" si="14"/>
        <v>0</v>
      </c>
      <c r="Z46" s="190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52.0</v>
      </c>
      <c r="B47" s="191"/>
      <c r="C47" s="191"/>
      <c r="D47" s="191"/>
      <c r="E47" s="191"/>
      <c r="F47" s="191">
        <f t="shared" si="5"/>
        <v>0</v>
      </c>
      <c r="G47" s="191">
        <f t="shared" si="6"/>
        <v>0</v>
      </c>
      <c r="H47" s="192">
        <f t="shared" si="7"/>
        <v>0</v>
      </c>
      <c r="I47" s="191"/>
      <c r="J47" s="193">
        <f t="shared" si="8"/>
        <v>0</v>
      </c>
      <c r="K47" s="139"/>
      <c r="L47" s="194"/>
      <c r="M47" s="195"/>
      <c r="N47" s="195"/>
      <c r="O47" s="139"/>
      <c r="P47" s="139"/>
      <c r="Q47" s="176"/>
      <c r="R47" s="141"/>
      <c r="S47" s="176">
        <f t="shared" si="9"/>
        <v>0</v>
      </c>
      <c r="T47" s="160" t="str">
        <f t="shared" si="10"/>
        <v/>
      </c>
      <c r="U47" s="160">
        <f t="shared" si="11"/>
        <v>0</v>
      </c>
      <c r="V47" s="189">
        <f t="shared" si="12"/>
        <v>0</v>
      </c>
      <c r="W47" s="176">
        <f t="shared" ref="W47:X47" si="35">C47/100</f>
        <v>0</v>
      </c>
      <c r="X47" s="176">
        <f t="shared" si="35"/>
        <v>0</v>
      </c>
      <c r="Y47" s="176">
        <f t="shared" si="14"/>
        <v>0</v>
      </c>
      <c r="Z47" s="190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53.0</v>
      </c>
      <c r="B48" s="191"/>
      <c r="C48" s="191"/>
      <c r="D48" s="191"/>
      <c r="E48" s="191"/>
      <c r="F48" s="191">
        <f t="shared" si="5"/>
        <v>0</v>
      </c>
      <c r="G48" s="191">
        <f t="shared" si="6"/>
        <v>0</v>
      </c>
      <c r="H48" s="192">
        <f t="shared" si="7"/>
        <v>0</v>
      </c>
      <c r="I48" s="191"/>
      <c r="J48" s="193">
        <f t="shared" si="8"/>
        <v>0</v>
      </c>
      <c r="K48" s="139"/>
      <c r="L48" s="194"/>
      <c r="M48" s="195"/>
      <c r="N48" s="195"/>
      <c r="O48" s="139"/>
      <c r="P48" s="139"/>
      <c r="Q48" s="176"/>
      <c r="R48" s="141"/>
      <c r="S48" s="176">
        <f t="shared" si="9"/>
        <v>0</v>
      </c>
      <c r="T48" s="160" t="str">
        <f t="shared" si="10"/>
        <v/>
      </c>
      <c r="U48" s="160">
        <f t="shared" si="11"/>
        <v>0</v>
      </c>
      <c r="V48" s="189">
        <f t="shared" si="12"/>
        <v>0</v>
      </c>
      <c r="W48" s="176">
        <f t="shared" ref="W48:X48" si="36">C48/100</f>
        <v>0</v>
      </c>
      <c r="X48" s="176">
        <f t="shared" si="36"/>
        <v>0</v>
      </c>
      <c r="Y48" s="176">
        <f t="shared" si="14"/>
        <v>0</v>
      </c>
      <c r="Z48" s="190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54.0</v>
      </c>
      <c r="B49" s="191"/>
      <c r="C49" s="191"/>
      <c r="D49" s="191"/>
      <c r="E49" s="191"/>
      <c r="F49" s="191">
        <f t="shared" si="5"/>
        <v>0</v>
      </c>
      <c r="G49" s="191">
        <f t="shared" si="6"/>
        <v>0</v>
      </c>
      <c r="H49" s="192">
        <f t="shared" si="7"/>
        <v>0</v>
      </c>
      <c r="I49" s="191"/>
      <c r="J49" s="193">
        <f t="shared" si="8"/>
        <v>0</v>
      </c>
      <c r="K49" s="139"/>
      <c r="L49" s="194"/>
      <c r="M49" s="195"/>
      <c r="N49" s="195"/>
      <c r="O49" s="139"/>
      <c r="P49" s="139"/>
      <c r="Q49" s="176"/>
      <c r="R49" s="141"/>
      <c r="S49" s="176">
        <f t="shared" si="9"/>
        <v>0</v>
      </c>
      <c r="T49" s="160" t="str">
        <f t="shared" si="10"/>
        <v/>
      </c>
      <c r="U49" s="160">
        <f t="shared" si="11"/>
        <v>0</v>
      </c>
      <c r="V49" s="189">
        <f t="shared" si="12"/>
        <v>0</v>
      </c>
      <c r="W49" s="176">
        <f t="shared" ref="W49:X49" si="37">C49/100</f>
        <v>0</v>
      </c>
      <c r="X49" s="176">
        <f t="shared" si="37"/>
        <v>0</v>
      </c>
      <c r="Y49" s="176">
        <f t="shared" si="14"/>
        <v>0</v>
      </c>
      <c r="Z49" s="190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55.0</v>
      </c>
      <c r="B50" s="191"/>
      <c r="C50" s="191"/>
      <c r="D50" s="191"/>
      <c r="E50" s="191"/>
      <c r="F50" s="191">
        <f t="shared" si="5"/>
        <v>0</v>
      </c>
      <c r="G50" s="191">
        <f t="shared" si="6"/>
        <v>0</v>
      </c>
      <c r="H50" s="192">
        <f t="shared" si="7"/>
        <v>0</v>
      </c>
      <c r="I50" s="191"/>
      <c r="J50" s="193">
        <f t="shared" si="8"/>
        <v>0</v>
      </c>
      <c r="K50" s="139"/>
      <c r="L50" s="194"/>
      <c r="M50" s="195"/>
      <c r="N50" s="195"/>
      <c r="O50" s="139"/>
      <c r="P50" s="139"/>
      <c r="Q50" s="176"/>
      <c r="R50" s="141"/>
      <c r="S50" s="176">
        <f t="shared" si="9"/>
        <v>0</v>
      </c>
      <c r="T50" s="160" t="str">
        <f t="shared" si="10"/>
        <v/>
      </c>
      <c r="U50" s="160">
        <f t="shared" si="11"/>
        <v>0</v>
      </c>
      <c r="V50" s="189">
        <f t="shared" si="12"/>
        <v>0</v>
      </c>
      <c r="W50" s="176">
        <f t="shared" ref="W50:X50" si="38">C50/100</f>
        <v>0</v>
      </c>
      <c r="X50" s="176">
        <f t="shared" si="38"/>
        <v>0</v>
      </c>
      <c r="Y50" s="176">
        <f t="shared" si="14"/>
        <v>0</v>
      </c>
      <c r="Z50" s="190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56.0</v>
      </c>
      <c r="B51" s="191"/>
      <c r="C51" s="191"/>
      <c r="D51" s="191"/>
      <c r="E51" s="191"/>
      <c r="F51" s="191">
        <f t="shared" si="5"/>
        <v>0</v>
      </c>
      <c r="G51" s="191">
        <f t="shared" si="6"/>
        <v>0</v>
      </c>
      <c r="H51" s="192">
        <f t="shared" si="7"/>
        <v>0</v>
      </c>
      <c r="I51" s="191"/>
      <c r="J51" s="193">
        <f t="shared" si="8"/>
        <v>0</v>
      </c>
      <c r="K51" s="139"/>
      <c r="L51" s="194"/>
      <c r="M51" s="195"/>
      <c r="N51" s="195"/>
      <c r="O51" s="139"/>
      <c r="P51" s="139"/>
      <c r="Q51" s="176"/>
      <c r="R51" s="141"/>
      <c r="S51" s="176">
        <f t="shared" si="9"/>
        <v>0</v>
      </c>
      <c r="T51" s="160" t="str">
        <f t="shared" si="10"/>
        <v/>
      </c>
      <c r="U51" s="160">
        <f t="shared" si="11"/>
        <v>0</v>
      </c>
      <c r="V51" s="189">
        <f t="shared" si="12"/>
        <v>0</v>
      </c>
      <c r="W51" s="176">
        <f t="shared" ref="W51:X51" si="39">C51/100</f>
        <v>0</v>
      </c>
      <c r="X51" s="176">
        <f t="shared" si="39"/>
        <v>0</v>
      </c>
      <c r="Y51" s="176">
        <f t="shared" si="14"/>
        <v>0</v>
      </c>
      <c r="Z51" s="190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57.0</v>
      </c>
      <c r="B52" s="191"/>
      <c r="C52" s="191"/>
      <c r="D52" s="191"/>
      <c r="E52" s="191"/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/>
      <c r="J52" s="193">
        <f t="shared" si="8"/>
        <v>0</v>
      </c>
      <c r="K52" s="139"/>
      <c r="L52" s="194"/>
      <c r="M52" s="195"/>
      <c r="N52" s="195"/>
      <c r="O52" s="139"/>
      <c r="P52" s="139"/>
      <c r="Q52" s="176"/>
      <c r="R52" s="141"/>
      <c r="S52" s="176">
        <f t="shared" si="9"/>
        <v>0</v>
      </c>
      <c r="T52" s="160" t="str">
        <f t="shared" si="10"/>
        <v/>
      </c>
      <c r="U52" s="160">
        <f t="shared" si="11"/>
        <v>0</v>
      </c>
      <c r="V52" s="189">
        <f t="shared" si="12"/>
        <v>0</v>
      </c>
      <c r="W52" s="176">
        <f t="shared" ref="W52:X52" si="40">C52/100</f>
        <v>0</v>
      </c>
      <c r="X52" s="176">
        <f t="shared" si="40"/>
        <v>0</v>
      </c>
      <c r="Y52" s="176">
        <f t="shared" si="14"/>
        <v>0</v>
      </c>
      <c r="Z52" s="190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58.0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/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41">C53/100</f>
        <v>0</v>
      </c>
      <c r="X53" s="176">
        <f t="shared" si="41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59.0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/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42">C54/100</f>
        <v>0</v>
      </c>
      <c r="X54" s="176">
        <f t="shared" si="42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60.0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76">
        <f t="shared" ref="L55:L56" si="44">D55*25.4/1000</f>
        <v>0</v>
      </c>
      <c r="M55" s="160" t="str">
        <f t="shared" ref="M55:M70" si="45">+I55</f>
        <v/>
      </c>
      <c r="N55" s="160">
        <f t="shared" ref="N55:N56" si="46">M55*L55</f>
        <v>0</v>
      </c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3">C55/100</f>
        <v>0</v>
      </c>
      <c r="X55" s="176">
        <f t="shared" si="43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61.0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>
        <f t="shared" si="44"/>
        <v>0</v>
      </c>
      <c r="M56" s="195" t="str">
        <f t="shared" si="45"/>
        <v/>
      </c>
      <c r="N56" s="195">
        <f t="shared" si="46"/>
        <v>0</v>
      </c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7">C56/100</f>
        <v>0</v>
      </c>
      <c r="X56" s="176">
        <f t="shared" si="47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62.0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 t="str">
        <f t="shared" si="45"/>
        <v/>
      </c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8">C57/100</f>
        <v>0</v>
      </c>
      <c r="X57" s="176">
        <f t="shared" si="48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63.0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 t="str">
        <f t="shared" si="45"/>
        <v/>
      </c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9">C58/100</f>
        <v>0</v>
      </c>
      <c r="X58" s="176">
        <f t="shared" si="49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64.0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 t="str">
        <f t="shared" si="45"/>
        <v/>
      </c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50">C59/100</f>
        <v>0</v>
      </c>
      <c r="X59" s="176">
        <f t="shared" si="50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65.0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 t="str">
        <f t="shared" si="45"/>
        <v/>
      </c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51">C60/100</f>
        <v>0</v>
      </c>
      <c r="X60" s="176">
        <f t="shared" si="51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66.0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 t="str">
        <f t="shared" si="45"/>
        <v/>
      </c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52">C61/100</f>
        <v>0</v>
      </c>
      <c r="X61" s="176">
        <f t="shared" si="52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67.0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 t="str">
        <f t="shared" si="45"/>
        <v/>
      </c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53">C62/100</f>
        <v>0</v>
      </c>
      <c r="X62" s="176">
        <f t="shared" si="53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68.0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 t="str">
        <f t="shared" si="45"/>
        <v/>
      </c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54">C63/100</f>
        <v>0</v>
      </c>
      <c r="X63" s="176">
        <f t="shared" si="54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69.0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 t="str">
        <f t="shared" si="45"/>
        <v/>
      </c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5">C64/100</f>
        <v>0</v>
      </c>
      <c r="X64" s="176">
        <f t="shared" si="55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70.0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 t="str">
        <f t="shared" si="45"/>
        <v/>
      </c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6">C65/100</f>
        <v>0</v>
      </c>
      <c r="X65" s="176">
        <f t="shared" si="56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71.0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 t="str">
        <f t="shared" si="45"/>
        <v/>
      </c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7">C66/100</f>
        <v>0</v>
      </c>
      <c r="X66" s="176">
        <f t="shared" si="57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72.0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45"/>
        <v/>
      </c>
      <c r="N67" s="195"/>
      <c r="O67" s="139"/>
      <c r="P67" s="139"/>
      <c r="Q67" s="176"/>
      <c r="R67" s="141"/>
      <c r="S67" s="196">
        <f t="shared" si="9"/>
        <v>0</v>
      </c>
      <c r="T67" s="197" t="str">
        <f t="shared" si="10"/>
        <v/>
      </c>
      <c r="U67" s="197">
        <f t="shared" si="11"/>
        <v>0</v>
      </c>
      <c r="V67" s="198">
        <f t="shared" si="12"/>
        <v>0</v>
      </c>
      <c r="W67" s="196">
        <f t="shared" ref="W67:X67" si="58">C67/100</f>
        <v>0</v>
      </c>
      <c r="X67" s="196">
        <f t="shared" si="58"/>
        <v>0</v>
      </c>
      <c r="Y67" s="196">
        <f t="shared" si="14"/>
        <v>0</v>
      </c>
      <c r="Z67" s="19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73.0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45"/>
        <v/>
      </c>
      <c r="N68" s="195"/>
      <c r="O68" s="139"/>
      <c r="P68" s="139"/>
      <c r="Q68" s="176"/>
      <c r="R68" s="141"/>
      <c r="S68" s="196">
        <f t="shared" si="9"/>
        <v>0</v>
      </c>
      <c r="T68" s="197" t="str">
        <f t="shared" si="10"/>
        <v/>
      </c>
      <c r="U68" s="197">
        <f t="shared" si="11"/>
        <v>0</v>
      </c>
      <c r="V68" s="198">
        <f t="shared" si="12"/>
        <v>0</v>
      </c>
      <c r="W68" s="196">
        <f t="shared" ref="W68:X68" si="59">C68/100</f>
        <v>0</v>
      </c>
      <c r="X68" s="196">
        <f t="shared" si="59"/>
        <v>0</v>
      </c>
      <c r="Y68" s="196">
        <f t="shared" si="14"/>
        <v>0</v>
      </c>
      <c r="Z68" s="19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74.0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45"/>
        <v/>
      </c>
      <c r="N69" s="195"/>
      <c r="O69" s="139"/>
      <c r="P69" s="139"/>
      <c r="Q69" s="176"/>
      <c r="R69" s="141"/>
      <c r="S69" s="196">
        <f t="shared" si="9"/>
        <v>0</v>
      </c>
      <c r="T69" s="197" t="str">
        <f t="shared" si="10"/>
        <v/>
      </c>
      <c r="U69" s="197">
        <f t="shared" si="11"/>
        <v>0</v>
      </c>
      <c r="V69" s="198">
        <f t="shared" si="12"/>
        <v>0</v>
      </c>
      <c r="W69" s="196">
        <f t="shared" ref="W69:X69" si="60">C69/100</f>
        <v>0</v>
      </c>
      <c r="X69" s="196">
        <f t="shared" si="60"/>
        <v>0</v>
      </c>
      <c r="Y69" s="196">
        <f t="shared" si="14"/>
        <v>0</v>
      </c>
      <c r="Z69" s="19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75.0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45"/>
        <v/>
      </c>
      <c r="N70" s="195"/>
      <c r="O70" s="139"/>
      <c r="P70" s="139"/>
      <c r="Q70" s="176"/>
      <c r="R70" s="141"/>
      <c r="S70" s="196">
        <f t="shared" si="9"/>
        <v>0</v>
      </c>
      <c r="T70" s="197" t="str">
        <f t="shared" si="10"/>
        <v/>
      </c>
      <c r="U70" s="197">
        <f t="shared" si="11"/>
        <v>0</v>
      </c>
      <c r="V70" s="198">
        <f t="shared" si="12"/>
        <v>0</v>
      </c>
      <c r="W70" s="196">
        <f t="shared" ref="W70:X70" si="61">C70/100</f>
        <v>0</v>
      </c>
      <c r="X70" s="196">
        <f t="shared" si="61"/>
        <v>0</v>
      </c>
      <c r="Y70" s="196">
        <f t="shared" si="14"/>
        <v>0</v>
      </c>
      <c r="Z70" s="19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76.0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/>
      <c r="N71" s="195"/>
      <c r="O71" s="139"/>
      <c r="P71" s="139"/>
      <c r="Q71" s="193"/>
      <c r="R71" s="141"/>
      <c r="S71" s="196">
        <f t="shared" si="9"/>
        <v>0</v>
      </c>
      <c r="T71" s="197" t="str">
        <f t="shared" si="10"/>
        <v/>
      </c>
      <c r="U71" s="197">
        <f t="shared" si="11"/>
        <v>0</v>
      </c>
      <c r="V71" s="200"/>
      <c r="W71" s="196">
        <f t="shared" ref="W71:X71" si="62">C71/100</f>
        <v>0</v>
      </c>
      <c r="X71" s="196">
        <f t="shared" si="62"/>
        <v>0</v>
      </c>
      <c r="Y71" s="196">
        <f t="shared" si="14"/>
        <v>0</v>
      </c>
      <c r="Z71" s="19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77.0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/>
      <c r="N72" s="195"/>
      <c r="O72" s="139"/>
      <c r="P72" s="139"/>
      <c r="Q72" s="193"/>
      <c r="R72" s="141"/>
      <c r="S72" s="196">
        <f t="shared" si="9"/>
        <v>0</v>
      </c>
      <c r="T72" s="197" t="str">
        <f t="shared" si="10"/>
        <v/>
      </c>
      <c r="U72" s="197">
        <f t="shared" si="11"/>
        <v>0</v>
      </c>
      <c r="V72" s="200"/>
      <c r="W72" s="196">
        <f t="shared" ref="W72:X72" si="63">C72/100</f>
        <v>0</v>
      </c>
      <c r="X72" s="196">
        <f t="shared" si="63"/>
        <v>0</v>
      </c>
      <c r="Y72" s="196">
        <f t="shared" si="14"/>
        <v>0</v>
      </c>
      <c r="Z72" s="19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78.0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93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200"/>
      <c r="W73" s="196">
        <f t="shared" ref="W73:X73" si="64">C73/100</f>
        <v>0</v>
      </c>
      <c r="X73" s="196">
        <f t="shared" si="64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79.0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/>
      <c r="N74" s="195"/>
      <c r="O74" s="139"/>
      <c r="P74" s="139"/>
      <c r="Q74" s="193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200"/>
      <c r="W74" s="196">
        <f t="shared" ref="W74:X74" si="65">C74/100</f>
        <v>0</v>
      </c>
      <c r="X74" s="196">
        <f t="shared" si="65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80.0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93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200"/>
      <c r="W75" s="196">
        <f t="shared" ref="W75:X75" si="66">C75/100</f>
        <v>0</v>
      </c>
      <c r="X75" s="196">
        <f t="shared" si="66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81.0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93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200"/>
      <c r="W76" s="196">
        <f t="shared" ref="W76:X76" si="67">C76/100</f>
        <v>0</v>
      </c>
      <c r="X76" s="196">
        <f t="shared" si="67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82.0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68">C77/100</f>
        <v>0</v>
      </c>
      <c r="X77" s="196">
        <f t="shared" si="68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83.0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69">C78/100</f>
        <v>0</v>
      </c>
      <c r="X78" s="196">
        <f t="shared" si="69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84.0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70">C79/100</f>
        <v>0</v>
      </c>
      <c r="X79" s="196">
        <f t="shared" si="70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85.0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71">C80/100</f>
        <v>0</v>
      </c>
      <c r="X80" s="196">
        <f t="shared" si="71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86.0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2">C81/100</f>
        <v>0</v>
      </c>
      <c r="X81" s="196">
        <f t="shared" si="72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87.0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3">C82/100</f>
        <v>0</v>
      </c>
      <c r="X82" s="196">
        <f t="shared" si="73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88.0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4">C83/100</f>
        <v>0</v>
      </c>
      <c r="X83" s="196">
        <f t="shared" si="74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89.0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5">C84/100</f>
        <v>0</v>
      </c>
      <c r="X84" s="196">
        <f t="shared" si="75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90.0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6">C85/100</f>
        <v>0</v>
      </c>
      <c r="X85" s="196">
        <f t="shared" si="76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91.0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7">C86/100</f>
        <v>0</v>
      </c>
      <c r="X86" s="196">
        <f t="shared" si="77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92.0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8">C87/100</f>
        <v>0</v>
      </c>
      <c r="X87" s="196">
        <f t="shared" si="78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93.0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9">C88/100</f>
        <v>0</v>
      </c>
      <c r="X88" s="196">
        <f t="shared" si="79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94.0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80">C89/100</f>
        <v>0</v>
      </c>
      <c r="X89" s="196">
        <f t="shared" si="80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95.0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1">C90/100</f>
        <v>0</v>
      </c>
      <c r="X90" s="196">
        <f t="shared" si="81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96.0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2">C91/100</f>
        <v>0</v>
      </c>
      <c r="X91" s="196">
        <f t="shared" si="82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97.0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3">C92/100</f>
        <v>0</v>
      </c>
      <c r="X92" s="196">
        <f t="shared" si="83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98.0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4">C93/100</f>
        <v>0</v>
      </c>
      <c r="X93" s="196">
        <f t="shared" si="84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99.0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5">C94/100</f>
        <v>0</v>
      </c>
      <c r="X94" s="196">
        <f t="shared" si="85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100.0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6">C95/100</f>
        <v>0</v>
      </c>
      <c r="X95" s="196">
        <f t="shared" si="86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101.0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7">C96/100</f>
        <v>0</v>
      </c>
      <c r="X96" s="196">
        <f t="shared" si="87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102.0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8">C97/100</f>
        <v>0</v>
      </c>
      <c r="X97" s="196">
        <f t="shared" si="88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103.0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9">C98/100</f>
        <v>0</v>
      </c>
      <c r="X98" s="196">
        <f t="shared" si="89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104.0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90">C99/100</f>
        <v>0</v>
      </c>
      <c r="X99" s="196">
        <f t="shared" si="90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105.0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1">C100/100</f>
        <v>0</v>
      </c>
      <c r="X100" s="196">
        <f t="shared" si="91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106.0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2">C101/100</f>
        <v>0</v>
      </c>
      <c r="X101" s="196">
        <f t="shared" si="92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107.0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3">C102/100</f>
        <v>0</v>
      </c>
      <c r="X102" s="196">
        <f t="shared" si="93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108.0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4">C103/100</f>
        <v>0</v>
      </c>
      <c r="X103" s="196">
        <f t="shared" si="94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109.0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5">C104/100</f>
        <v>0</v>
      </c>
      <c r="X104" s="196">
        <f t="shared" si="95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110.0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6">C105/100</f>
        <v>0</v>
      </c>
      <c r="X105" s="196">
        <f t="shared" si="96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111.0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7">C106/100</f>
        <v>0</v>
      </c>
      <c r="X106" s="196">
        <f t="shared" si="97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112.0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8">C107/100</f>
        <v>0</v>
      </c>
      <c r="X107" s="196">
        <f t="shared" si="98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113.0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9">C108/100</f>
        <v>0</v>
      </c>
      <c r="X108" s="196">
        <f t="shared" si="99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114.0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100">C109/100</f>
        <v>0</v>
      </c>
      <c r="X109" s="196">
        <f t="shared" si="100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115.0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1">C110/100</f>
        <v>0</v>
      </c>
      <c r="X110" s="196">
        <f t="shared" si="101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116.0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2">C111/100</f>
        <v>0</v>
      </c>
      <c r="X111" s="196">
        <f t="shared" si="102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117.0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3">C112/100</f>
        <v>0</v>
      </c>
      <c r="X112" s="196">
        <f t="shared" si="103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118.0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4">C113/100</f>
        <v>0</v>
      </c>
      <c r="X113" s="196">
        <f t="shared" si="104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119.0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5">C114/100</f>
        <v>0</v>
      </c>
      <c r="X114" s="196">
        <f t="shared" si="105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120.0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6">C115/100</f>
        <v>0</v>
      </c>
      <c r="X115" s="196">
        <f t="shared" si="106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121.0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7">C116/100</f>
        <v>0</v>
      </c>
      <c r="X116" s="196">
        <f t="shared" si="107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122.0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8">C117/100</f>
        <v>0</v>
      </c>
      <c r="X117" s="196">
        <f t="shared" si="108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123.0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9">C118/100</f>
        <v>0</v>
      </c>
      <c r="X118" s="196">
        <f t="shared" si="109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124.0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10">C119/100</f>
        <v>0</v>
      </c>
      <c r="X119" s="196">
        <f t="shared" si="110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125.0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1">C120/100</f>
        <v>0</v>
      </c>
      <c r="X120" s="196">
        <f t="shared" si="111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126.0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2">C121/100</f>
        <v>0</v>
      </c>
      <c r="X121" s="196">
        <f t="shared" si="112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127.0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3">C122/100</f>
        <v>0</v>
      </c>
      <c r="X122" s="196">
        <f t="shared" si="113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128.0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4">C123/100</f>
        <v>0</v>
      </c>
      <c r="X123" s="196">
        <f t="shared" si="114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129.0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5">C124/100</f>
        <v>0</v>
      </c>
      <c r="X124" s="196">
        <f t="shared" si="115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130.0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6">C125/100</f>
        <v>0</v>
      </c>
      <c r="X125" s="196">
        <f t="shared" si="116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131.0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7">C126/100</f>
        <v>0</v>
      </c>
      <c r="X126" s="196">
        <f t="shared" si="117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132.0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8">C127/100</f>
        <v>0</v>
      </c>
      <c r="X127" s="196">
        <f t="shared" si="118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133.0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9">C128/100</f>
        <v>0</v>
      </c>
      <c r="X128" s="196">
        <f t="shared" si="119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134.0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20">C129/100</f>
        <v>0</v>
      </c>
      <c r="X129" s="196">
        <f t="shared" si="120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135.0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1">C130/100</f>
        <v>0</v>
      </c>
      <c r="X130" s="196">
        <f t="shared" si="121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136.0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2">C131/100</f>
        <v>0</v>
      </c>
      <c r="X131" s="196">
        <f t="shared" si="122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137.0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3">C132/100</f>
        <v>0</v>
      </c>
      <c r="X132" s="196">
        <f t="shared" si="123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138.0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4">C133/100</f>
        <v>0</v>
      </c>
      <c r="X133" s="196">
        <f t="shared" si="124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139.0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5">C134/100</f>
        <v>0</v>
      </c>
      <c r="X134" s="196">
        <f t="shared" si="125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140.0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6">C135/100</f>
        <v>0</v>
      </c>
      <c r="X135" s="196">
        <f t="shared" si="126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141.0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7">C136/100</f>
        <v>0</v>
      </c>
      <c r="X136" s="196">
        <f t="shared" si="127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142.0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8">C137/100</f>
        <v>0</v>
      </c>
      <c r="X137" s="196">
        <f t="shared" si="128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143.0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9">C138/100</f>
        <v>0</v>
      </c>
      <c r="X138" s="196">
        <f t="shared" si="129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144.0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30">C139/100</f>
        <v>0</v>
      </c>
      <c r="X139" s="196">
        <f t="shared" si="130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145.0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1">C140/100</f>
        <v>0</v>
      </c>
      <c r="X140" s="196">
        <f t="shared" si="131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146.0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2">C141/100</f>
        <v>0</v>
      </c>
      <c r="X141" s="196">
        <f t="shared" si="132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147.0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3">C142/100</f>
        <v>0</v>
      </c>
      <c r="X142" s="196">
        <f t="shared" si="133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148.0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4">C143/100</f>
        <v>0</v>
      </c>
      <c r="X143" s="196">
        <f t="shared" si="134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149.0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5">C144/100</f>
        <v>0</v>
      </c>
      <c r="X144" s="196">
        <f t="shared" si="135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150.0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6">C145/100</f>
        <v>0</v>
      </c>
      <c r="X145" s="196">
        <f t="shared" si="136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151.0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7">C146/100</f>
        <v>0</v>
      </c>
      <c r="X146" s="196">
        <f t="shared" si="137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152.0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8">C147/100</f>
        <v>0</v>
      </c>
      <c r="X147" s="196">
        <f t="shared" si="138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153.0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9">C148/100</f>
        <v>0</v>
      </c>
      <c r="X148" s="196">
        <f t="shared" si="139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154.0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40">C149/100</f>
        <v>0</v>
      </c>
      <c r="X149" s="196">
        <f t="shared" si="140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155.0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1">C150/100</f>
        <v>0</v>
      </c>
      <c r="X150" s="196">
        <f t="shared" si="141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156.0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2">C151/100</f>
        <v>0</v>
      </c>
      <c r="X151" s="196">
        <f t="shared" si="142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157.0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3">C152/100</f>
        <v>0</v>
      </c>
      <c r="X152" s="196">
        <f t="shared" si="143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158.0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4">C153/100</f>
        <v>0</v>
      </c>
      <c r="X153" s="196">
        <f t="shared" si="144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159.0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5">C154/100</f>
        <v>0</v>
      </c>
      <c r="X154" s="196">
        <f t="shared" si="145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160.0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6">C155/100</f>
        <v>0</v>
      </c>
      <c r="X155" s="196">
        <f t="shared" si="146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161.0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7">C156/100</f>
        <v>0</v>
      </c>
      <c r="X156" s="196">
        <f t="shared" si="147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162.0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8">C157/100</f>
        <v>0</v>
      </c>
      <c r="X157" s="196">
        <f t="shared" si="148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163.0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9">C158/100</f>
        <v>0</v>
      </c>
      <c r="X158" s="196">
        <f t="shared" si="149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164.0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50">C159/100</f>
        <v>0</v>
      </c>
      <c r="X159" s="196">
        <f t="shared" si="150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165.0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1">C160/100</f>
        <v>0</v>
      </c>
      <c r="X160" s="196">
        <f t="shared" si="151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166.0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2">C161/100</f>
        <v>0</v>
      </c>
      <c r="X161" s="196">
        <f t="shared" si="152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167.0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3">C162/100</f>
        <v>0</v>
      </c>
      <c r="X162" s="196">
        <f t="shared" si="153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168.0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4">C163/100</f>
        <v>0</v>
      </c>
      <c r="X163" s="196">
        <f t="shared" si="154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169.0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5">C164/100</f>
        <v>0</v>
      </c>
      <c r="X164" s="196">
        <f t="shared" si="155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170.0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6">C165/100</f>
        <v>0</v>
      </c>
      <c r="X165" s="196">
        <f t="shared" si="156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171.0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7">C166/100</f>
        <v>0</v>
      </c>
      <c r="X166" s="196">
        <f t="shared" si="157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172.0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8">C167/100</f>
        <v>0</v>
      </c>
      <c r="X167" s="196">
        <f t="shared" si="158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173.0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9">C168/100</f>
        <v>0</v>
      </c>
      <c r="X168" s="196">
        <f t="shared" si="159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174.0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60">C169/100</f>
        <v>0</v>
      </c>
      <c r="X169" s="196">
        <f t="shared" si="160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175.0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1">C170/100</f>
        <v>0</v>
      </c>
      <c r="X170" s="196">
        <f t="shared" si="161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176.0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2">C171/100</f>
        <v>0</v>
      </c>
      <c r="X171" s="196">
        <f t="shared" si="162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177.0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3">C172/100</f>
        <v>0</v>
      </c>
      <c r="X172" s="196">
        <f t="shared" si="163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178.0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4">C173/100</f>
        <v>0</v>
      </c>
      <c r="X173" s="196">
        <f t="shared" si="164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179.0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5">C174/100</f>
        <v>0</v>
      </c>
      <c r="X174" s="196">
        <f t="shared" si="165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180.0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6">C175/100</f>
        <v>0</v>
      </c>
      <c r="X175" s="196">
        <f t="shared" si="166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181.0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7">C176/100</f>
        <v>0</v>
      </c>
      <c r="X176" s="196">
        <f t="shared" si="167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182.0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8">C177/100</f>
        <v>0</v>
      </c>
      <c r="X177" s="196">
        <f t="shared" si="168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183.0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9">C178/100</f>
        <v>0</v>
      </c>
      <c r="X178" s="196">
        <f t="shared" si="169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184.0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70">C179/100</f>
        <v>0</v>
      </c>
      <c r="X179" s="196">
        <f t="shared" si="170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185.0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1">C180/100</f>
        <v>0</v>
      </c>
      <c r="X180" s="196">
        <f t="shared" si="171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186.0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2">C181/100</f>
        <v>0</v>
      </c>
      <c r="X181" s="196">
        <f t="shared" si="172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187.0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3">C182/100</f>
        <v>0</v>
      </c>
      <c r="X182" s="196">
        <f t="shared" si="173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188.0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4">C183/100</f>
        <v>0</v>
      </c>
      <c r="X183" s="196">
        <f t="shared" si="174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189.0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5">C184/100</f>
        <v>0</v>
      </c>
      <c r="X184" s="196">
        <f t="shared" si="175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190.0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6">C185/100</f>
        <v>0</v>
      </c>
      <c r="X185" s="196">
        <f t="shared" si="176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191.0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7">C186/100</f>
        <v>0</v>
      </c>
      <c r="X186" s="196">
        <f t="shared" si="177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192.0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8">C187/100</f>
        <v>0</v>
      </c>
      <c r="X187" s="196">
        <f t="shared" si="178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193.0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9">C188/100</f>
        <v>0</v>
      </c>
      <c r="X188" s="196">
        <f t="shared" si="179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194.0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80">C189/100</f>
        <v>0</v>
      </c>
      <c r="X189" s="196">
        <f t="shared" si="180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195.0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1">C190/100</f>
        <v>0</v>
      </c>
      <c r="X190" s="196">
        <f t="shared" si="181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196.0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2">C191/100</f>
        <v>0</v>
      </c>
      <c r="X191" s="196">
        <f t="shared" si="182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197.0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3">C192/100</f>
        <v>0</v>
      </c>
      <c r="X192" s="196">
        <f t="shared" si="183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198.0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4">C193/100</f>
        <v>0</v>
      </c>
      <c r="X193" s="196">
        <f t="shared" si="184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199.0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5">C194/100</f>
        <v>0</v>
      </c>
      <c r="X194" s="196">
        <f t="shared" si="185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200.0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6">C195/100</f>
        <v>0</v>
      </c>
      <c r="X195" s="196">
        <f t="shared" si="186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201.0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7">C196/100</f>
        <v>0</v>
      </c>
      <c r="X196" s="196">
        <f t="shared" si="187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202.0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8">C197/100</f>
        <v>0</v>
      </c>
      <c r="X197" s="196">
        <f t="shared" si="188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203.0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9">C198/100</f>
        <v>0</v>
      </c>
      <c r="X198" s="196">
        <f t="shared" si="189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204.0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90">C199/100</f>
        <v>0</v>
      </c>
      <c r="X199" s="196">
        <f t="shared" si="190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205.0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1">C200/100</f>
        <v>0</v>
      </c>
      <c r="X200" s="196">
        <f t="shared" si="191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206.0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2">C201/100</f>
        <v>0</v>
      </c>
      <c r="X201" s="196">
        <f t="shared" si="192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207.0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3">C202/100</f>
        <v>0</v>
      </c>
      <c r="X202" s="196">
        <f t="shared" si="193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208.0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4">C203/100</f>
        <v>0</v>
      </c>
      <c r="X203" s="196">
        <f t="shared" si="194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209.0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5">C204/100</f>
        <v>0</v>
      </c>
      <c r="X204" s="196">
        <f t="shared" si="195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210.0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6">C205/100</f>
        <v>0</v>
      </c>
      <c r="X205" s="196">
        <f t="shared" si="196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211.0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7">C206/100</f>
        <v>0</v>
      </c>
      <c r="X206" s="196">
        <f t="shared" si="197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212.0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8">C207/100</f>
        <v>0</v>
      </c>
      <c r="X207" s="196">
        <f t="shared" si="198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213.0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9">C208/100</f>
        <v>0</v>
      </c>
      <c r="X208" s="196">
        <f t="shared" si="199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214.0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200">C209/100</f>
        <v>0</v>
      </c>
      <c r="X209" s="196">
        <f t="shared" si="200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215.0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201">C210/100</f>
        <v>0</v>
      </c>
      <c r="X210" s="196">
        <f t="shared" si="201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216.0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2">C211/100</f>
        <v>0</v>
      </c>
      <c r="X211" s="196">
        <f t="shared" si="202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217.0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3">C212/100</f>
        <v>0</v>
      </c>
      <c r="X212" s="196">
        <f t="shared" si="203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customHeight="1">
      <c r="A213" s="160"/>
      <c r="B213" s="176"/>
      <c r="C213" s="176"/>
      <c r="D213" s="176"/>
      <c r="E213" s="176"/>
      <c r="F213" s="176"/>
      <c r="G213" s="176"/>
      <c r="H213" s="179"/>
      <c r="I213" s="160"/>
      <c r="J213" s="201">
        <f>+Q272</f>
        <v>48.4</v>
      </c>
      <c r="K213" s="139"/>
      <c r="L213" s="139"/>
      <c r="M213" s="139"/>
      <c r="N213" s="139"/>
      <c r="O213" s="139"/>
      <c r="P213" s="139"/>
      <c r="Q213" s="139"/>
      <c r="R213" s="202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4">C213/100</f>
        <v>0</v>
      </c>
      <c r="X213" s="196">
        <f t="shared" si="204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customHeight="1">
      <c r="A214" s="160"/>
      <c r="B214" s="203"/>
      <c r="C214" s="203"/>
      <c r="D214" s="203"/>
      <c r="E214" s="203"/>
      <c r="F214" s="203"/>
      <c r="G214" s="203"/>
      <c r="H214" s="204"/>
      <c r="I214" s="205">
        <f>SUM(I29:I212)</f>
        <v>17</v>
      </c>
      <c r="J214" s="206">
        <f>SUM(J29:J213)</f>
        <v>16595.18297</v>
      </c>
      <c r="K214" s="207"/>
      <c r="L214" s="207"/>
      <c r="M214" s="207"/>
      <c r="N214" s="207"/>
      <c r="O214" s="207"/>
      <c r="P214" s="207"/>
      <c r="Q214" s="207"/>
      <c r="R214" s="141"/>
      <c r="S214" s="207">
        <f>SUMIFS($T$29:$T$212,$S$29:$S$212,"&gt;=3")</f>
        <v>11</v>
      </c>
      <c r="T214" s="207">
        <f t="shared" ref="T214:U214" si="205">SUM(T29:T212)</f>
        <v>17</v>
      </c>
      <c r="U214" s="207">
        <f t="shared" si="205"/>
        <v>325.4</v>
      </c>
      <c r="V214" s="207"/>
      <c r="W214" s="207"/>
      <c r="X214" s="207"/>
      <c r="Y214" s="207"/>
      <c r="Z214" s="208">
        <f>SUM(Z29:Z213)</f>
        <v>646.759437</v>
      </c>
      <c r="AA214" s="207"/>
      <c r="AB214" s="207"/>
      <c r="AC214" s="207"/>
      <c r="AD214" s="207"/>
      <c r="AE214" s="207"/>
      <c r="AF214" s="207"/>
      <c r="AG214" s="207"/>
      <c r="AH214" s="207"/>
      <c r="AI214" s="207"/>
      <c r="AJ214" s="207"/>
      <c r="AK214" s="207"/>
      <c r="AL214" s="207"/>
      <c r="AM214" s="207"/>
      <c r="AN214" s="207"/>
      <c r="AO214" s="207"/>
      <c r="AP214" s="207"/>
      <c r="AQ214" s="207"/>
      <c r="AR214" s="207"/>
      <c r="AS214" s="207"/>
      <c r="AT214" s="207"/>
    </row>
    <row r="215" ht="29.2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141"/>
      <c r="S215" s="200"/>
      <c r="T215" s="139">
        <f>+T214-S214</f>
        <v>6</v>
      </c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9.2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202"/>
      <c r="S216" s="139"/>
      <c r="T216" s="139" t="s">
        <v>48</v>
      </c>
      <c r="U216" s="139" t="s">
        <v>61</v>
      </c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139" t="s">
        <v>31</v>
      </c>
      <c r="T217" s="209">
        <f>SUMIFS($J$29:$J$212,$S$29:$S$212,"&gt;=3")</f>
        <v>16065.87015</v>
      </c>
      <c r="U217" s="210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 t="s">
        <v>32</v>
      </c>
      <c r="B218" s="139"/>
      <c r="C218" s="139"/>
      <c r="D218" s="139" t="s">
        <v>33</v>
      </c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41"/>
      <c r="S218" s="139" t="s">
        <v>34</v>
      </c>
      <c r="T218" s="211">
        <f>J214-T217</f>
        <v>529.312822</v>
      </c>
      <c r="U218" s="210">
        <f>+SUMIFS($U$29:$U$212,$S$29:$S$212,"&gt;=3")</f>
        <v>314.88</v>
      </c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202"/>
      <c r="S219" s="139"/>
      <c r="T219" s="212">
        <f>+I214</f>
        <v>17</v>
      </c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39.0" customHeight="1">
      <c r="A220" s="176"/>
      <c r="B220" s="160" t="s">
        <v>12</v>
      </c>
      <c r="C220" s="177" t="s">
        <v>62</v>
      </c>
      <c r="D220" s="52"/>
      <c r="E220" s="53"/>
      <c r="F220" s="178"/>
      <c r="G220" s="178"/>
      <c r="H220" s="179" t="s">
        <v>14</v>
      </c>
      <c r="I220" s="160" t="s">
        <v>15</v>
      </c>
      <c r="J220" s="160" t="s">
        <v>16</v>
      </c>
      <c r="K220" s="139"/>
      <c r="L220" s="139"/>
      <c r="M220" s="139"/>
      <c r="N220" s="139"/>
      <c r="O220" s="139"/>
      <c r="P220" s="139"/>
      <c r="Q220" s="139"/>
      <c r="R220" s="141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54">
        <v>1.0</v>
      </c>
      <c r="B221" s="213"/>
      <c r="C221" s="213"/>
      <c r="D221" s="213"/>
      <c r="E221" s="213"/>
      <c r="F221" s="213">
        <f t="shared" ref="F221:F234" si="206">1-VALUE(IF(RIGHT(B221, 1)="%", RIGHT(B221, 3), 0))</f>
        <v>1</v>
      </c>
      <c r="G221" s="213">
        <f t="shared" ref="G221:G234" si="207">+Q221*C221/100*D221/100*E221/100</f>
        <v>0</v>
      </c>
      <c r="H221" s="214">
        <f t="shared" ref="H221:H234" si="208">IF(F221=0, G221, F221*G221)</f>
        <v>0</v>
      </c>
      <c r="I221" s="213"/>
      <c r="J221" s="215"/>
      <c r="K221" s="139"/>
      <c r="L221" s="176">
        <f t="shared" ref="L221:L229" si="209">D221*25.4/1000</f>
        <v>0</v>
      </c>
      <c r="M221" s="160" t="str">
        <f t="shared" ref="M221:M225" si="210">+I221</f>
        <v/>
      </c>
      <c r="N221" s="160">
        <f t="shared" ref="N221:N225" si="211">M221*L221</f>
        <v>0</v>
      </c>
      <c r="O221" s="139"/>
      <c r="P221" s="139"/>
      <c r="Q221" s="139"/>
      <c r="R221" s="141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54">
        <v>2.0</v>
      </c>
      <c r="B222" s="213"/>
      <c r="C222" s="213"/>
      <c r="D222" s="213"/>
      <c r="E222" s="213"/>
      <c r="F222" s="213">
        <f t="shared" si="206"/>
        <v>1</v>
      </c>
      <c r="G222" s="213">
        <f t="shared" si="207"/>
        <v>0</v>
      </c>
      <c r="H222" s="214">
        <f t="shared" si="208"/>
        <v>0</v>
      </c>
      <c r="I222" s="213"/>
      <c r="J222" s="215">
        <f t="shared" ref="J222:J234" si="212">+I222*H222</f>
        <v>0</v>
      </c>
      <c r="K222" s="139"/>
      <c r="L222" s="176">
        <f t="shared" si="209"/>
        <v>0</v>
      </c>
      <c r="M222" s="160" t="str">
        <f t="shared" si="210"/>
        <v/>
      </c>
      <c r="N222" s="160">
        <f t="shared" si="211"/>
        <v>0</v>
      </c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3.0</v>
      </c>
      <c r="B223" s="216"/>
      <c r="C223" s="216"/>
      <c r="D223" s="216"/>
      <c r="E223" s="216"/>
      <c r="F223" s="216">
        <f t="shared" si="206"/>
        <v>1</v>
      </c>
      <c r="G223" s="216">
        <f t="shared" si="207"/>
        <v>0</v>
      </c>
      <c r="H223" s="217">
        <f t="shared" si="208"/>
        <v>0</v>
      </c>
      <c r="I223" s="216"/>
      <c r="J223" s="193">
        <f t="shared" si="212"/>
        <v>0</v>
      </c>
      <c r="K223" s="139"/>
      <c r="L223" s="176">
        <f t="shared" si="209"/>
        <v>0</v>
      </c>
      <c r="M223" s="160" t="str">
        <f t="shared" si="210"/>
        <v/>
      </c>
      <c r="N223" s="160">
        <f t="shared" si="211"/>
        <v>0</v>
      </c>
      <c r="O223" s="139"/>
      <c r="P223" s="139"/>
      <c r="Q223" s="139"/>
      <c r="R223" s="139"/>
      <c r="S223" s="218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4.0</v>
      </c>
      <c r="B224" s="216"/>
      <c r="C224" s="216"/>
      <c r="D224" s="216"/>
      <c r="E224" s="216"/>
      <c r="F224" s="216">
        <f t="shared" si="206"/>
        <v>1</v>
      </c>
      <c r="G224" s="216">
        <f t="shared" si="207"/>
        <v>0</v>
      </c>
      <c r="H224" s="217">
        <f t="shared" si="208"/>
        <v>0</v>
      </c>
      <c r="I224" s="216"/>
      <c r="J224" s="193">
        <f t="shared" si="212"/>
        <v>0</v>
      </c>
      <c r="K224" s="139"/>
      <c r="L224" s="176">
        <f t="shared" si="209"/>
        <v>0</v>
      </c>
      <c r="M224" s="160" t="str">
        <f t="shared" si="210"/>
        <v/>
      </c>
      <c r="N224" s="160">
        <f t="shared" si="211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5.0</v>
      </c>
      <c r="B225" s="216"/>
      <c r="C225" s="216"/>
      <c r="D225" s="216"/>
      <c r="E225" s="216"/>
      <c r="F225" s="216">
        <f t="shared" si="206"/>
        <v>1</v>
      </c>
      <c r="G225" s="216">
        <f t="shared" si="207"/>
        <v>0</v>
      </c>
      <c r="H225" s="217">
        <f t="shared" si="208"/>
        <v>0</v>
      </c>
      <c r="I225" s="216"/>
      <c r="J225" s="193">
        <f t="shared" si="212"/>
        <v>0</v>
      </c>
      <c r="K225" s="139"/>
      <c r="L225" s="176">
        <f t="shared" si="209"/>
        <v>0</v>
      </c>
      <c r="M225" s="160" t="str">
        <f t="shared" si="210"/>
        <v/>
      </c>
      <c r="N225" s="160">
        <f t="shared" si="211"/>
        <v>0</v>
      </c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54">
        <v>6.0</v>
      </c>
      <c r="B226" s="216"/>
      <c r="C226" s="216"/>
      <c r="D226" s="216"/>
      <c r="E226" s="216"/>
      <c r="F226" s="216">
        <f t="shared" si="206"/>
        <v>1</v>
      </c>
      <c r="G226" s="216">
        <f t="shared" si="207"/>
        <v>0</v>
      </c>
      <c r="H226" s="217">
        <f t="shared" si="208"/>
        <v>0</v>
      </c>
      <c r="I226" s="216"/>
      <c r="J226" s="193">
        <f t="shared" si="212"/>
        <v>0</v>
      </c>
      <c r="K226" s="139"/>
      <c r="L226" s="139">
        <f t="shared" si="209"/>
        <v>0</v>
      </c>
      <c r="M226" s="219"/>
      <c r="N226" s="219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4">
        <v>7.0</v>
      </c>
      <c r="B227" s="216"/>
      <c r="C227" s="216"/>
      <c r="D227" s="216"/>
      <c r="E227" s="216"/>
      <c r="F227" s="216">
        <f t="shared" si="206"/>
        <v>1</v>
      </c>
      <c r="G227" s="216">
        <f t="shared" si="207"/>
        <v>0</v>
      </c>
      <c r="H227" s="217">
        <f t="shared" si="208"/>
        <v>0</v>
      </c>
      <c r="I227" s="216"/>
      <c r="J227" s="193">
        <f t="shared" si="212"/>
        <v>0</v>
      </c>
      <c r="K227" s="139"/>
      <c r="L227" s="139">
        <f t="shared" si="209"/>
        <v>0</v>
      </c>
      <c r="M227" s="219"/>
      <c r="N227" s="219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8.0</v>
      </c>
      <c r="B228" s="216"/>
      <c r="C228" s="216"/>
      <c r="D228" s="216"/>
      <c r="E228" s="216"/>
      <c r="F228" s="216">
        <f t="shared" si="206"/>
        <v>1</v>
      </c>
      <c r="G228" s="216">
        <f t="shared" si="207"/>
        <v>0</v>
      </c>
      <c r="H228" s="217">
        <f t="shared" si="208"/>
        <v>0</v>
      </c>
      <c r="I228" s="216"/>
      <c r="J228" s="193">
        <f t="shared" si="212"/>
        <v>0</v>
      </c>
      <c r="K228" s="139"/>
      <c r="L228" s="139">
        <f t="shared" si="209"/>
        <v>0</v>
      </c>
      <c r="M228" s="219"/>
      <c r="N228" s="219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9.0</v>
      </c>
      <c r="B229" s="216"/>
      <c r="C229" s="216"/>
      <c r="D229" s="216"/>
      <c r="E229" s="216"/>
      <c r="F229" s="216">
        <f t="shared" si="206"/>
        <v>1</v>
      </c>
      <c r="G229" s="216">
        <f t="shared" si="207"/>
        <v>0</v>
      </c>
      <c r="H229" s="217">
        <f t="shared" si="208"/>
        <v>0</v>
      </c>
      <c r="I229" s="216"/>
      <c r="J229" s="193">
        <f t="shared" si="212"/>
        <v>0</v>
      </c>
      <c r="K229" s="139"/>
      <c r="L229" s="139">
        <f t="shared" si="209"/>
        <v>0</v>
      </c>
      <c r="M229" s="219"/>
      <c r="N229" s="219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10.0</v>
      </c>
      <c r="B230" s="191"/>
      <c r="C230" s="191"/>
      <c r="D230" s="191"/>
      <c r="E230" s="191"/>
      <c r="F230" s="191">
        <f t="shared" si="206"/>
        <v>1</v>
      </c>
      <c r="G230" s="191">
        <f t="shared" si="207"/>
        <v>0</v>
      </c>
      <c r="H230" s="192">
        <f t="shared" si="208"/>
        <v>0</v>
      </c>
      <c r="I230" s="191"/>
      <c r="J230" s="193">
        <f t="shared" si="212"/>
        <v>0</v>
      </c>
      <c r="K230" s="139"/>
      <c r="L230" s="139"/>
      <c r="M230" s="219"/>
      <c r="N230" s="219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11.0</v>
      </c>
      <c r="B231" s="191"/>
      <c r="C231" s="191"/>
      <c r="D231" s="191"/>
      <c r="E231" s="191"/>
      <c r="F231" s="191">
        <f t="shared" si="206"/>
        <v>1</v>
      </c>
      <c r="G231" s="191">
        <f t="shared" si="207"/>
        <v>0</v>
      </c>
      <c r="H231" s="192">
        <f t="shared" si="208"/>
        <v>0</v>
      </c>
      <c r="I231" s="191"/>
      <c r="J231" s="193">
        <f t="shared" si="212"/>
        <v>0</v>
      </c>
      <c r="K231" s="139"/>
      <c r="L231" s="139"/>
      <c r="M231" s="219"/>
      <c r="N231" s="21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12.0</v>
      </c>
      <c r="B232" s="191"/>
      <c r="C232" s="191"/>
      <c r="D232" s="191"/>
      <c r="E232" s="191"/>
      <c r="F232" s="191">
        <f t="shared" si="206"/>
        <v>1</v>
      </c>
      <c r="G232" s="191">
        <f t="shared" si="207"/>
        <v>0</v>
      </c>
      <c r="H232" s="192">
        <f t="shared" si="208"/>
        <v>0</v>
      </c>
      <c r="I232" s="191"/>
      <c r="J232" s="193">
        <f t="shared" si="212"/>
        <v>0</v>
      </c>
      <c r="K232" s="139"/>
      <c r="L232" s="139"/>
      <c r="M232" s="219"/>
      <c r="N232" s="21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13.0</v>
      </c>
      <c r="B233" s="191"/>
      <c r="C233" s="191"/>
      <c r="D233" s="191"/>
      <c r="E233" s="191"/>
      <c r="F233" s="191">
        <f t="shared" si="206"/>
        <v>1</v>
      </c>
      <c r="G233" s="191">
        <f t="shared" si="207"/>
        <v>0</v>
      </c>
      <c r="H233" s="192">
        <f t="shared" si="208"/>
        <v>0</v>
      </c>
      <c r="I233" s="191"/>
      <c r="J233" s="193">
        <f t="shared" si="212"/>
        <v>0</v>
      </c>
      <c r="K233" s="139"/>
      <c r="L233" s="139"/>
      <c r="M233" s="219"/>
      <c r="N233" s="21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14.0</v>
      </c>
      <c r="B234" s="191"/>
      <c r="C234" s="191"/>
      <c r="D234" s="191"/>
      <c r="E234" s="191"/>
      <c r="F234" s="191">
        <f t="shared" si="206"/>
        <v>1</v>
      </c>
      <c r="G234" s="191">
        <f t="shared" si="207"/>
        <v>0</v>
      </c>
      <c r="H234" s="192">
        <f t="shared" si="208"/>
        <v>0</v>
      </c>
      <c r="I234" s="191"/>
      <c r="J234" s="193">
        <f t="shared" si="212"/>
        <v>0</v>
      </c>
      <c r="K234" s="139"/>
      <c r="L234" s="139"/>
      <c r="M234" s="219"/>
      <c r="N234" s="21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0"/>
      <c r="B235" s="194"/>
      <c r="C235" s="194"/>
      <c r="D235" s="194"/>
      <c r="E235" s="194"/>
      <c r="F235" s="194"/>
      <c r="G235" s="194"/>
      <c r="H235" s="220" t="s">
        <v>38</v>
      </c>
      <c r="I235" s="194"/>
      <c r="J235" s="221">
        <f>SUM(J221:J234)</f>
        <v>0</v>
      </c>
      <c r="K235" s="139"/>
      <c r="L235" s="139"/>
      <c r="M235" s="139"/>
      <c r="N235" s="139"/>
      <c r="O235" s="139"/>
      <c r="P235" s="139"/>
      <c r="Q235" s="139"/>
      <c r="R235" s="141"/>
      <c r="S235" s="222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174"/>
      <c r="B236" s="144"/>
      <c r="C236" s="144"/>
      <c r="D236" s="144"/>
      <c r="E236" s="144"/>
      <c r="F236" s="144"/>
      <c r="G236" s="144"/>
      <c r="H236" s="145"/>
      <c r="I236" s="144"/>
      <c r="J236" s="175"/>
      <c r="K236" s="139"/>
      <c r="L236" s="139"/>
      <c r="M236" s="139"/>
      <c r="N236" s="139"/>
      <c r="O236" s="139"/>
      <c r="P236" s="139"/>
      <c r="Q236" s="139"/>
      <c r="R236" s="141"/>
      <c r="S236" s="222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41"/>
      <c r="S237" s="222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222"/>
      <c r="S238" s="222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 t="s">
        <v>39</v>
      </c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22"/>
      <c r="S239" s="222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2"/>
      <c r="S240" s="222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42.0" customHeight="1">
      <c r="A241" s="176"/>
      <c r="B241" s="160" t="s">
        <v>12</v>
      </c>
      <c r="C241" s="177" t="s">
        <v>64</v>
      </c>
      <c r="D241" s="52"/>
      <c r="E241" s="53"/>
      <c r="F241" s="223"/>
      <c r="G241" s="223"/>
      <c r="H241" s="179" t="s">
        <v>14</v>
      </c>
      <c r="I241" s="224" t="s">
        <v>15</v>
      </c>
      <c r="J241" s="160" t="s">
        <v>16</v>
      </c>
      <c r="K241" s="139"/>
      <c r="L241" s="139"/>
      <c r="M241" s="139"/>
      <c r="N241" s="139"/>
      <c r="O241" s="139"/>
      <c r="P241" s="139"/>
      <c r="Q241" s="139"/>
      <c r="R241" s="222"/>
      <c r="S241" s="222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0">
        <v>1.0</v>
      </c>
      <c r="B242" s="181" t="s">
        <v>26</v>
      </c>
      <c r="C242" s="197"/>
      <c r="D242" s="197"/>
      <c r="E242" s="197"/>
      <c r="F242" s="197"/>
      <c r="G242" s="197"/>
      <c r="H242" s="225">
        <v>33.0</v>
      </c>
      <c r="I242" s="197">
        <v>1.0</v>
      </c>
      <c r="J242" s="193">
        <f t="shared" ref="J242:J270" si="213">+I242*H242</f>
        <v>33</v>
      </c>
      <c r="K242" s="176"/>
      <c r="L242" s="176"/>
      <c r="M242" s="176"/>
      <c r="N242" s="176"/>
      <c r="O242" s="176"/>
      <c r="P242" s="176"/>
      <c r="Q242" s="226"/>
      <c r="R242" s="222"/>
      <c r="S242" s="222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customHeight="1">
      <c r="A243" s="160">
        <v>2.0</v>
      </c>
      <c r="B243" s="191" t="s">
        <v>26</v>
      </c>
      <c r="C243" s="197"/>
      <c r="D243" s="197"/>
      <c r="E243" s="197"/>
      <c r="F243" s="197"/>
      <c r="G243" s="197"/>
      <c r="H243" s="225">
        <v>29.0</v>
      </c>
      <c r="I243" s="197">
        <v>1.0</v>
      </c>
      <c r="J243" s="193">
        <f t="shared" si="213"/>
        <v>29</v>
      </c>
      <c r="K243" s="176"/>
      <c r="L243" s="176"/>
      <c r="M243" s="176"/>
      <c r="N243" s="176"/>
      <c r="O243" s="176"/>
      <c r="P243" s="176"/>
      <c r="Q243" s="226"/>
      <c r="R243" s="222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3.0</v>
      </c>
      <c r="B244" s="181" t="s">
        <v>67</v>
      </c>
      <c r="C244" s="197"/>
      <c r="D244" s="197"/>
      <c r="E244" s="197"/>
      <c r="F244" s="197"/>
      <c r="G244" s="197"/>
      <c r="H244" s="225">
        <v>30.0</v>
      </c>
      <c r="I244" s="197">
        <v>1.0</v>
      </c>
      <c r="J244" s="193">
        <f t="shared" si="213"/>
        <v>30</v>
      </c>
      <c r="K244" s="176"/>
      <c r="L244" s="176"/>
      <c r="M244" s="176"/>
      <c r="N244" s="176"/>
      <c r="O244" s="176"/>
      <c r="P244" s="176"/>
      <c r="Q244" s="226"/>
      <c r="R244" s="222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4.0</v>
      </c>
      <c r="B245" s="191" t="s">
        <v>67</v>
      </c>
      <c r="C245" s="197"/>
      <c r="D245" s="197"/>
      <c r="E245" s="197"/>
      <c r="F245" s="197"/>
      <c r="G245" s="197"/>
      <c r="H245" s="225">
        <v>29.0</v>
      </c>
      <c r="I245" s="197">
        <v>1.0</v>
      </c>
      <c r="J245" s="193">
        <f t="shared" si="213"/>
        <v>29</v>
      </c>
      <c r="K245" s="176"/>
      <c r="L245" s="176"/>
      <c r="M245" s="176"/>
      <c r="N245" s="176"/>
      <c r="O245" s="176"/>
      <c r="P245" s="176"/>
      <c r="Q245" s="226"/>
      <c r="R245" s="222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0">
        <v>11.0</v>
      </c>
      <c r="B246" s="227"/>
      <c r="C246" s="197"/>
      <c r="D246" s="197"/>
      <c r="E246" s="197"/>
      <c r="F246" s="197"/>
      <c r="G246" s="197"/>
      <c r="H246" s="225"/>
      <c r="I246" s="197"/>
      <c r="J246" s="193">
        <f t="shared" si="213"/>
        <v>0</v>
      </c>
      <c r="K246" s="176"/>
      <c r="L246" s="176"/>
      <c r="M246" s="176"/>
      <c r="N246" s="176"/>
      <c r="O246" s="176"/>
      <c r="P246" s="176"/>
      <c r="Q246" s="226"/>
      <c r="R246" s="222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0">
        <v>12.0</v>
      </c>
      <c r="B247" s="227"/>
      <c r="C247" s="197"/>
      <c r="D247" s="197"/>
      <c r="E247" s="197"/>
      <c r="F247" s="197"/>
      <c r="G247" s="197"/>
      <c r="H247" s="225"/>
      <c r="I247" s="197"/>
      <c r="J247" s="193">
        <f t="shared" si="213"/>
        <v>0</v>
      </c>
      <c r="K247" s="176"/>
      <c r="L247" s="176"/>
      <c r="M247" s="176"/>
      <c r="N247" s="176"/>
      <c r="O247" s="176"/>
      <c r="P247" s="176"/>
      <c r="Q247" s="226"/>
      <c r="R247" s="222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13.0</v>
      </c>
      <c r="B248" s="227"/>
      <c r="C248" s="197"/>
      <c r="D248" s="197"/>
      <c r="E248" s="197"/>
      <c r="F248" s="197"/>
      <c r="G248" s="197"/>
      <c r="H248" s="225"/>
      <c r="I248" s="197"/>
      <c r="J248" s="193">
        <f t="shared" si="213"/>
        <v>0</v>
      </c>
      <c r="K248" s="176"/>
      <c r="L248" s="176"/>
      <c r="M248" s="176"/>
      <c r="N248" s="176"/>
      <c r="O248" s="176"/>
      <c r="P248" s="176"/>
      <c r="Q248" s="226"/>
      <c r="R248" s="222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14.0</v>
      </c>
      <c r="B249" s="227"/>
      <c r="C249" s="197"/>
      <c r="D249" s="197"/>
      <c r="E249" s="197"/>
      <c r="F249" s="197"/>
      <c r="G249" s="197"/>
      <c r="H249" s="225"/>
      <c r="I249" s="197"/>
      <c r="J249" s="193">
        <f t="shared" si="213"/>
        <v>0</v>
      </c>
      <c r="K249" s="176"/>
      <c r="L249" s="176"/>
      <c r="M249" s="176"/>
      <c r="N249" s="176"/>
      <c r="O249" s="176"/>
      <c r="P249" s="176"/>
      <c r="Q249" s="226"/>
      <c r="R249" s="222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15.0</v>
      </c>
      <c r="B250" s="227"/>
      <c r="C250" s="197"/>
      <c r="D250" s="197"/>
      <c r="E250" s="197"/>
      <c r="F250" s="197"/>
      <c r="G250" s="197"/>
      <c r="H250" s="225"/>
      <c r="I250" s="197"/>
      <c r="J250" s="193">
        <f t="shared" si="213"/>
        <v>0</v>
      </c>
      <c r="K250" s="176"/>
      <c r="L250" s="176"/>
      <c r="M250" s="176"/>
      <c r="N250" s="176"/>
      <c r="O250" s="176"/>
      <c r="P250" s="176"/>
      <c r="Q250" s="226"/>
      <c r="R250" s="222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16.0</v>
      </c>
      <c r="B251" s="227"/>
      <c r="C251" s="197"/>
      <c r="D251" s="197"/>
      <c r="E251" s="197"/>
      <c r="F251" s="197"/>
      <c r="G251" s="197"/>
      <c r="H251" s="225"/>
      <c r="I251" s="197"/>
      <c r="J251" s="193">
        <f t="shared" si="213"/>
        <v>0</v>
      </c>
      <c r="K251" s="176"/>
      <c r="L251" s="176"/>
      <c r="M251" s="176"/>
      <c r="N251" s="176"/>
      <c r="O251" s="176"/>
      <c r="P251" s="176"/>
      <c r="Q251" s="226"/>
      <c r="R251" s="222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17.0</v>
      </c>
      <c r="B252" s="227"/>
      <c r="C252" s="197"/>
      <c r="D252" s="197"/>
      <c r="E252" s="197"/>
      <c r="F252" s="197"/>
      <c r="G252" s="197"/>
      <c r="H252" s="225"/>
      <c r="I252" s="197"/>
      <c r="J252" s="193">
        <f t="shared" si="213"/>
        <v>0</v>
      </c>
      <c r="K252" s="176"/>
      <c r="L252" s="176"/>
      <c r="M252" s="176"/>
      <c r="N252" s="176"/>
      <c r="O252" s="176"/>
      <c r="P252" s="176"/>
      <c r="Q252" s="226"/>
      <c r="R252" s="222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18.0</v>
      </c>
      <c r="B253" s="227"/>
      <c r="C253" s="197"/>
      <c r="D253" s="197"/>
      <c r="E253" s="197"/>
      <c r="F253" s="197"/>
      <c r="G253" s="197"/>
      <c r="H253" s="225"/>
      <c r="I253" s="197"/>
      <c r="J253" s="193">
        <f t="shared" si="213"/>
        <v>0</v>
      </c>
      <c r="K253" s="176"/>
      <c r="L253" s="176"/>
      <c r="M253" s="176"/>
      <c r="N253" s="176"/>
      <c r="O253" s="176"/>
      <c r="P253" s="176"/>
      <c r="Q253" s="226"/>
      <c r="R253" s="222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19.0</v>
      </c>
      <c r="B254" s="227"/>
      <c r="C254" s="197"/>
      <c r="D254" s="197"/>
      <c r="E254" s="197"/>
      <c r="F254" s="197"/>
      <c r="G254" s="197"/>
      <c r="H254" s="225"/>
      <c r="I254" s="197"/>
      <c r="J254" s="193">
        <f t="shared" si="213"/>
        <v>0</v>
      </c>
      <c r="K254" s="176"/>
      <c r="L254" s="176"/>
      <c r="M254" s="176"/>
      <c r="N254" s="176"/>
      <c r="O254" s="176"/>
      <c r="P254" s="176"/>
      <c r="Q254" s="226"/>
      <c r="R254" s="140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20.0</v>
      </c>
      <c r="B255" s="227"/>
      <c r="C255" s="197"/>
      <c r="D255" s="197"/>
      <c r="E255" s="197"/>
      <c r="F255" s="197"/>
      <c r="G255" s="197"/>
      <c r="H255" s="225"/>
      <c r="I255" s="197"/>
      <c r="J255" s="193">
        <f t="shared" si="213"/>
        <v>0</v>
      </c>
      <c r="K255" s="176"/>
      <c r="L255" s="176"/>
      <c r="M255" s="176"/>
      <c r="N255" s="176"/>
      <c r="O255" s="176"/>
      <c r="P255" s="176"/>
      <c r="Q255" s="226"/>
      <c r="R255" s="222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21.0</v>
      </c>
      <c r="B256" s="227"/>
      <c r="C256" s="197"/>
      <c r="D256" s="197"/>
      <c r="E256" s="197"/>
      <c r="F256" s="197"/>
      <c r="G256" s="197"/>
      <c r="H256" s="225"/>
      <c r="I256" s="197"/>
      <c r="J256" s="193">
        <f t="shared" si="213"/>
        <v>0</v>
      </c>
      <c r="K256" s="176"/>
      <c r="L256" s="176"/>
      <c r="M256" s="176"/>
      <c r="N256" s="176"/>
      <c r="O256" s="176"/>
      <c r="P256" s="176"/>
      <c r="Q256" s="226"/>
      <c r="R256" s="222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22.0</v>
      </c>
      <c r="B257" s="227"/>
      <c r="C257" s="197"/>
      <c r="D257" s="197"/>
      <c r="E257" s="197"/>
      <c r="F257" s="197"/>
      <c r="G257" s="197"/>
      <c r="H257" s="225"/>
      <c r="I257" s="197"/>
      <c r="J257" s="193">
        <f t="shared" si="213"/>
        <v>0</v>
      </c>
      <c r="K257" s="176"/>
      <c r="L257" s="176"/>
      <c r="M257" s="176"/>
      <c r="N257" s="176"/>
      <c r="O257" s="176"/>
      <c r="P257" s="176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23.0</v>
      </c>
      <c r="B258" s="227"/>
      <c r="C258" s="197"/>
      <c r="D258" s="197"/>
      <c r="E258" s="197"/>
      <c r="F258" s="197"/>
      <c r="G258" s="197"/>
      <c r="H258" s="225"/>
      <c r="I258" s="197"/>
      <c r="J258" s="193">
        <f t="shared" si="213"/>
        <v>0</v>
      </c>
      <c r="K258" s="176"/>
      <c r="L258" s="176"/>
      <c r="M258" s="176"/>
      <c r="N258" s="176"/>
      <c r="O258" s="176"/>
      <c r="P258" s="176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24.0</v>
      </c>
      <c r="B259" s="227"/>
      <c r="C259" s="197"/>
      <c r="D259" s="197"/>
      <c r="E259" s="197"/>
      <c r="F259" s="197"/>
      <c r="G259" s="197"/>
      <c r="H259" s="225"/>
      <c r="I259" s="197"/>
      <c r="J259" s="193">
        <f t="shared" si="213"/>
        <v>0</v>
      </c>
      <c r="K259" s="176"/>
      <c r="L259" s="176"/>
      <c r="M259" s="176"/>
      <c r="N259" s="176"/>
      <c r="O259" s="176"/>
      <c r="P259" s="176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25.0</v>
      </c>
      <c r="B260" s="227"/>
      <c r="C260" s="197"/>
      <c r="D260" s="197"/>
      <c r="E260" s="197"/>
      <c r="F260" s="197"/>
      <c r="G260" s="197"/>
      <c r="H260" s="225"/>
      <c r="I260" s="197"/>
      <c r="J260" s="193">
        <f t="shared" si="213"/>
        <v>0</v>
      </c>
      <c r="K260" s="176"/>
      <c r="L260" s="176"/>
      <c r="M260" s="176"/>
      <c r="N260" s="176"/>
      <c r="O260" s="176"/>
      <c r="P260" s="176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26.0</v>
      </c>
      <c r="B261" s="227"/>
      <c r="C261" s="197"/>
      <c r="D261" s="197"/>
      <c r="E261" s="197"/>
      <c r="F261" s="197"/>
      <c r="G261" s="197"/>
      <c r="H261" s="225"/>
      <c r="I261" s="197"/>
      <c r="J261" s="193">
        <f t="shared" si="213"/>
        <v>0</v>
      </c>
      <c r="K261" s="176"/>
      <c r="L261" s="176"/>
      <c r="M261" s="176"/>
      <c r="N261" s="176"/>
      <c r="O261" s="176"/>
      <c r="P261" s="176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27.0</v>
      </c>
      <c r="B262" s="227"/>
      <c r="C262" s="197"/>
      <c r="D262" s="197"/>
      <c r="E262" s="197"/>
      <c r="F262" s="197"/>
      <c r="G262" s="197"/>
      <c r="H262" s="197"/>
      <c r="I262" s="197"/>
      <c r="J262" s="193">
        <f t="shared" si="213"/>
        <v>0</v>
      </c>
      <c r="K262" s="176"/>
      <c r="L262" s="176"/>
      <c r="M262" s="176"/>
      <c r="N262" s="176"/>
      <c r="O262" s="176"/>
      <c r="P262" s="176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28.0</v>
      </c>
      <c r="B263" s="227"/>
      <c r="C263" s="197"/>
      <c r="D263" s="197"/>
      <c r="E263" s="197"/>
      <c r="F263" s="197"/>
      <c r="G263" s="197"/>
      <c r="H263" s="197"/>
      <c r="I263" s="197"/>
      <c r="J263" s="193">
        <f t="shared" si="213"/>
        <v>0</v>
      </c>
      <c r="K263" s="176"/>
      <c r="L263" s="176"/>
      <c r="M263" s="176"/>
      <c r="N263" s="176"/>
      <c r="O263" s="176"/>
      <c r="P263" s="176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29.0</v>
      </c>
      <c r="B264" s="228"/>
      <c r="C264" s="197"/>
      <c r="D264" s="197"/>
      <c r="E264" s="197"/>
      <c r="F264" s="197"/>
      <c r="G264" s="197"/>
      <c r="H264" s="197"/>
      <c r="I264" s="197"/>
      <c r="J264" s="193">
        <f t="shared" si="213"/>
        <v>0</v>
      </c>
      <c r="K264" s="176"/>
      <c r="L264" s="176"/>
      <c r="M264" s="176"/>
      <c r="N264" s="176"/>
      <c r="O264" s="176"/>
      <c r="P264" s="176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30.0</v>
      </c>
      <c r="B265" s="228"/>
      <c r="C265" s="197"/>
      <c r="D265" s="197"/>
      <c r="E265" s="197"/>
      <c r="F265" s="197"/>
      <c r="G265" s="197"/>
      <c r="H265" s="225"/>
      <c r="I265" s="197"/>
      <c r="J265" s="193">
        <f t="shared" si="213"/>
        <v>0</v>
      </c>
      <c r="K265" s="176"/>
      <c r="L265" s="176"/>
      <c r="M265" s="176"/>
      <c r="N265" s="176"/>
      <c r="O265" s="176"/>
      <c r="P265" s="176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31.0</v>
      </c>
      <c r="B266" s="216"/>
      <c r="C266" s="197"/>
      <c r="D266" s="197"/>
      <c r="E266" s="197"/>
      <c r="F266" s="197"/>
      <c r="G266" s="197"/>
      <c r="H266" s="225"/>
      <c r="I266" s="197"/>
      <c r="J266" s="193">
        <f t="shared" si="213"/>
        <v>0</v>
      </c>
      <c r="K266" s="176"/>
      <c r="L266" s="176"/>
      <c r="M266" s="176"/>
      <c r="N266" s="176"/>
      <c r="O266" s="176"/>
      <c r="P266" s="176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32.0</v>
      </c>
      <c r="B267" s="216"/>
      <c r="C267" s="160"/>
      <c r="D267" s="160"/>
      <c r="E267" s="160"/>
      <c r="F267" s="160"/>
      <c r="G267" s="160"/>
      <c r="H267" s="160"/>
      <c r="I267" s="160"/>
      <c r="J267" s="193">
        <f t="shared" si="213"/>
        <v>0</v>
      </c>
      <c r="K267" s="176"/>
      <c r="L267" s="176"/>
      <c r="M267" s="176"/>
      <c r="N267" s="176"/>
      <c r="O267" s="176"/>
      <c r="P267" s="176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33.0</v>
      </c>
      <c r="B268" s="228"/>
      <c r="C268" s="160"/>
      <c r="D268" s="160"/>
      <c r="E268" s="160"/>
      <c r="F268" s="160"/>
      <c r="G268" s="160"/>
      <c r="H268" s="160"/>
      <c r="I268" s="160"/>
      <c r="J268" s="193">
        <f t="shared" si="213"/>
        <v>0</v>
      </c>
      <c r="K268" s="176"/>
      <c r="L268" s="176"/>
      <c r="M268" s="176"/>
      <c r="N268" s="176"/>
      <c r="O268" s="176"/>
      <c r="P268" s="176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34.0</v>
      </c>
      <c r="B269" s="229"/>
      <c r="C269" s="160"/>
      <c r="D269" s="160"/>
      <c r="E269" s="160"/>
      <c r="F269" s="160"/>
      <c r="G269" s="160"/>
      <c r="H269" s="160"/>
      <c r="I269" s="160"/>
      <c r="J269" s="193">
        <f t="shared" si="213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35.0</v>
      </c>
      <c r="B270" s="230"/>
      <c r="C270" s="160"/>
      <c r="D270" s="160"/>
      <c r="E270" s="160"/>
      <c r="F270" s="160"/>
      <c r="G270" s="160"/>
      <c r="H270" s="160"/>
      <c r="I270" s="160"/>
      <c r="J270" s="193">
        <f t="shared" si="213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 t="s">
        <v>38</v>
      </c>
      <c r="I271" s="139"/>
      <c r="J271" s="231">
        <f>SUM(J242:J270)</f>
        <v>121</v>
      </c>
      <c r="K271" s="232"/>
      <c r="L271" s="232"/>
      <c r="M271" s="232"/>
      <c r="N271" s="232"/>
      <c r="O271" s="232"/>
      <c r="P271" s="232"/>
      <c r="Q271" s="232"/>
      <c r="R271" s="139"/>
      <c r="S271" s="222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44"/>
      <c r="B272" s="144"/>
      <c r="C272" s="144"/>
      <c r="D272" s="144"/>
      <c r="E272" s="144"/>
      <c r="F272" s="144"/>
      <c r="G272" s="144"/>
      <c r="H272" s="145"/>
      <c r="I272" s="173"/>
      <c r="J272" s="203">
        <f>+J271*60%</f>
        <v>72.6</v>
      </c>
      <c r="K272" s="203"/>
      <c r="L272" s="203"/>
      <c r="M272" s="203"/>
      <c r="N272" s="203"/>
      <c r="O272" s="203"/>
      <c r="P272" s="203"/>
      <c r="Q272" s="203">
        <f>+J271*40%</f>
        <v>48.4</v>
      </c>
      <c r="R272" s="139"/>
      <c r="S272" s="222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222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222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9.5" customHeight="1">
      <c r="A275" s="233" t="s">
        <v>41</v>
      </c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22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57.0" customHeight="1">
      <c r="A276" s="234"/>
      <c r="B276" s="235" t="s">
        <v>42</v>
      </c>
      <c r="C276" s="235" t="s">
        <v>43</v>
      </c>
      <c r="D276" s="235" t="s">
        <v>44</v>
      </c>
      <c r="E276" s="235" t="s">
        <v>45</v>
      </c>
      <c r="F276" s="235"/>
      <c r="G276" s="235"/>
      <c r="H276" s="236" t="s">
        <v>46</v>
      </c>
      <c r="I276" s="237" t="s">
        <v>47</v>
      </c>
      <c r="J276" s="139"/>
      <c r="K276" s="139"/>
      <c r="L276" s="139"/>
      <c r="M276" s="139"/>
      <c r="N276" s="139"/>
      <c r="O276" s="139"/>
      <c r="P276" s="139"/>
      <c r="Q276" s="139"/>
      <c r="R276" s="141"/>
      <c r="S276" s="222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238" t="s">
        <v>48</v>
      </c>
      <c r="B277" s="239">
        <f>+E22</f>
        <v>18173.9872</v>
      </c>
      <c r="C277" s="240">
        <f>+J214</f>
        <v>16595.18297</v>
      </c>
      <c r="D277" s="240">
        <f>+J235</f>
        <v>0</v>
      </c>
      <c r="E277" s="241">
        <f>J272</f>
        <v>72.6</v>
      </c>
      <c r="F277" s="241"/>
      <c r="G277" s="241"/>
      <c r="H277" s="242">
        <f>+I22</f>
        <v>708.8693227</v>
      </c>
      <c r="I277" s="243">
        <f>+B277-C277-D277-E277-H277</f>
        <v>797.3349038</v>
      </c>
      <c r="J277" s="139"/>
      <c r="K277" s="139"/>
      <c r="L277" s="139"/>
      <c r="M277" s="139"/>
      <c r="N277" s="139"/>
      <c r="O277" s="139"/>
      <c r="P277" s="139"/>
      <c r="Q277" s="139"/>
      <c r="R277" s="141"/>
      <c r="S277" s="222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9.5" customHeight="1">
      <c r="A278" s="244" t="s">
        <v>49</v>
      </c>
      <c r="B278" s="245"/>
      <c r="C278" s="246">
        <f>+C277/B277</f>
        <v>0.9131283516</v>
      </c>
      <c r="D278" s="246">
        <f>+D277/B277</f>
        <v>0</v>
      </c>
      <c r="E278" s="246">
        <f>+E277/B277</f>
        <v>0.003994720542</v>
      </c>
      <c r="F278" s="246"/>
      <c r="G278" s="246"/>
      <c r="H278" s="247">
        <f>+H277/B277</f>
        <v>0.03900461219</v>
      </c>
      <c r="I278" s="248">
        <f>+I277/B277</f>
        <v>0.04387231569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22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9.5" customHeight="1">
      <c r="A279" s="163"/>
      <c r="B279" s="219"/>
      <c r="C279" s="249"/>
      <c r="D279" s="249"/>
      <c r="E279" s="249"/>
      <c r="F279" s="249"/>
      <c r="G279" s="249"/>
      <c r="H279" s="250"/>
      <c r="I279" s="251"/>
      <c r="J279" s="139"/>
      <c r="K279" s="139"/>
      <c r="L279" s="139"/>
      <c r="M279" s="139"/>
      <c r="N279" s="139"/>
      <c r="O279" s="139"/>
      <c r="P279" s="139"/>
      <c r="Q279" s="139"/>
      <c r="R279" s="141"/>
      <c r="S279" s="222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252"/>
      <c r="B280" s="253"/>
      <c r="C280" s="253"/>
      <c r="D280" s="253" t="s">
        <v>50</v>
      </c>
      <c r="E280" s="253" t="s">
        <v>48</v>
      </c>
      <c r="F280" s="253"/>
      <c r="G280" s="253"/>
      <c r="H280" s="254">
        <f>+D277+E277+H277+I277</f>
        <v>1578.804227</v>
      </c>
      <c r="I280" s="255"/>
      <c r="J280" s="139"/>
      <c r="K280" s="139"/>
      <c r="L280" s="139"/>
      <c r="M280" s="139"/>
      <c r="N280" s="139"/>
      <c r="O280" s="139"/>
      <c r="P280" s="139"/>
      <c r="Q280" s="139"/>
      <c r="R280" s="141"/>
      <c r="S280" s="140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56"/>
      <c r="B281" s="139"/>
      <c r="C281" s="139"/>
      <c r="D281" s="139"/>
      <c r="E281" s="139" t="s">
        <v>49</v>
      </c>
      <c r="F281" s="139"/>
      <c r="G281" s="139"/>
      <c r="H281" s="250">
        <f>+H280/B277</f>
        <v>0.08687164842</v>
      </c>
      <c r="I281" s="257"/>
      <c r="J281" s="139"/>
      <c r="K281" s="139"/>
      <c r="L281" s="139"/>
      <c r="M281" s="139"/>
      <c r="N281" s="139"/>
      <c r="O281" s="139"/>
      <c r="P281" s="139"/>
      <c r="Q281" s="139"/>
      <c r="R281" s="141"/>
      <c r="S281" s="140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256"/>
      <c r="B282" s="139"/>
      <c r="C282" s="139" t="s">
        <v>51</v>
      </c>
      <c r="D282" s="139"/>
      <c r="E282" s="139"/>
      <c r="F282" s="139"/>
      <c r="G282" s="139"/>
      <c r="H282" s="140"/>
      <c r="I282" s="257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56"/>
      <c r="B283" s="139"/>
      <c r="C283" s="139"/>
      <c r="D283" s="139" t="s">
        <v>52</v>
      </c>
      <c r="E283" s="139"/>
      <c r="F283" s="139"/>
      <c r="G283" s="139"/>
      <c r="H283" s="140">
        <f>+H282*(H280-H277)</f>
        <v>0</v>
      </c>
      <c r="I283" s="257"/>
      <c r="J283" s="139"/>
      <c r="K283" s="139"/>
      <c r="L283" s="139"/>
      <c r="M283" s="139"/>
      <c r="N283" s="139"/>
      <c r="O283" s="139"/>
      <c r="P283" s="139"/>
      <c r="Q283" s="139"/>
      <c r="R283" s="141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58"/>
      <c r="B284" s="259"/>
      <c r="C284" s="259"/>
      <c r="D284" s="259"/>
      <c r="E284" s="259"/>
      <c r="F284" s="259"/>
      <c r="G284" s="259"/>
      <c r="H284" s="260"/>
      <c r="I284" s="261"/>
      <c r="J284" s="139"/>
      <c r="K284" s="139"/>
      <c r="L284" s="139"/>
      <c r="M284" s="139"/>
      <c r="N284" s="139"/>
      <c r="O284" s="139"/>
      <c r="P284" s="139"/>
      <c r="Q284" s="139"/>
      <c r="R284" s="141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0" customHeight="1">
      <c r="A288" s="7"/>
      <c r="B288" s="7"/>
      <c r="C288" s="7"/>
      <c r="D288" s="7"/>
      <c r="E288" s="7"/>
      <c r="F288" s="7"/>
      <c r="G288" s="7"/>
      <c r="H288" s="262"/>
      <c r="I288" s="7"/>
      <c r="J288" s="7"/>
      <c r="K288" s="7"/>
      <c r="L288" s="7"/>
      <c r="M288" s="7"/>
      <c r="N288" s="7"/>
      <c r="O288" s="7"/>
      <c r="P288" s="7"/>
      <c r="Q288" s="7"/>
      <c r="R288" s="263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2"/>
      <c r="I289" s="7"/>
      <c r="J289" s="7"/>
      <c r="K289" s="7"/>
      <c r="L289" s="7"/>
      <c r="M289" s="7"/>
      <c r="N289" s="7"/>
      <c r="O289" s="7"/>
      <c r="P289" s="7"/>
      <c r="Q289" s="7"/>
      <c r="R289" s="263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2"/>
      <c r="I290" s="7"/>
      <c r="J290" s="7"/>
      <c r="K290" s="7"/>
      <c r="L290" s="7"/>
      <c r="M290" s="7"/>
      <c r="N290" s="7"/>
      <c r="O290" s="7"/>
      <c r="P290" s="7"/>
      <c r="Q290" s="7"/>
      <c r="R290" s="263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2"/>
      <c r="I291" s="7"/>
      <c r="J291" s="7"/>
      <c r="K291" s="7"/>
      <c r="L291" s="7"/>
      <c r="M291" s="7"/>
      <c r="N291" s="7"/>
      <c r="O291" s="7"/>
      <c r="P291" s="7"/>
      <c r="Q291" s="7"/>
      <c r="R291" s="263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2"/>
      <c r="I292" s="7"/>
      <c r="J292" s="7"/>
      <c r="K292" s="7"/>
      <c r="L292" s="7"/>
      <c r="M292" s="7"/>
      <c r="N292" s="7"/>
      <c r="O292" s="7"/>
      <c r="P292" s="7"/>
      <c r="Q292" s="7"/>
      <c r="R292" s="263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2"/>
      <c r="I293" s="7"/>
      <c r="J293" s="7"/>
      <c r="K293" s="7"/>
      <c r="L293" s="7"/>
      <c r="M293" s="7"/>
      <c r="N293" s="7"/>
      <c r="O293" s="7"/>
      <c r="P293" s="7"/>
      <c r="Q293" s="7"/>
      <c r="R293" s="263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2"/>
      <c r="I294" s="7"/>
      <c r="J294" s="7"/>
      <c r="K294" s="7"/>
      <c r="L294" s="7"/>
      <c r="M294" s="7"/>
      <c r="N294" s="7"/>
      <c r="O294" s="7"/>
      <c r="P294" s="7"/>
      <c r="Q294" s="7"/>
      <c r="R294" s="263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2"/>
      <c r="I295" s="7"/>
      <c r="J295" s="7"/>
      <c r="K295" s="7"/>
      <c r="L295" s="7"/>
      <c r="M295" s="7"/>
      <c r="N295" s="7"/>
      <c r="O295" s="7"/>
      <c r="P295" s="7"/>
      <c r="Q295" s="7"/>
      <c r="R295" s="263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2"/>
      <c r="I296" s="7"/>
      <c r="J296" s="7"/>
      <c r="K296" s="7"/>
      <c r="L296" s="7"/>
      <c r="M296" s="7"/>
      <c r="N296" s="7"/>
      <c r="O296" s="7"/>
      <c r="P296" s="7"/>
      <c r="Q296" s="7"/>
      <c r="R296" s="263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2"/>
      <c r="I297" s="7"/>
      <c r="J297" s="7"/>
      <c r="K297" s="7"/>
      <c r="L297" s="7"/>
      <c r="M297" s="7"/>
      <c r="N297" s="7"/>
      <c r="O297" s="7"/>
      <c r="P297" s="7"/>
      <c r="Q297" s="7"/>
      <c r="R297" s="263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2"/>
      <c r="I298" s="7"/>
      <c r="J298" s="7"/>
      <c r="K298" s="7"/>
      <c r="L298" s="7"/>
      <c r="M298" s="7"/>
      <c r="N298" s="7"/>
      <c r="O298" s="7"/>
      <c r="P298" s="7"/>
      <c r="Q298" s="7"/>
      <c r="R298" s="263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2"/>
      <c r="I299" s="7"/>
      <c r="J299" s="7"/>
      <c r="K299" s="7"/>
      <c r="L299" s="7"/>
      <c r="M299" s="7"/>
      <c r="N299" s="7"/>
      <c r="O299" s="7"/>
      <c r="P299" s="7"/>
      <c r="Q299" s="7"/>
      <c r="R299" s="263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2"/>
      <c r="I300" s="7"/>
      <c r="J300" s="7"/>
      <c r="K300" s="7"/>
      <c r="L300" s="7"/>
      <c r="M300" s="7"/>
      <c r="N300" s="7"/>
      <c r="O300" s="7"/>
      <c r="P300" s="7"/>
      <c r="Q300" s="7"/>
      <c r="R300" s="263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2"/>
      <c r="I301" s="7"/>
      <c r="J301" s="7"/>
      <c r="K301" s="7"/>
      <c r="L301" s="7"/>
      <c r="M301" s="7"/>
      <c r="N301" s="7"/>
      <c r="O301" s="7"/>
      <c r="P301" s="7"/>
      <c r="Q301" s="7"/>
      <c r="R301" s="263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2"/>
      <c r="I302" s="7"/>
      <c r="J302" s="7"/>
      <c r="K302" s="7"/>
      <c r="L302" s="7"/>
      <c r="M302" s="7"/>
      <c r="N302" s="7"/>
      <c r="O302" s="7"/>
      <c r="P302" s="7"/>
      <c r="Q302" s="7"/>
      <c r="R302" s="263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2"/>
      <c r="I303" s="7"/>
      <c r="J303" s="7"/>
      <c r="K303" s="7"/>
      <c r="L303" s="7"/>
      <c r="M303" s="7"/>
      <c r="N303" s="7"/>
      <c r="O303" s="7"/>
      <c r="P303" s="7"/>
      <c r="Q303" s="7"/>
      <c r="R303" s="263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2"/>
      <c r="I304" s="7"/>
      <c r="J304" s="7"/>
      <c r="K304" s="7"/>
      <c r="L304" s="7"/>
      <c r="M304" s="7"/>
      <c r="N304" s="7"/>
      <c r="O304" s="7"/>
      <c r="P304" s="7"/>
      <c r="Q304" s="7"/>
      <c r="R304" s="263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2"/>
      <c r="I305" s="7"/>
      <c r="J305" s="7"/>
      <c r="K305" s="7"/>
      <c r="L305" s="7"/>
      <c r="M305" s="7"/>
      <c r="N305" s="7"/>
      <c r="O305" s="7"/>
      <c r="P305" s="7"/>
      <c r="Q305" s="7"/>
      <c r="R305" s="263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2"/>
      <c r="I306" s="7"/>
      <c r="J306" s="7"/>
      <c r="K306" s="7"/>
      <c r="L306" s="7"/>
      <c r="M306" s="7"/>
      <c r="N306" s="7"/>
      <c r="O306" s="7"/>
      <c r="P306" s="7"/>
      <c r="Q306" s="7"/>
      <c r="R306" s="263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2"/>
      <c r="I307" s="7"/>
      <c r="J307" s="7"/>
      <c r="K307" s="7"/>
      <c r="L307" s="7"/>
      <c r="M307" s="7"/>
      <c r="N307" s="7"/>
      <c r="O307" s="7"/>
      <c r="P307" s="7"/>
      <c r="Q307" s="7"/>
      <c r="R307" s="263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2"/>
      <c r="I308" s="7"/>
      <c r="J308" s="7"/>
      <c r="K308" s="7"/>
      <c r="L308" s="7"/>
      <c r="M308" s="7"/>
      <c r="N308" s="7"/>
      <c r="O308" s="7"/>
      <c r="P308" s="7"/>
      <c r="Q308" s="7"/>
      <c r="R308" s="263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2"/>
      <c r="I309" s="7"/>
      <c r="J309" s="7"/>
      <c r="K309" s="7"/>
      <c r="L309" s="7"/>
      <c r="M309" s="7"/>
      <c r="N309" s="7"/>
      <c r="O309" s="7"/>
      <c r="P309" s="7"/>
      <c r="Q309" s="7"/>
      <c r="R309" s="263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2"/>
      <c r="I310" s="7"/>
      <c r="J310" s="7"/>
      <c r="K310" s="7"/>
      <c r="L310" s="7"/>
      <c r="M310" s="7"/>
      <c r="N310" s="7"/>
      <c r="O310" s="7"/>
      <c r="P310" s="7"/>
      <c r="Q310" s="7"/>
      <c r="R310" s="263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2"/>
      <c r="I311" s="7"/>
      <c r="J311" s="7"/>
      <c r="K311" s="7"/>
      <c r="L311" s="7"/>
      <c r="M311" s="7"/>
      <c r="N311" s="7"/>
      <c r="O311" s="7"/>
      <c r="P311" s="7"/>
      <c r="Q311" s="7"/>
      <c r="R311" s="263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2"/>
      <c r="I312" s="7"/>
      <c r="J312" s="7"/>
      <c r="K312" s="7"/>
      <c r="L312" s="7"/>
      <c r="M312" s="7"/>
      <c r="N312" s="7"/>
      <c r="O312" s="7"/>
      <c r="P312" s="7"/>
      <c r="Q312" s="7"/>
      <c r="R312" s="263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2"/>
      <c r="I313" s="7"/>
      <c r="J313" s="7"/>
      <c r="K313" s="7"/>
      <c r="L313" s="7"/>
      <c r="M313" s="7"/>
      <c r="N313" s="7"/>
      <c r="O313" s="7"/>
      <c r="P313" s="7"/>
      <c r="Q313" s="7"/>
      <c r="R313" s="263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0:E220"/>
    <mergeCell ref="C241:E24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44517.0</v>
      </c>
      <c r="J4" s="139" t="str">
        <f>+B8&amp;"/"&amp;B9&amp;"/"&amp;B10&amp;"/"&amp;B11&amp;"/"&amp;B12&amp;"/"&amp;B13&amp;"/"&amp;B14&amp;"/"&amp;B15&amp;"/"&amp;B16</f>
        <v>D2050/D1670/D3550/D2220/D2270CC////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20.5</v>
      </c>
      <c r="D8" s="155">
        <v>0.0899</v>
      </c>
      <c r="E8" s="156">
        <f>211.643*14.3</f>
        <v>3026.4949</v>
      </c>
      <c r="F8" s="156"/>
      <c r="G8" s="156"/>
      <c r="H8" s="157">
        <v>14.3</v>
      </c>
      <c r="I8" s="158">
        <f t="shared" ref="I8:I24" si="1">+D8*E8</f>
        <v>272.0818915</v>
      </c>
      <c r="J8" s="159">
        <f t="shared" ref="J8:J24" si="2">E8-I8</f>
        <v>2754.413008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74</v>
      </c>
      <c r="C9" s="154">
        <v>16.5</v>
      </c>
      <c r="D9" s="155">
        <v>0.1063</v>
      </c>
      <c r="E9" s="156">
        <f>186.601*14.2</f>
        <v>2649.7342</v>
      </c>
      <c r="F9" s="156"/>
      <c r="G9" s="156"/>
      <c r="H9" s="157">
        <v>14.2</v>
      </c>
      <c r="I9" s="158">
        <f t="shared" si="1"/>
        <v>281.6667455</v>
      </c>
      <c r="J9" s="159">
        <f t="shared" si="2"/>
        <v>2368.067455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79</v>
      </c>
      <c r="C10" s="154">
        <v>35.5</v>
      </c>
      <c r="D10" s="155">
        <v>0.0441</v>
      </c>
      <c r="E10" s="156">
        <f>245.723*17.2</f>
        <v>4226.4356</v>
      </c>
      <c r="F10" s="156"/>
      <c r="G10" s="156"/>
      <c r="H10" s="157">
        <v>17.2</v>
      </c>
      <c r="I10" s="158">
        <f t="shared" si="1"/>
        <v>186.38581</v>
      </c>
      <c r="J10" s="159">
        <f t="shared" si="2"/>
        <v>4040.04979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85</v>
      </c>
      <c r="C11" s="154">
        <v>22.5</v>
      </c>
      <c r="D11" s="161">
        <v>0.1086</v>
      </c>
      <c r="E11" s="162">
        <f>208.59*22.5</f>
        <v>4693.275</v>
      </c>
      <c r="F11" s="162"/>
      <c r="G11" s="162"/>
      <c r="H11" s="157">
        <v>22.5</v>
      </c>
      <c r="I11" s="158">
        <f t="shared" si="1"/>
        <v>509.689665</v>
      </c>
      <c r="J11" s="159">
        <f t="shared" si="2"/>
        <v>4183.585335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86</v>
      </c>
      <c r="C12" s="160">
        <v>22.5</v>
      </c>
      <c r="D12" s="161">
        <v>0.0737</v>
      </c>
      <c r="E12" s="162">
        <f>243.059*27.8</f>
        <v>6757.0402</v>
      </c>
      <c r="F12" s="162"/>
      <c r="G12" s="162"/>
      <c r="H12" s="157">
        <v>27.8</v>
      </c>
      <c r="I12" s="158">
        <f t="shared" si="1"/>
        <v>497.9938627</v>
      </c>
      <c r="J12" s="159">
        <f t="shared" si="2"/>
        <v>6259.046337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3"/>
      <c r="B25" s="164"/>
      <c r="C25" s="165"/>
      <c r="D25" s="166"/>
      <c r="E25" s="167">
        <f>SUM(E8:E24)</f>
        <v>21352.9799</v>
      </c>
      <c r="F25" s="168"/>
      <c r="G25" s="168"/>
      <c r="H25" s="169"/>
      <c r="I25" s="170">
        <f t="shared" ref="I25:J25" si="3">SUM(I8:I24)</f>
        <v>1747.817975</v>
      </c>
      <c r="J25" s="171">
        <f t="shared" si="3"/>
        <v>19605.16193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6"/>
      <c r="B31" s="160" t="s">
        <v>12</v>
      </c>
      <c r="C31" s="177" t="s">
        <v>58</v>
      </c>
      <c r="D31" s="52"/>
      <c r="E31" s="53"/>
      <c r="F31" s="178"/>
      <c r="G31" s="178"/>
      <c r="H31" s="179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6" t="s">
        <v>18</v>
      </c>
      <c r="O31" s="139"/>
      <c r="P31" s="139"/>
      <c r="Q31" s="176" t="s">
        <v>59</v>
      </c>
      <c r="R31" s="180"/>
      <c r="S31" s="160" t="s">
        <v>17</v>
      </c>
      <c r="T31" s="160" t="s">
        <v>15</v>
      </c>
      <c r="U31" s="176" t="s">
        <v>18</v>
      </c>
      <c r="V31" s="139"/>
      <c r="W31" s="176" t="s">
        <v>19</v>
      </c>
      <c r="X31" s="176" t="s">
        <v>20</v>
      </c>
      <c r="Y31" s="176" t="s">
        <v>21</v>
      </c>
      <c r="Z31" s="176" t="s">
        <v>87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1" t="s">
        <v>55</v>
      </c>
      <c r="C32" s="182">
        <v>86.0</v>
      </c>
      <c r="D32" s="182">
        <v>216.0</v>
      </c>
      <c r="E32" s="182">
        <v>161.0</v>
      </c>
      <c r="F32" s="182">
        <f t="shared" ref="F32:F226" si="5">VALUE(IF(RIGHT(B32, 1)="%", RIGHT(B32, 3), 0))</f>
        <v>0</v>
      </c>
      <c r="G32" s="182">
        <f t="shared" ref="G32:G226" si="6">+R32*C32/100*D32/100*E32/100</f>
        <v>59.81472</v>
      </c>
      <c r="H32" s="183">
        <f t="shared" ref="H32:H226" si="7">IF(F32=0, G32, F32*G32)</f>
        <v>59.81472</v>
      </c>
      <c r="I32" s="182">
        <v>1.0</v>
      </c>
      <c r="J32" s="184">
        <f t="shared" ref="J32:J226" si="8">+I32*H32</f>
        <v>59.81472</v>
      </c>
      <c r="K32" s="185"/>
      <c r="L32" s="186">
        <f>D32*25.4/1000</f>
        <v>5.4864</v>
      </c>
      <c r="M32" s="187">
        <f>+I32</f>
        <v>1</v>
      </c>
      <c r="N32" s="187">
        <f>M32*L32</f>
        <v>5.4864</v>
      </c>
      <c r="O32" s="185"/>
      <c r="P32" s="185"/>
      <c r="Q32" s="186">
        <v>66.0</v>
      </c>
      <c r="R32" s="188">
        <v>20.0</v>
      </c>
      <c r="S32" s="176">
        <f t="shared" ref="S32:S227" si="9">E32/100</f>
        <v>1.61</v>
      </c>
      <c r="T32" s="160">
        <f t="shared" ref="T32:T227" si="10">I32</f>
        <v>1</v>
      </c>
      <c r="U32" s="160">
        <f t="shared" ref="U32:U227" si="11">T32*S32</f>
        <v>1.61</v>
      </c>
      <c r="V32" s="189">
        <f t="shared" ref="V32:V84" si="12">R32*C32/100*D32/100*E32/100</f>
        <v>59.81472</v>
      </c>
      <c r="W32" s="176">
        <f t="shared" ref="W32:X32" si="4">C32/100</f>
        <v>0.86</v>
      </c>
      <c r="X32" s="176">
        <f t="shared" si="4"/>
        <v>2.16</v>
      </c>
      <c r="Y32" s="176">
        <f t="shared" ref="Y32:Y227" si="14">U32</f>
        <v>1.61</v>
      </c>
      <c r="Z32" s="190">
        <f t="shared" ref="Z32:Z227" si="15">W32*X32*Y32</f>
        <v>2.990736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1" t="s">
        <v>55</v>
      </c>
      <c r="C33" s="191">
        <v>101.0</v>
      </c>
      <c r="D33" s="191">
        <v>216.0</v>
      </c>
      <c r="E33" s="191">
        <v>200.0</v>
      </c>
      <c r="F33" s="191">
        <f t="shared" si="5"/>
        <v>0</v>
      </c>
      <c r="G33" s="191">
        <f t="shared" si="6"/>
        <v>87.264</v>
      </c>
      <c r="H33" s="192">
        <f t="shared" si="7"/>
        <v>87.264</v>
      </c>
      <c r="I33" s="191">
        <v>1.0</v>
      </c>
      <c r="J33" s="193">
        <f t="shared" si="8"/>
        <v>87.264</v>
      </c>
      <c r="K33" s="139"/>
      <c r="L33" s="176"/>
      <c r="M33" s="160"/>
      <c r="N33" s="160"/>
      <c r="O33" s="139"/>
      <c r="P33" s="139"/>
      <c r="Q33" s="176">
        <v>84.0</v>
      </c>
      <c r="R33" s="188">
        <v>20.0</v>
      </c>
      <c r="S33" s="176">
        <f t="shared" si="9"/>
        <v>2</v>
      </c>
      <c r="T33" s="160">
        <f t="shared" si="10"/>
        <v>1</v>
      </c>
      <c r="U33" s="160">
        <f t="shared" si="11"/>
        <v>2</v>
      </c>
      <c r="V33" s="189">
        <f t="shared" si="12"/>
        <v>87.264</v>
      </c>
      <c r="W33" s="176">
        <f t="shared" ref="W33:X33" si="13">C33/100</f>
        <v>1.01</v>
      </c>
      <c r="X33" s="176">
        <f t="shared" si="13"/>
        <v>2.16</v>
      </c>
      <c r="Y33" s="176">
        <f t="shared" si="14"/>
        <v>2</v>
      </c>
      <c r="Z33" s="190">
        <f t="shared" si="15"/>
        <v>4.3632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1" t="s">
        <v>55</v>
      </c>
      <c r="C34" s="191">
        <v>96.0</v>
      </c>
      <c r="D34" s="191">
        <v>216.0</v>
      </c>
      <c r="E34" s="191">
        <v>84.0</v>
      </c>
      <c r="F34" s="191">
        <f t="shared" si="5"/>
        <v>0</v>
      </c>
      <c r="G34" s="191">
        <f t="shared" si="6"/>
        <v>34.83648</v>
      </c>
      <c r="H34" s="192">
        <f t="shared" si="7"/>
        <v>34.83648</v>
      </c>
      <c r="I34" s="191">
        <v>1.0</v>
      </c>
      <c r="J34" s="193">
        <f t="shared" si="8"/>
        <v>34.83648</v>
      </c>
      <c r="K34" s="139"/>
      <c r="L34" s="176">
        <f t="shared" ref="L34:L56" si="17">D34*25.4/1000</f>
        <v>5.4864</v>
      </c>
      <c r="M34" s="160">
        <f t="shared" ref="M34:M59" si="18">+I34</f>
        <v>1</v>
      </c>
      <c r="N34" s="160">
        <f t="shared" ref="N34:N56" si="19">M34*L34</f>
        <v>5.4864</v>
      </c>
      <c r="O34" s="139"/>
      <c r="P34" s="139"/>
      <c r="Q34" s="176">
        <v>35.0</v>
      </c>
      <c r="R34" s="188">
        <v>20.0</v>
      </c>
      <c r="S34" s="176">
        <f t="shared" si="9"/>
        <v>0.84</v>
      </c>
      <c r="T34" s="160">
        <f t="shared" si="10"/>
        <v>1</v>
      </c>
      <c r="U34" s="160">
        <f t="shared" si="11"/>
        <v>0.84</v>
      </c>
      <c r="V34" s="189">
        <f t="shared" si="12"/>
        <v>34.83648</v>
      </c>
      <c r="W34" s="176">
        <f t="shared" ref="W34:X34" si="16">C34/100</f>
        <v>0.96</v>
      </c>
      <c r="X34" s="176">
        <f t="shared" si="16"/>
        <v>2.16</v>
      </c>
      <c r="Y34" s="176">
        <f t="shared" si="14"/>
        <v>0.84</v>
      </c>
      <c r="Z34" s="190">
        <f t="shared" si="15"/>
        <v>1.741824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1" t="s">
        <v>55</v>
      </c>
      <c r="C35" s="191">
        <v>102.0</v>
      </c>
      <c r="D35" s="191">
        <v>216.0</v>
      </c>
      <c r="E35" s="191">
        <v>2860.0</v>
      </c>
      <c r="F35" s="191">
        <f t="shared" si="5"/>
        <v>0</v>
      </c>
      <c r="G35" s="191">
        <f t="shared" si="6"/>
        <v>1260.2304</v>
      </c>
      <c r="H35" s="192">
        <f t="shared" si="7"/>
        <v>1260.2304</v>
      </c>
      <c r="I35" s="191">
        <v>1.0</v>
      </c>
      <c r="J35" s="193">
        <f t="shared" si="8"/>
        <v>1260.2304</v>
      </c>
      <c r="K35" s="139"/>
      <c r="L35" s="176">
        <f t="shared" si="17"/>
        <v>5.4864</v>
      </c>
      <c r="M35" s="160">
        <f t="shared" si="18"/>
        <v>1</v>
      </c>
      <c r="N35" s="160">
        <f t="shared" si="19"/>
        <v>5.4864</v>
      </c>
      <c r="O35" s="139"/>
      <c r="P35" s="139"/>
      <c r="Q35" s="176">
        <v>1255.0</v>
      </c>
      <c r="R35" s="188">
        <v>20.0</v>
      </c>
      <c r="S35" s="176">
        <f t="shared" si="9"/>
        <v>28.6</v>
      </c>
      <c r="T35" s="160">
        <f t="shared" si="10"/>
        <v>1</v>
      </c>
      <c r="U35" s="160">
        <f t="shared" si="11"/>
        <v>28.6</v>
      </c>
      <c r="V35" s="189">
        <f t="shared" si="12"/>
        <v>1260.2304</v>
      </c>
      <c r="W35" s="176">
        <f t="shared" ref="W35:X35" si="20">C35/100</f>
        <v>1.02</v>
      </c>
      <c r="X35" s="176">
        <f t="shared" si="20"/>
        <v>2.16</v>
      </c>
      <c r="Y35" s="176">
        <f t="shared" si="14"/>
        <v>28.6</v>
      </c>
      <c r="Z35" s="190">
        <f t="shared" si="15"/>
        <v>63.01152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1" t="s">
        <v>55</v>
      </c>
      <c r="C36" s="191">
        <v>109.0</v>
      </c>
      <c r="D36" s="191">
        <v>216.0</v>
      </c>
      <c r="E36" s="191">
        <v>2860.0</v>
      </c>
      <c r="F36" s="191">
        <f t="shared" si="5"/>
        <v>0</v>
      </c>
      <c r="G36" s="191">
        <f t="shared" si="6"/>
        <v>1346.7168</v>
      </c>
      <c r="H36" s="192">
        <f t="shared" si="7"/>
        <v>1346.7168</v>
      </c>
      <c r="I36" s="191">
        <v>1.0</v>
      </c>
      <c r="J36" s="193">
        <f t="shared" si="8"/>
        <v>1346.7168</v>
      </c>
      <c r="K36" s="139"/>
      <c r="L36" s="176">
        <f t="shared" si="17"/>
        <v>5.4864</v>
      </c>
      <c r="M36" s="160">
        <f t="shared" si="18"/>
        <v>1</v>
      </c>
      <c r="N36" s="160">
        <f t="shared" si="19"/>
        <v>5.4864</v>
      </c>
      <c r="O36" s="139"/>
      <c r="P36" s="139"/>
      <c r="Q36" s="176">
        <v>1240.0</v>
      </c>
      <c r="R36" s="188">
        <v>20.0</v>
      </c>
      <c r="S36" s="176">
        <f t="shared" si="9"/>
        <v>28.6</v>
      </c>
      <c r="T36" s="160">
        <f t="shared" si="10"/>
        <v>1</v>
      </c>
      <c r="U36" s="160">
        <f t="shared" si="11"/>
        <v>28.6</v>
      </c>
      <c r="V36" s="189">
        <f t="shared" si="12"/>
        <v>1346.7168</v>
      </c>
      <c r="W36" s="176">
        <f t="shared" ref="W36:X36" si="21">C36/100</f>
        <v>1.09</v>
      </c>
      <c r="X36" s="176">
        <f t="shared" si="21"/>
        <v>2.16</v>
      </c>
      <c r="Y36" s="176">
        <f t="shared" si="14"/>
        <v>28.6</v>
      </c>
      <c r="Z36" s="190">
        <f t="shared" si="15"/>
        <v>67.33584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81" t="s">
        <v>74</v>
      </c>
      <c r="C37" s="182">
        <v>87.0</v>
      </c>
      <c r="D37" s="182">
        <v>220.0</v>
      </c>
      <c r="E37" s="182">
        <v>191.0</v>
      </c>
      <c r="F37" s="182">
        <f t="shared" si="5"/>
        <v>0</v>
      </c>
      <c r="G37" s="182">
        <f t="shared" si="6"/>
        <v>58.49184</v>
      </c>
      <c r="H37" s="183">
        <f t="shared" si="7"/>
        <v>58.49184</v>
      </c>
      <c r="I37" s="182">
        <v>1.0</v>
      </c>
      <c r="J37" s="184">
        <f t="shared" si="8"/>
        <v>58.49184</v>
      </c>
      <c r="K37" s="185"/>
      <c r="L37" s="186">
        <f t="shared" si="17"/>
        <v>5.588</v>
      </c>
      <c r="M37" s="187">
        <f t="shared" si="18"/>
        <v>1</v>
      </c>
      <c r="N37" s="187">
        <f t="shared" si="19"/>
        <v>5.588</v>
      </c>
      <c r="O37" s="185"/>
      <c r="P37" s="185"/>
      <c r="Q37" s="186">
        <v>63.0</v>
      </c>
      <c r="R37" s="188">
        <v>16.0</v>
      </c>
      <c r="S37" s="176">
        <f t="shared" si="9"/>
        <v>1.91</v>
      </c>
      <c r="T37" s="160">
        <f t="shared" si="10"/>
        <v>1</v>
      </c>
      <c r="U37" s="160">
        <f t="shared" si="11"/>
        <v>1.91</v>
      </c>
      <c r="V37" s="189">
        <f t="shared" si="12"/>
        <v>58.49184</v>
      </c>
      <c r="W37" s="176">
        <f t="shared" ref="W37:X37" si="22">C37/100</f>
        <v>0.87</v>
      </c>
      <c r="X37" s="176">
        <f t="shared" si="22"/>
        <v>2.2</v>
      </c>
      <c r="Y37" s="176">
        <f t="shared" si="14"/>
        <v>1.91</v>
      </c>
      <c r="Z37" s="190">
        <f t="shared" si="15"/>
        <v>3.65574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1" t="s">
        <v>74</v>
      </c>
      <c r="C38" s="191">
        <v>103.0</v>
      </c>
      <c r="D38" s="191">
        <v>220.0</v>
      </c>
      <c r="E38" s="191">
        <v>204.0</v>
      </c>
      <c r="F38" s="191">
        <f t="shared" si="5"/>
        <v>0</v>
      </c>
      <c r="G38" s="191">
        <f t="shared" si="6"/>
        <v>73.96224</v>
      </c>
      <c r="H38" s="192">
        <f t="shared" si="7"/>
        <v>73.96224</v>
      </c>
      <c r="I38" s="191">
        <v>1.0</v>
      </c>
      <c r="J38" s="193">
        <f t="shared" si="8"/>
        <v>73.96224</v>
      </c>
      <c r="K38" s="139"/>
      <c r="L38" s="176">
        <f t="shared" si="17"/>
        <v>5.588</v>
      </c>
      <c r="M38" s="160">
        <f t="shared" si="18"/>
        <v>1</v>
      </c>
      <c r="N38" s="160">
        <f t="shared" si="19"/>
        <v>5.588</v>
      </c>
      <c r="O38" s="139"/>
      <c r="P38" s="139"/>
      <c r="Q38" s="176">
        <v>78.0</v>
      </c>
      <c r="R38" s="188">
        <v>16.0</v>
      </c>
      <c r="S38" s="176">
        <f t="shared" si="9"/>
        <v>2.04</v>
      </c>
      <c r="T38" s="160">
        <f t="shared" si="10"/>
        <v>1</v>
      </c>
      <c r="U38" s="160">
        <f t="shared" si="11"/>
        <v>2.04</v>
      </c>
      <c r="V38" s="189">
        <f t="shared" si="12"/>
        <v>73.96224</v>
      </c>
      <c r="W38" s="176">
        <f t="shared" ref="W38:X38" si="23">C38/100</f>
        <v>1.03</v>
      </c>
      <c r="X38" s="176">
        <f t="shared" si="23"/>
        <v>2.2</v>
      </c>
      <c r="Y38" s="176">
        <f t="shared" si="14"/>
        <v>2.04</v>
      </c>
      <c r="Z38" s="190">
        <f t="shared" si="15"/>
        <v>4.62264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1" t="s">
        <v>74</v>
      </c>
      <c r="C39" s="191">
        <v>101.0</v>
      </c>
      <c r="D39" s="191">
        <v>220.0</v>
      </c>
      <c r="E39" s="191">
        <v>190.0</v>
      </c>
      <c r="F39" s="191">
        <f t="shared" si="5"/>
        <v>0</v>
      </c>
      <c r="G39" s="191">
        <f t="shared" si="6"/>
        <v>67.5488</v>
      </c>
      <c r="H39" s="192">
        <f t="shared" si="7"/>
        <v>67.5488</v>
      </c>
      <c r="I39" s="191">
        <v>1.0</v>
      </c>
      <c r="J39" s="193">
        <f t="shared" si="8"/>
        <v>67.5488</v>
      </c>
      <c r="K39" s="139"/>
      <c r="L39" s="176">
        <f t="shared" si="17"/>
        <v>5.588</v>
      </c>
      <c r="M39" s="160">
        <f t="shared" si="18"/>
        <v>1</v>
      </c>
      <c r="N39" s="160">
        <f t="shared" si="19"/>
        <v>5.588</v>
      </c>
      <c r="O39" s="139"/>
      <c r="P39" s="139"/>
      <c r="Q39" s="176">
        <v>68.0</v>
      </c>
      <c r="R39" s="188">
        <v>16.0</v>
      </c>
      <c r="S39" s="176">
        <f t="shared" si="9"/>
        <v>1.9</v>
      </c>
      <c r="T39" s="160">
        <f t="shared" si="10"/>
        <v>1</v>
      </c>
      <c r="U39" s="160">
        <f t="shared" si="11"/>
        <v>1.9</v>
      </c>
      <c r="V39" s="189">
        <f t="shared" si="12"/>
        <v>67.5488</v>
      </c>
      <c r="W39" s="176">
        <f t="shared" ref="W39:X39" si="24">C39/100</f>
        <v>1.01</v>
      </c>
      <c r="X39" s="176">
        <f t="shared" si="24"/>
        <v>2.2</v>
      </c>
      <c r="Y39" s="176">
        <f t="shared" si="14"/>
        <v>1.9</v>
      </c>
      <c r="Z39" s="190">
        <f t="shared" si="15"/>
        <v>4.2218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1" t="s">
        <v>74</v>
      </c>
      <c r="C40" s="191">
        <v>103.0</v>
      </c>
      <c r="D40" s="191">
        <v>220.0</v>
      </c>
      <c r="E40" s="191">
        <v>2863.0</v>
      </c>
      <c r="F40" s="191">
        <f t="shared" si="5"/>
        <v>0</v>
      </c>
      <c r="G40" s="191">
        <f t="shared" si="6"/>
        <v>1038.00928</v>
      </c>
      <c r="H40" s="192">
        <f t="shared" si="7"/>
        <v>1038.00928</v>
      </c>
      <c r="I40" s="191">
        <v>1.0</v>
      </c>
      <c r="J40" s="193">
        <f t="shared" si="8"/>
        <v>1038.00928</v>
      </c>
      <c r="K40" s="139"/>
      <c r="L40" s="176">
        <f t="shared" si="17"/>
        <v>5.588</v>
      </c>
      <c r="M40" s="160">
        <f t="shared" si="18"/>
        <v>1</v>
      </c>
      <c r="N40" s="160">
        <f t="shared" si="19"/>
        <v>5.588</v>
      </c>
      <c r="O40" s="139"/>
      <c r="P40" s="139"/>
      <c r="Q40" s="176">
        <v>1045.0</v>
      </c>
      <c r="R40" s="188">
        <v>16.0</v>
      </c>
      <c r="S40" s="176">
        <f t="shared" si="9"/>
        <v>28.63</v>
      </c>
      <c r="T40" s="160">
        <f t="shared" si="10"/>
        <v>1</v>
      </c>
      <c r="U40" s="160">
        <f t="shared" si="11"/>
        <v>28.63</v>
      </c>
      <c r="V40" s="189">
        <f t="shared" si="12"/>
        <v>1038.00928</v>
      </c>
      <c r="W40" s="176">
        <f t="shared" ref="W40:X40" si="25">C40/100</f>
        <v>1.03</v>
      </c>
      <c r="X40" s="176">
        <f t="shared" si="25"/>
        <v>2.2</v>
      </c>
      <c r="Y40" s="176">
        <f t="shared" si="14"/>
        <v>28.63</v>
      </c>
      <c r="Z40" s="190">
        <f t="shared" si="15"/>
        <v>64.87558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1" t="s">
        <v>74</v>
      </c>
      <c r="C41" s="191">
        <v>102.0</v>
      </c>
      <c r="D41" s="191">
        <v>220.0</v>
      </c>
      <c r="E41" s="191">
        <v>2850.0</v>
      </c>
      <c r="F41" s="191">
        <f t="shared" si="5"/>
        <v>0</v>
      </c>
      <c r="G41" s="191">
        <f t="shared" si="6"/>
        <v>1023.264</v>
      </c>
      <c r="H41" s="192">
        <f t="shared" si="7"/>
        <v>1023.264</v>
      </c>
      <c r="I41" s="191">
        <v>1.0</v>
      </c>
      <c r="J41" s="193">
        <f t="shared" si="8"/>
        <v>1023.264</v>
      </c>
      <c r="K41" s="139"/>
      <c r="L41" s="176">
        <f t="shared" si="17"/>
        <v>5.588</v>
      </c>
      <c r="M41" s="160">
        <f t="shared" si="18"/>
        <v>1</v>
      </c>
      <c r="N41" s="160">
        <f t="shared" si="19"/>
        <v>5.588</v>
      </c>
      <c r="O41" s="139"/>
      <c r="P41" s="139"/>
      <c r="Q41" s="176">
        <v>1025.0</v>
      </c>
      <c r="R41" s="188">
        <v>16.0</v>
      </c>
      <c r="S41" s="176">
        <f t="shared" si="9"/>
        <v>28.5</v>
      </c>
      <c r="T41" s="160">
        <f t="shared" si="10"/>
        <v>1</v>
      </c>
      <c r="U41" s="160">
        <f t="shared" si="11"/>
        <v>28.5</v>
      </c>
      <c r="V41" s="189">
        <f t="shared" si="12"/>
        <v>1023.264</v>
      </c>
      <c r="W41" s="176">
        <f t="shared" ref="W41:X41" si="26">C41/100</f>
        <v>1.02</v>
      </c>
      <c r="X41" s="176">
        <f t="shared" si="26"/>
        <v>2.2</v>
      </c>
      <c r="Y41" s="176">
        <f t="shared" si="14"/>
        <v>28.5</v>
      </c>
      <c r="Z41" s="190">
        <f t="shared" si="15"/>
        <v>63.954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81" t="s">
        <v>79</v>
      </c>
      <c r="C42" s="182">
        <v>80.0</v>
      </c>
      <c r="D42" s="182">
        <v>204.0</v>
      </c>
      <c r="E42" s="182">
        <v>172.0</v>
      </c>
      <c r="F42" s="182">
        <f t="shared" si="5"/>
        <v>0</v>
      </c>
      <c r="G42" s="182">
        <f t="shared" si="6"/>
        <v>95.43936</v>
      </c>
      <c r="H42" s="183">
        <f t="shared" si="7"/>
        <v>95.43936</v>
      </c>
      <c r="I42" s="182">
        <v>1.0</v>
      </c>
      <c r="J42" s="184">
        <f t="shared" si="8"/>
        <v>95.43936</v>
      </c>
      <c r="K42" s="185"/>
      <c r="L42" s="186">
        <f t="shared" si="17"/>
        <v>5.1816</v>
      </c>
      <c r="M42" s="187">
        <f t="shared" si="18"/>
        <v>1</v>
      </c>
      <c r="N42" s="187">
        <f t="shared" si="19"/>
        <v>5.1816</v>
      </c>
      <c r="O42" s="185"/>
      <c r="P42" s="185"/>
      <c r="Q42" s="186">
        <v>101.0</v>
      </c>
      <c r="R42" s="188">
        <v>34.0</v>
      </c>
      <c r="S42" s="176">
        <f t="shared" si="9"/>
        <v>1.72</v>
      </c>
      <c r="T42" s="160">
        <f t="shared" si="10"/>
        <v>1</v>
      </c>
      <c r="U42" s="160">
        <f t="shared" si="11"/>
        <v>1.72</v>
      </c>
      <c r="V42" s="189">
        <f t="shared" si="12"/>
        <v>95.43936</v>
      </c>
      <c r="W42" s="176">
        <f t="shared" ref="W42:X42" si="27">C42/100</f>
        <v>0.8</v>
      </c>
      <c r="X42" s="176">
        <f t="shared" si="27"/>
        <v>2.04</v>
      </c>
      <c r="Y42" s="176">
        <f t="shared" si="14"/>
        <v>1.72</v>
      </c>
      <c r="Z42" s="190">
        <f t="shared" si="15"/>
        <v>2.80704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1" t="s">
        <v>79</v>
      </c>
      <c r="C43" s="191">
        <v>84.0</v>
      </c>
      <c r="D43" s="191">
        <v>204.0</v>
      </c>
      <c r="E43" s="191">
        <v>190.0</v>
      </c>
      <c r="F43" s="191">
        <f t="shared" si="5"/>
        <v>0</v>
      </c>
      <c r="G43" s="191">
        <f t="shared" si="6"/>
        <v>110.69856</v>
      </c>
      <c r="H43" s="192">
        <f t="shared" si="7"/>
        <v>110.69856</v>
      </c>
      <c r="I43" s="191">
        <v>1.0</v>
      </c>
      <c r="J43" s="193">
        <f t="shared" si="8"/>
        <v>110.69856</v>
      </c>
      <c r="K43" s="139"/>
      <c r="L43" s="176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6">
        <v>119.0</v>
      </c>
      <c r="R43" s="188">
        <v>34.0</v>
      </c>
      <c r="S43" s="176">
        <f t="shared" si="9"/>
        <v>1.9</v>
      </c>
      <c r="T43" s="160">
        <f t="shared" si="10"/>
        <v>1</v>
      </c>
      <c r="U43" s="160">
        <f t="shared" si="11"/>
        <v>1.9</v>
      </c>
      <c r="V43" s="189">
        <f t="shared" si="12"/>
        <v>110.69856</v>
      </c>
      <c r="W43" s="176">
        <f t="shared" ref="W43:X43" si="28">C43/100</f>
        <v>0.84</v>
      </c>
      <c r="X43" s="176">
        <f t="shared" si="28"/>
        <v>2.04</v>
      </c>
      <c r="Y43" s="176">
        <f t="shared" si="14"/>
        <v>1.9</v>
      </c>
      <c r="Z43" s="190">
        <f t="shared" si="15"/>
        <v>3.25584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1" t="s">
        <v>79</v>
      </c>
      <c r="C44" s="191">
        <v>75.0</v>
      </c>
      <c r="D44" s="191">
        <v>204.0</v>
      </c>
      <c r="E44" s="191">
        <v>130.0</v>
      </c>
      <c r="F44" s="191">
        <f t="shared" si="5"/>
        <v>0</v>
      </c>
      <c r="G44" s="191">
        <f t="shared" si="6"/>
        <v>67.626</v>
      </c>
      <c r="H44" s="192">
        <f t="shared" si="7"/>
        <v>67.626</v>
      </c>
      <c r="I44" s="191">
        <v>1.0</v>
      </c>
      <c r="J44" s="193">
        <f t="shared" si="8"/>
        <v>67.626</v>
      </c>
      <c r="K44" s="139"/>
      <c r="L44" s="176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6">
        <v>73.0</v>
      </c>
      <c r="R44" s="188">
        <v>34.0</v>
      </c>
      <c r="S44" s="176">
        <f t="shared" si="9"/>
        <v>1.3</v>
      </c>
      <c r="T44" s="160">
        <f t="shared" si="10"/>
        <v>1</v>
      </c>
      <c r="U44" s="160">
        <f t="shared" si="11"/>
        <v>1.3</v>
      </c>
      <c r="V44" s="189">
        <f t="shared" si="12"/>
        <v>67.626</v>
      </c>
      <c r="W44" s="176">
        <f t="shared" ref="W44:X44" si="29">C44/100</f>
        <v>0.75</v>
      </c>
      <c r="X44" s="176">
        <f t="shared" si="29"/>
        <v>2.04</v>
      </c>
      <c r="Y44" s="176">
        <f t="shared" si="14"/>
        <v>1.3</v>
      </c>
      <c r="Z44" s="190">
        <f t="shared" si="15"/>
        <v>1.989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1" t="s">
        <v>79</v>
      </c>
      <c r="C45" s="191">
        <v>90.0</v>
      </c>
      <c r="D45" s="191">
        <v>204.0</v>
      </c>
      <c r="E45" s="191">
        <v>2883.0</v>
      </c>
      <c r="F45" s="191">
        <f t="shared" si="5"/>
        <v>0</v>
      </c>
      <c r="G45" s="191">
        <f t="shared" si="6"/>
        <v>1799.68392</v>
      </c>
      <c r="H45" s="192">
        <f t="shared" si="7"/>
        <v>1799.68392</v>
      </c>
      <c r="I45" s="191">
        <v>1.0</v>
      </c>
      <c r="J45" s="193">
        <f t="shared" si="8"/>
        <v>1799.68392</v>
      </c>
      <c r="K45" s="139"/>
      <c r="L45" s="176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6">
        <v>1800.0</v>
      </c>
      <c r="R45" s="188">
        <v>34.0</v>
      </c>
      <c r="S45" s="176">
        <f t="shared" si="9"/>
        <v>28.83</v>
      </c>
      <c r="T45" s="160">
        <f t="shared" si="10"/>
        <v>1</v>
      </c>
      <c r="U45" s="160">
        <f t="shared" si="11"/>
        <v>28.83</v>
      </c>
      <c r="V45" s="189">
        <f t="shared" si="12"/>
        <v>1799.68392</v>
      </c>
      <c r="W45" s="176">
        <f t="shared" ref="W45:X45" si="30">C45/100</f>
        <v>0.9</v>
      </c>
      <c r="X45" s="176">
        <f t="shared" si="30"/>
        <v>2.04</v>
      </c>
      <c r="Y45" s="176">
        <f t="shared" si="14"/>
        <v>28.83</v>
      </c>
      <c r="Z45" s="190">
        <f t="shared" si="15"/>
        <v>52.93188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1" t="s">
        <v>79</v>
      </c>
      <c r="C46" s="191">
        <v>90.0</v>
      </c>
      <c r="D46" s="191">
        <v>204.0</v>
      </c>
      <c r="E46" s="191">
        <v>2865.0</v>
      </c>
      <c r="F46" s="191">
        <f t="shared" si="5"/>
        <v>0</v>
      </c>
      <c r="G46" s="191">
        <f t="shared" si="6"/>
        <v>1788.4476</v>
      </c>
      <c r="H46" s="192">
        <f t="shared" si="7"/>
        <v>1788.4476</v>
      </c>
      <c r="I46" s="191">
        <v>1.0</v>
      </c>
      <c r="J46" s="193">
        <f t="shared" si="8"/>
        <v>1788.4476</v>
      </c>
      <c r="K46" s="139"/>
      <c r="L46" s="176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6">
        <v>1790.0</v>
      </c>
      <c r="R46" s="188">
        <v>34.0</v>
      </c>
      <c r="S46" s="176">
        <f t="shared" si="9"/>
        <v>28.65</v>
      </c>
      <c r="T46" s="160">
        <f t="shared" si="10"/>
        <v>1</v>
      </c>
      <c r="U46" s="160">
        <f t="shared" si="11"/>
        <v>28.65</v>
      </c>
      <c r="V46" s="189">
        <f t="shared" si="12"/>
        <v>1788.4476</v>
      </c>
      <c r="W46" s="176">
        <f t="shared" ref="W46:X46" si="31">C46/100</f>
        <v>0.9</v>
      </c>
      <c r="X46" s="176">
        <f t="shared" si="31"/>
        <v>2.04</v>
      </c>
      <c r="Y46" s="176">
        <f t="shared" si="14"/>
        <v>28.65</v>
      </c>
      <c r="Z46" s="190">
        <f t="shared" si="15"/>
        <v>52.6014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81" t="s">
        <v>85</v>
      </c>
      <c r="C47" s="182">
        <v>94.0</v>
      </c>
      <c r="D47" s="182">
        <v>195.0</v>
      </c>
      <c r="E47" s="182">
        <v>183.0</v>
      </c>
      <c r="F47" s="182">
        <f t="shared" si="5"/>
        <v>0</v>
      </c>
      <c r="G47" s="182">
        <f t="shared" si="6"/>
        <v>72.119385</v>
      </c>
      <c r="H47" s="183">
        <f t="shared" si="7"/>
        <v>72.119385</v>
      </c>
      <c r="I47" s="182">
        <v>1.0</v>
      </c>
      <c r="J47" s="184">
        <f t="shared" si="8"/>
        <v>72.119385</v>
      </c>
      <c r="K47" s="185"/>
      <c r="L47" s="186">
        <f t="shared" si="17"/>
        <v>4.953</v>
      </c>
      <c r="M47" s="187">
        <f t="shared" si="18"/>
        <v>1</v>
      </c>
      <c r="N47" s="187">
        <f t="shared" si="19"/>
        <v>4.953</v>
      </c>
      <c r="O47" s="185"/>
      <c r="P47" s="185"/>
      <c r="Q47" s="186">
        <v>78.0</v>
      </c>
      <c r="R47" s="188">
        <v>21.5</v>
      </c>
      <c r="S47" s="176">
        <f t="shared" si="9"/>
        <v>1.83</v>
      </c>
      <c r="T47" s="160">
        <f t="shared" si="10"/>
        <v>1</v>
      </c>
      <c r="U47" s="160">
        <f t="shared" si="11"/>
        <v>1.83</v>
      </c>
      <c r="V47" s="189">
        <f t="shared" si="12"/>
        <v>72.119385</v>
      </c>
      <c r="W47" s="176">
        <f t="shared" ref="W47:X47" si="32">C47/100</f>
        <v>0.94</v>
      </c>
      <c r="X47" s="176">
        <f t="shared" si="32"/>
        <v>1.95</v>
      </c>
      <c r="Y47" s="176">
        <f t="shared" si="14"/>
        <v>1.83</v>
      </c>
      <c r="Z47" s="190">
        <f t="shared" si="15"/>
        <v>3.35439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1" t="s">
        <v>85</v>
      </c>
      <c r="C48" s="191">
        <v>88.0</v>
      </c>
      <c r="D48" s="191">
        <v>195.0</v>
      </c>
      <c r="E48" s="191">
        <v>240.0</v>
      </c>
      <c r="F48" s="191">
        <f t="shared" si="5"/>
        <v>0</v>
      </c>
      <c r="G48" s="191">
        <f t="shared" si="6"/>
        <v>88.5456</v>
      </c>
      <c r="H48" s="192">
        <f t="shared" si="7"/>
        <v>88.5456</v>
      </c>
      <c r="I48" s="191">
        <v>1.0</v>
      </c>
      <c r="J48" s="193">
        <f t="shared" si="8"/>
        <v>88.5456</v>
      </c>
      <c r="K48" s="139"/>
      <c r="L48" s="176">
        <f t="shared" si="17"/>
        <v>4.953</v>
      </c>
      <c r="M48" s="160">
        <f t="shared" si="18"/>
        <v>1</v>
      </c>
      <c r="N48" s="160">
        <f t="shared" si="19"/>
        <v>4.953</v>
      </c>
      <c r="O48" s="139"/>
      <c r="P48" s="139"/>
      <c r="Q48" s="176">
        <v>97.0</v>
      </c>
      <c r="R48" s="188">
        <v>21.5</v>
      </c>
      <c r="S48" s="176">
        <f t="shared" si="9"/>
        <v>2.4</v>
      </c>
      <c r="T48" s="160">
        <f t="shared" si="10"/>
        <v>1</v>
      </c>
      <c r="U48" s="160">
        <f t="shared" si="11"/>
        <v>2.4</v>
      </c>
      <c r="V48" s="189">
        <f t="shared" si="12"/>
        <v>88.5456</v>
      </c>
      <c r="W48" s="176">
        <f t="shared" ref="W48:X48" si="33">C48/100</f>
        <v>0.88</v>
      </c>
      <c r="X48" s="176">
        <f t="shared" si="33"/>
        <v>1.95</v>
      </c>
      <c r="Y48" s="176">
        <f t="shared" si="14"/>
        <v>2.4</v>
      </c>
      <c r="Z48" s="190">
        <f t="shared" si="15"/>
        <v>4.1184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1" t="s">
        <v>85</v>
      </c>
      <c r="C49" s="191">
        <v>104.0</v>
      </c>
      <c r="D49" s="191">
        <v>195.0</v>
      </c>
      <c r="E49" s="191">
        <v>192.0</v>
      </c>
      <c r="F49" s="191">
        <f t="shared" si="5"/>
        <v>0</v>
      </c>
      <c r="G49" s="191">
        <f t="shared" si="6"/>
        <v>83.71584</v>
      </c>
      <c r="H49" s="192">
        <f t="shared" si="7"/>
        <v>83.71584</v>
      </c>
      <c r="I49" s="191">
        <v>1.0</v>
      </c>
      <c r="J49" s="193">
        <f t="shared" si="8"/>
        <v>83.71584</v>
      </c>
      <c r="K49" s="139"/>
      <c r="L49" s="176">
        <f t="shared" si="17"/>
        <v>4.953</v>
      </c>
      <c r="M49" s="160">
        <f t="shared" si="18"/>
        <v>1</v>
      </c>
      <c r="N49" s="160">
        <f t="shared" si="19"/>
        <v>4.953</v>
      </c>
      <c r="O49" s="139"/>
      <c r="P49" s="139"/>
      <c r="Q49" s="176">
        <v>84.0</v>
      </c>
      <c r="R49" s="188">
        <v>21.5</v>
      </c>
      <c r="S49" s="176">
        <f t="shared" si="9"/>
        <v>1.92</v>
      </c>
      <c r="T49" s="160">
        <f t="shared" si="10"/>
        <v>1</v>
      </c>
      <c r="U49" s="160">
        <f t="shared" si="11"/>
        <v>1.92</v>
      </c>
      <c r="V49" s="189">
        <f t="shared" si="12"/>
        <v>83.71584</v>
      </c>
      <c r="W49" s="176">
        <f t="shared" ref="W49:X49" si="34">C49/100</f>
        <v>1.04</v>
      </c>
      <c r="X49" s="176">
        <f t="shared" si="34"/>
        <v>1.95</v>
      </c>
      <c r="Y49" s="176">
        <f t="shared" si="14"/>
        <v>1.92</v>
      </c>
      <c r="Z49" s="190">
        <f t="shared" si="15"/>
        <v>3.89376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1" t="s">
        <v>85</v>
      </c>
      <c r="C50" s="191">
        <v>105.0</v>
      </c>
      <c r="D50" s="191">
        <v>195.0</v>
      </c>
      <c r="E50" s="191">
        <v>2873.0</v>
      </c>
      <c r="F50" s="191">
        <f t="shared" si="5"/>
        <v>0</v>
      </c>
      <c r="G50" s="191">
        <f t="shared" si="6"/>
        <v>1264.730513</v>
      </c>
      <c r="H50" s="192">
        <f t="shared" si="7"/>
        <v>1264.730513</v>
      </c>
      <c r="I50" s="191">
        <v>1.0</v>
      </c>
      <c r="J50" s="193">
        <f t="shared" si="8"/>
        <v>1264.730513</v>
      </c>
      <c r="K50" s="139"/>
      <c r="L50" s="176">
        <f t="shared" si="17"/>
        <v>4.953</v>
      </c>
      <c r="M50" s="160">
        <f t="shared" si="18"/>
        <v>1</v>
      </c>
      <c r="N50" s="160">
        <f t="shared" si="19"/>
        <v>4.953</v>
      </c>
      <c r="O50" s="139"/>
      <c r="P50" s="139"/>
      <c r="Q50" s="176">
        <v>1250.0</v>
      </c>
      <c r="R50" s="188">
        <v>21.5</v>
      </c>
      <c r="S50" s="176">
        <f t="shared" si="9"/>
        <v>28.73</v>
      </c>
      <c r="T50" s="160">
        <f t="shared" si="10"/>
        <v>1</v>
      </c>
      <c r="U50" s="160">
        <f t="shared" si="11"/>
        <v>28.73</v>
      </c>
      <c r="V50" s="189">
        <f t="shared" si="12"/>
        <v>1264.730513</v>
      </c>
      <c r="W50" s="176">
        <f t="shared" ref="W50:X50" si="35">C50/100</f>
        <v>1.05</v>
      </c>
      <c r="X50" s="176">
        <f t="shared" si="35"/>
        <v>1.95</v>
      </c>
      <c r="Y50" s="176">
        <f t="shared" si="14"/>
        <v>28.73</v>
      </c>
      <c r="Z50" s="190">
        <f t="shared" si="15"/>
        <v>58.824675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1" t="s">
        <v>85</v>
      </c>
      <c r="C51" s="191">
        <v>104.0</v>
      </c>
      <c r="D51" s="191">
        <v>195.0</v>
      </c>
      <c r="E51" s="191">
        <v>2882.0</v>
      </c>
      <c r="F51" s="191">
        <f t="shared" si="5"/>
        <v>0</v>
      </c>
      <c r="G51" s="191">
        <f t="shared" si="6"/>
        <v>1256.60964</v>
      </c>
      <c r="H51" s="192">
        <f t="shared" si="7"/>
        <v>1256.60964</v>
      </c>
      <c r="I51" s="191">
        <v>1.0</v>
      </c>
      <c r="J51" s="193">
        <f t="shared" si="8"/>
        <v>1256.60964</v>
      </c>
      <c r="K51" s="139"/>
      <c r="L51" s="176">
        <f t="shared" si="17"/>
        <v>4.953</v>
      </c>
      <c r="M51" s="160">
        <f t="shared" si="18"/>
        <v>1</v>
      </c>
      <c r="N51" s="160">
        <f t="shared" si="19"/>
        <v>4.953</v>
      </c>
      <c r="O51" s="139"/>
      <c r="P51" s="139"/>
      <c r="Q51" s="176">
        <v>1255.0</v>
      </c>
      <c r="R51" s="188">
        <v>21.5</v>
      </c>
      <c r="S51" s="176">
        <f t="shared" si="9"/>
        <v>28.82</v>
      </c>
      <c r="T51" s="160">
        <f t="shared" si="10"/>
        <v>1</v>
      </c>
      <c r="U51" s="160">
        <f t="shared" si="11"/>
        <v>28.82</v>
      </c>
      <c r="V51" s="189">
        <f t="shared" si="12"/>
        <v>1256.60964</v>
      </c>
      <c r="W51" s="176">
        <f t="shared" ref="W51:X51" si="36">C51/100</f>
        <v>1.04</v>
      </c>
      <c r="X51" s="176">
        <f t="shared" si="36"/>
        <v>1.95</v>
      </c>
      <c r="Y51" s="176">
        <f t="shared" si="14"/>
        <v>28.82</v>
      </c>
      <c r="Z51" s="190">
        <f t="shared" si="15"/>
        <v>58.44696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1" t="s">
        <v>85</v>
      </c>
      <c r="C52" s="191">
        <v>104.0</v>
      </c>
      <c r="D52" s="191">
        <v>195.0</v>
      </c>
      <c r="E52" s="191">
        <v>2864.0</v>
      </c>
      <c r="F52" s="191">
        <f t="shared" si="5"/>
        <v>0</v>
      </c>
      <c r="G52" s="191">
        <f t="shared" si="6"/>
        <v>1248.76128</v>
      </c>
      <c r="H52" s="192">
        <f t="shared" si="7"/>
        <v>1248.76128</v>
      </c>
      <c r="I52" s="191">
        <v>1.0</v>
      </c>
      <c r="J52" s="193">
        <f t="shared" si="8"/>
        <v>1248.76128</v>
      </c>
      <c r="K52" s="139"/>
      <c r="L52" s="176">
        <f t="shared" si="17"/>
        <v>4.953</v>
      </c>
      <c r="M52" s="160">
        <f t="shared" si="18"/>
        <v>1</v>
      </c>
      <c r="N52" s="160">
        <f t="shared" si="19"/>
        <v>4.953</v>
      </c>
      <c r="O52" s="139"/>
      <c r="P52" s="139"/>
      <c r="Q52" s="176">
        <v>1255.0</v>
      </c>
      <c r="R52" s="188">
        <v>21.5</v>
      </c>
      <c r="S52" s="176">
        <f t="shared" si="9"/>
        <v>28.64</v>
      </c>
      <c r="T52" s="160">
        <f t="shared" si="10"/>
        <v>1</v>
      </c>
      <c r="U52" s="160">
        <f t="shared" si="11"/>
        <v>28.64</v>
      </c>
      <c r="V52" s="189">
        <f t="shared" si="12"/>
        <v>1248.76128</v>
      </c>
      <c r="W52" s="176">
        <f t="shared" ref="W52:X52" si="37">C52/100</f>
        <v>1.04</v>
      </c>
      <c r="X52" s="176">
        <f t="shared" si="37"/>
        <v>1.95</v>
      </c>
      <c r="Y52" s="176">
        <f t="shared" si="14"/>
        <v>28.64</v>
      </c>
      <c r="Z52" s="190">
        <f t="shared" si="15"/>
        <v>58.08192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81" t="s">
        <v>86</v>
      </c>
      <c r="C53" s="182">
        <v>75.0</v>
      </c>
      <c r="D53" s="182">
        <v>220.0</v>
      </c>
      <c r="E53" s="182">
        <v>178.0</v>
      </c>
      <c r="F53" s="182">
        <f t="shared" si="5"/>
        <v>0</v>
      </c>
      <c r="G53" s="182">
        <f t="shared" si="6"/>
        <v>67.551</v>
      </c>
      <c r="H53" s="183">
        <f t="shared" si="7"/>
        <v>67.551</v>
      </c>
      <c r="I53" s="182">
        <v>1.0</v>
      </c>
      <c r="J53" s="184">
        <f t="shared" si="8"/>
        <v>67.551</v>
      </c>
      <c r="K53" s="185"/>
      <c r="L53" s="186">
        <f t="shared" si="17"/>
        <v>5.588</v>
      </c>
      <c r="M53" s="187">
        <f t="shared" si="18"/>
        <v>1</v>
      </c>
      <c r="N53" s="187">
        <f t="shared" si="19"/>
        <v>5.588</v>
      </c>
      <c r="O53" s="185"/>
      <c r="P53" s="185"/>
      <c r="Q53" s="186">
        <v>79.0</v>
      </c>
      <c r="R53" s="188">
        <v>23.0</v>
      </c>
      <c r="S53" s="176">
        <f t="shared" si="9"/>
        <v>1.78</v>
      </c>
      <c r="T53" s="160">
        <f t="shared" si="10"/>
        <v>1</v>
      </c>
      <c r="U53" s="160">
        <f t="shared" si="11"/>
        <v>1.78</v>
      </c>
      <c r="V53" s="189">
        <f t="shared" si="12"/>
        <v>67.551</v>
      </c>
      <c r="W53" s="176">
        <f t="shared" ref="W53:X53" si="38">C53/100</f>
        <v>0.75</v>
      </c>
      <c r="X53" s="176">
        <f t="shared" si="38"/>
        <v>2.2</v>
      </c>
      <c r="Y53" s="176">
        <f t="shared" si="14"/>
        <v>1.78</v>
      </c>
      <c r="Z53" s="190">
        <f t="shared" si="15"/>
        <v>2.937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91" t="s">
        <v>86</v>
      </c>
      <c r="C54" s="191">
        <v>91.0</v>
      </c>
      <c r="D54" s="191">
        <v>220.0</v>
      </c>
      <c r="E54" s="191">
        <v>70.0</v>
      </c>
      <c r="F54" s="191">
        <f t="shared" si="5"/>
        <v>0</v>
      </c>
      <c r="G54" s="191">
        <f t="shared" si="6"/>
        <v>32.2322</v>
      </c>
      <c r="H54" s="192">
        <f t="shared" si="7"/>
        <v>32.2322</v>
      </c>
      <c r="I54" s="191">
        <v>1.0</v>
      </c>
      <c r="J54" s="193">
        <f t="shared" si="8"/>
        <v>32.2322</v>
      </c>
      <c r="K54" s="139"/>
      <c r="L54" s="176">
        <f t="shared" si="17"/>
        <v>5.588</v>
      </c>
      <c r="M54" s="160">
        <f t="shared" si="18"/>
        <v>1</v>
      </c>
      <c r="N54" s="160">
        <f t="shared" si="19"/>
        <v>5.588</v>
      </c>
      <c r="O54" s="139"/>
      <c r="P54" s="139"/>
      <c r="Q54" s="176">
        <v>34.0</v>
      </c>
      <c r="R54" s="188">
        <v>23.0</v>
      </c>
      <c r="S54" s="176">
        <f t="shared" si="9"/>
        <v>0.7</v>
      </c>
      <c r="T54" s="160">
        <f t="shared" si="10"/>
        <v>1</v>
      </c>
      <c r="U54" s="160">
        <f t="shared" si="11"/>
        <v>0.7</v>
      </c>
      <c r="V54" s="189">
        <f t="shared" si="12"/>
        <v>32.2322</v>
      </c>
      <c r="W54" s="176">
        <f t="shared" ref="W54:X54" si="39">C54/100</f>
        <v>0.91</v>
      </c>
      <c r="X54" s="176">
        <f t="shared" si="39"/>
        <v>2.2</v>
      </c>
      <c r="Y54" s="176">
        <f t="shared" si="14"/>
        <v>0.7</v>
      </c>
      <c r="Z54" s="190">
        <f t="shared" si="15"/>
        <v>1.4014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1" t="s">
        <v>86</v>
      </c>
      <c r="C55" s="191">
        <v>102.0</v>
      </c>
      <c r="D55" s="191">
        <v>220.0</v>
      </c>
      <c r="E55" s="191">
        <v>175.0</v>
      </c>
      <c r="F55" s="191">
        <f t="shared" si="5"/>
        <v>0</v>
      </c>
      <c r="G55" s="191">
        <f t="shared" si="6"/>
        <v>90.321</v>
      </c>
      <c r="H55" s="192">
        <f t="shared" si="7"/>
        <v>90.321</v>
      </c>
      <c r="I55" s="191">
        <v>1.0</v>
      </c>
      <c r="J55" s="193">
        <f t="shared" si="8"/>
        <v>90.321</v>
      </c>
      <c r="K55" s="139"/>
      <c r="L55" s="176">
        <f t="shared" si="17"/>
        <v>5.588</v>
      </c>
      <c r="M55" s="160">
        <f t="shared" si="18"/>
        <v>1</v>
      </c>
      <c r="N55" s="160">
        <f t="shared" si="19"/>
        <v>5.588</v>
      </c>
      <c r="O55" s="139"/>
      <c r="P55" s="139"/>
      <c r="Q55" s="176">
        <v>94.0</v>
      </c>
      <c r="R55" s="188">
        <v>23.0</v>
      </c>
      <c r="S55" s="176">
        <f t="shared" si="9"/>
        <v>1.75</v>
      </c>
      <c r="T55" s="160">
        <f t="shared" si="10"/>
        <v>1</v>
      </c>
      <c r="U55" s="160">
        <f t="shared" si="11"/>
        <v>1.75</v>
      </c>
      <c r="V55" s="189">
        <f t="shared" si="12"/>
        <v>90.321</v>
      </c>
      <c r="W55" s="176">
        <f t="shared" ref="W55:X55" si="40">C55/100</f>
        <v>1.02</v>
      </c>
      <c r="X55" s="176">
        <f t="shared" si="40"/>
        <v>2.2</v>
      </c>
      <c r="Y55" s="176">
        <f t="shared" si="14"/>
        <v>1.75</v>
      </c>
      <c r="Z55" s="190">
        <f t="shared" si="15"/>
        <v>3.927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1" t="s">
        <v>86</v>
      </c>
      <c r="C56" s="191">
        <v>104.0</v>
      </c>
      <c r="D56" s="191">
        <v>220.0</v>
      </c>
      <c r="E56" s="191">
        <v>2868.0</v>
      </c>
      <c r="F56" s="191">
        <f t="shared" si="5"/>
        <v>0</v>
      </c>
      <c r="G56" s="191">
        <f t="shared" si="6"/>
        <v>1509.25632</v>
      </c>
      <c r="H56" s="192">
        <f t="shared" si="7"/>
        <v>1509.25632</v>
      </c>
      <c r="I56" s="191">
        <v>1.0</v>
      </c>
      <c r="J56" s="193">
        <f t="shared" si="8"/>
        <v>1509.25632</v>
      </c>
      <c r="K56" s="139"/>
      <c r="L56" s="176">
        <f t="shared" si="17"/>
        <v>5.588</v>
      </c>
      <c r="M56" s="160">
        <f t="shared" si="18"/>
        <v>1</v>
      </c>
      <c r="N56" s="160">
        <f t="shared" si="19"/>
        <v>5.588</v>
      </c>
      <c r="O56" s="139"/>
      <c r="P56" s="139"/>
      <c r="Q56" s="176">
        <v>1530.0</v>
      </c>
      <c r="R56" s="188">
        <v>23.0</v>
      </c>
      <c r="S56" s="176">
        <f t="shared" si="9"/>
        <v>28.68</v>
      </c>
      <c r="T56" s="160">
        <f t="shared" si="10"/>
        <v>1</v>
      </c>
      <c r="U56" s="160">
        <f t="shared" si="11"/>
        <v>28.68</v>
      </c>
      <c r="V56" s="189">
        <f t="shared" si="12"/>
        <v>1509.25632</v>
      </c>
      <c r="W56" s="176">
        <f t="shared" ref="W56:X56" si="41">C56/100</f>
        <v>1.04</v>
      </c>
      <c r="X56" s="176">
        <f t="shared" si="41"/>
        <v>2.2</v>
      </c>
      <c r="Y56" s="176">
        <f t="shared" si="14"/>
        <v>28.68</v>
      </c>
      <c r="Z56" s="190">
        <f t="shared" si="15"/>
        <v>65.61984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91" t="s">
        <v>86</v>
      </c>
      <c r="C57" s="191">
        <v>102.0</v>
      </c>
      <c r="D57" s="191">
        <v>220.0</v>
      </c>
      <c r="E57" s="191">
        <v>2858.0</v>
      </c>
      <c r="F57" s="191">
        <f t="shared" si="5"/>
        <v>0</v>
      </c>
      <c r="G57" s="191">
        <f t="shared" si="6"/>
        <v>1475.07096</v>
      </c>
      <c r="H57" s="192">
        <f t="shared" si="7"/>
        <v>1475.07096</v>
      </c>
      <c r="I57" s="191">
        <v>1.0</v>
      </c>
      <c r="J57" s="193">
        <f t="shared" si="8"/>
        <v>1475.07096</v>
      </c>
      <c r="K57" s="139"/>
      <c r="L57" s="194"/>
      <c r="M57" s="195">
        <f t="shared" si="18"/>
        <v>1</v>
      </c>
      <c r="N57" s="195"/>
      <c r="O57" s="139"/>
      <c r="P57" s="139"/>
      <c r="Q57" s="176">
        <v>1510.0</v>
      </c>
      <c r="R57" s="188">
        <v>23.0</v>
      </c>
      <c r="S57" s="176">
        <f t="shared" si="9"/>
        <v>28.58</v>
      </c>
      <c r="T57" s="160">
        <f t="shared" si="10"/>
        <v>1</v>
      </c>
      <c r="U57" s="160">
        <f t="shared" si="11"/>
        <v>28.58</v>
      </c>
      <c r="V57" s="189">
        <f t="shared" si="12"/>
        <v>1475.07096</v>
      </c>
      <c r="W57" s="176">
        <f t="shared" ref="W57:X57" si="42">C57/100</f>
        <v>1.02</v>
      </c>
      <c r="X57" s="176">
        <f t="shared" si="42"/>
        <v>2.2</v>
      </c>
      <c r="Y57" s="176">
        <f t="shared" si="14"/>
        <v>28.58</v>
      </c>
      <c r="Z57" s="190">
        <f t="shared" si="15"/>
        <v>64.13352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91" t="s">
        <v>86</v>
      </c>
      <c r="C58" s="191">
        <v>103.0</v>
      </c>
      <c r="D58" s="191">
        <v>220.0</v>
      </c>
      <c r="E58" s="191">
        <v>2875.0</v>
      </c>
      <c r="F58" s="191">
        <f t="shared" si="5"/>
        <v>0</v>
      </c>
      <c r="G58" s="191">
        <f t="shared" si="6"/>
        <v>1498.3925</v>
      </c>
      <c r="H58" s="192">
        <f t="shared" si="7"/>
        <v>1498.3925</v>
      </c>
      <c r="I58" s="191">
        <v>1.0</v>
      </c>
      <c r="J58" s="193">
        <f t="shared" si="8"/>
        <v>1498.3925</v>
      </c>
      <c r="K58" s="139"/>
      <c r="L58" s="194"/>
      <c r="M58" s="195">
        <f t="shared" si="18"/>
        <v>1</v>
      </c>
      <c r="N58" s="195"/>
      <c r="O58" s="139"/>
      <c r="P58" s="139"/>
      <c r="Q58" s="176">
        <v>1540.0</v>
      </c>
      <c r="R58" s="188">
        <v>23.0</v>
      </c>
      <c r="S58" s="176">
        <f t="shared" si="9"/>
        <v>28.75</v>
      </c>
      <c r="T58" s="160">
        <f t="shared" si="10"/>
        <v>1</v>
      </c>
      <c r="U58" s="160">
        <f t="shared" si="11"/>
        <v>28.75</v>
      </c>
      <c r="V58" s="189">
        <f t="shared" si="12"/>
        <v>1498.3925</v>
      </c>
      <c r="W58" s="176">
        <f t="shared" ref="W58:X58" si="43">C58/100</f>
        <v>1.03</v>
      </c>
      <c r="X58" s="176">
        <f t="shared" si="43"/>
        <v>2.2</v>
      </c>
      <c r="Y58" s="176">
        <f t="shared" si="14"/>
        <v>28.75</v>
      </c>
      <c r="Z58" s="190">
        <f t="shared" si="15"/>
        <v>65.1475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1" t="s">
        <v>86</v>
      </c>
      <c r="C59" s="191">
        <v>104.0</v>
      </c>
      <c r="D59" s="191">
        <v>220.0</v>
      </c>
      <c r="E59" s="191">
        <v>2860.0</v>
      </c>
      <c r="F59" s="191">
        <f t="shared" si="5"/>
        <v>0</v>
      </c>
      <c r="G59" s="191">
        <f t="shared" si="6"/>
        <v>1505.0464</v>
      </c>
      <c r="H59" s="192">
        <f t="shared" si="7"/>
        <v>1505.0464</v>
      </c>
      <c r="I59" s="191">
        <v>1.0</v>
      </c>
      <c r="J59" s="193">
        <f t="shared" si="8"/>
        <v>1505.0464</v>
      </c>
      <c r="K59" s="139"/>
      <c r="L59" s="194"/>
      <c r="M59" s="195">
        <f t="shared" si="18"/>
        <v>1</v>
      </c>
      <c r="N59" s="195"/>
      <c r="O59" s="139"/>
      <c r="P59" s="139"/>
      <c r="Q59" s="176">
        <v>1545.0</v>
      </c>
      <c r="R59" s="188">
        <v>23.0</v>
      </c>
      <c r="S59" s="176">
        <f t="shared" si="9"/>
        <v>28.6</v>
      </c>
      <c r="T59" s="160">
        <f t="shared" si="10"/>
        <v>1</v>
      </c>
      <c r="U59" s="160">
        <f t="shared" si="11"/>
        <v>28.6</v>
      </c>
      <c r="V59" s="189">
        <f t="shared" si="12"/>
        <v>1505.0464</v>
      </c>
      <c r="W59" s="176">
        <f t="shared" ref="W59:X59" si="44">C59/100</f>
        <v>1.04</v>
      </c>
      <c r="X59" s="176">
        <f t="shared" si="44"/>
        <v>2.2</v>
      </c>
      <c r="Y59" s="176">
        <f t="shared" si="14"/>
        <v>28.6</v>
      </c>
      <c r="Z59" s="190">
        <f t="shared" si="15"/>
        <v>65.4368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hidden="1" customHeight="1">
      <c r="A60" s="160">
        <v>51.0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/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45">C60/100</f>
        <v>0</v>
      </c>
      <c r="X60" s="176">
        <f t="shared" si="45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0">
        <v>52.0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/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46">C61/100</f>
        <v>0</v>
      </c>
      <c r="X61" s="176">
        <f t="shared" si="46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0">
        <v>53.0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/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47">C62/100</f>
        <v>0</v>
      </c>
      <c r="X62" s="176">
        <f t="shared" si="47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54.0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/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48">C63/100</f>
        <v>0</v>
      </c>
      <c r="X63" s="176">
        <f t="shared" si="48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55.0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/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49">C64/100</f>
        <v>0</v>
      </c>
      <c r="X64" s="176">
        <f t="shared" si="49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56.0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/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0">C65/100</f>
        <v>0</v>
      </c>
      <c r="X65" s="176">
        <f t="shared" si="50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57.0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/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1">C66/100</f>
        <v>0</v>
      </c>
      <c r="X66" s="176">
        <f t="shared" si="51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58.0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/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2">C67/100</f>
        <v>0</v>
      </c>
      <c r="X67" s="176">
        <f t="shared" si="52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59.0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/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3">C68/100</f>
        <v>0</v>
      </c>
      <c r="X68" s="176">
        <f t="shared" si="53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60.0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76">
        <f t="shared" ref="L69:L70" si="55">D69*25.4/1000</f>
        <v>0</v>
      </c>
      <c r="M69" s="160" t="str">
        <f t="shared" ref="M69:M84" si="56">+I69</f>
        <v/>
      </c>
      <c r="N69" s="160">
        <f t="shared" ref="N69:N70" si="57">M69*L69</f>
        <v>0</v>
      </c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4">C69/100</f>
        <v>0</v>
      </c>
      <c r="X69" s="176">
        <f t="shared" si="54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61.0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>
        <f t="shared" si="55"/>
        <v>0</v>
      </c>
      <c r="M70" s="195" t="str">
        <f t="shared" si="56"/>
        <v/>
      </c>
      <c r="N70" s="195">
        <f t="shared" si="57"/>
        <v>0</v>
      </c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8">C70/100</f>
        <v>0</v>
      </c>
      <c r="X70" s="176">
        <f t="shared" si="58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62.0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56"/>
        <v/>
      </c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59">C71/100</f>
        <v>0</v>
      </c>
      <c r="X71" s="176">
        <f t="shared" si="59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63.0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56"/>
        <v/>
      </c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60">C72/100</f>
        <v>0</v>
      </c>
      <c r="X72" s="176">
        <f t="shared" si="60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64.0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56"/>
        <v/>
      </c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61">C73/100</f>
        <v>0</v>
      </c>
      <c r="X73" s="176">
        <f t="shared" si="61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65.0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6"/>
        <v/>
      </c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62">C74/100</f>
        <v>0</v>
      </c>
      <c r="X74" s="176">
        <f t="shared" si="62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66.0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56"/>
        <v/>
      </c>
      <c r="N75" s="195"/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3">C75/100</f>
        <v>0</v>
      </c>
      <c r="X75" s="176">
        <f t="shared" si="63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67.0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56"/>
        <v/>
      </c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4">C76/100</f>
        <v>0</v>
      </c>
      <c r="X76" s="176">
        <f t="shared" si="64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68.0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 t="str">
        <f t="shared" si="56"/>
        <v/>
      </c>
      <c r="N77" s="195"/>
      <c r="O77" s="139"/>
      <c r="P77" s="139"/>
      <c r="Q77" s="176"/>
      <c r="R77" s="141"/>
      <c r="S77" s="176">
        <f t="shared" si="9"/>
        <v>0</v>
      </c>
      <c r="T77" s="160" t="str">
        <f t="shared" si="10"/>
        <v/>
      </c>
      <c r="U77" s="160">
        <f t="shared" si="11"/>
        <v>0</v>
      </c>
      <c r="V77" s="189">
        <f t="shared" si="12"/>
        <v>0</v>
      </c>
      <c r="W77" s="176">
        <f t="shared" ref="W77:X77" si="65">C77/100</f>
        <v>0</v>
      </c>
      <c r="X77" s="176">
        <f t="shared" si="65"/>
        <v>0</v>
      </c>
      <c r="Y77" s="176">
        <f t="shared" si="14"/>
        <v>0</v>
      </c>
      <c r="Z77" s="19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69.0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 t="str">
        <f t="shared" si="56"/>
        <v/>
      </c>
      <c r="N78" s="195"/>
      <c r="O78" s="139"/>
      <c r="P78" s="139"/>
      <c r="Q78" s="176"/>
      <c r="R78" s="141"/>
      <c r="S78" s="176">
        <f t="shared" si="9"/>
        <v>0</v>
      </c>
      <c r="T78" s="160" t="str">
        <f t="shared" si="10"/>
        <v/>
      </c>
      <c r="U78" s="160">
        <f t="shared" si="11"/>
        <v>0</v>
      </c>
      <c r="V78" s="189">
        <f t="shared" si="12"/>
        <v>0</v>
      </c>
      <c r="W78" s="176">
        <f t="shared" ref="W78:X78" si="66">C78/100</f>
        <v>0</v>
      </c>
      <c r="X78" s="176">
        <f t="shared" si="66"/>
        <v>0</v>
      </c>
      <c r="Y78" s="176">
        <f t="shared" si="14"/>
        <v>0</v>
      </c>
      <c r="Z78" s="19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70.0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 t="str">
        <f t="shared" si="56"/>
        <v/>
      </c>
      <c r="N79" s="195"/>
      <c r="O79" s="139"/>
      <c r="P79" s="139"/>
      <c r="Q79" s="176"/>
      <c r="R79" s="141"/>
      <c r="S79" s="176">
        <f t="shared" si="9"/>
        <v>0</v>
      </c>
      <c r="T79" s="160" t="str">
        <f t="shared" si="10"/>
        <v/>
      </c>
      <c r="U79" s="160">
        <f t="shared" si="11"/>
        <v>0</v>
      </c>
      <c r="V79" s="189">
        <f t="shared" si="12"/>
        <v>0</v>
      </c>
      <c r="W79" s="176">
        <f t="shared" ref="W79:X79" si="67">C79/100</f>
        <v>0</v>
      </c>
      <c r="X79" s="176">
        <f t="shared" si="67"/>
        <v>0</v>
      </c>
      <c r="Y79" s="176">
        <f t="shared" si="14"/>
        <v>0</v>
      </c>
      <c r="Z79" s="19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71.0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56"/>
        <v/>
      </c>
      <c r="N80" s="195"/>
      <c r="O80" s="139"/>
      <c r="P80" s="139"/>
      <c r="Q80" s="176"/>
      <c r="R80" s="141"/>
      <c r="S80" s="176">
        <f t="shared" si="9"/>
        <v>0</v>
      </c>
      <c r="T80" s="160" t="str">
        <f t="shared" si="10"/>
        <v/>
      </c>
      <c r="U80" s="160">
        <f t="shared" si="11"/>
        <v>0</v>
      </c>
      <c r="V80" s="189">
        <f t="shared" si="12"/>
        <v>0</v>
      </c>
      <c r="W80" s="176">
        <f t="shared" ref="W80:X80" si="68">C80/100</f>
        <v>0</v>
      </c>
      <c r="X80" s="176">
        <f t="shared" si="68"/>
        <v>0</v>
      </c>
      <c r="Y80" s="176">
        <f t="shared" si="14"/>
        <v>0</v>
      </c>
      <c r="Z80" s="19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72.0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 t="str">
        <f t="shared" si="56"/>
        <v/>
      </c>
      <c r="N81" s="195"/>
      <c r="O81" s="139"/>
      <c r="P81" s="139"/>
      <c r="Q81" s="176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198">
        <f t="shared" si="12"/>
        <v>0</v>
      </c>
      <c r="W81" s="196">
        <f t="shared" ref="W81:X81" si="69">C81/100</f>
        <v>0</v>
      </c>
      <c r="X81" s="196">
        <f t="shared" si="69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73.0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 t="str">
        <f t="shared" si="56"/>
        <v/>
      </c>
      <c r="N82" s="195"/>
      <c r="O82" s="139"/>
      <c r="P82" s="139"/>
      <c r="Q82" s="176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198">
        <f t="shared" si="12"/>
        <v>0</v>
      </c>
      <c r="W82" s="196">
        <f t="shared" ref="W82:X82" si="70">C82/100</f>
        <v>0</v>
      </c>
      <c r="X82" s="196">
        <f t="shared" si="70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74.0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 t="str">
        <f t="shared" si="56"/>
        <v/>
      </c>
      <c r="N83" s="195"/>
      <c r="O83" s="139"/>
      <c r="P83" s="139"/>
      <c r="Q83" s="176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198">
        <f t="shared" si="12"/>
        <v>0</v>
      </c>
      <c r="W83" s="196">
        <f t="shared" ref="W83:X83" si="71">C83/100</f>
        <v>0</v>
      </c>
      <c r="X83" s="196">
        <f t="shared" si="71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75.0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 t="str">
        <f t="shared" si="56"/>
        <v/>
      </c>
      <c r="N84" s="195"/>
      <c r="O84" s="139"/>
      <c r="P84" s="139"/>
      <c r="Q84" s="176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198">
        <f t="shared" si="12"/>
        <v>0</v>
      </c>
      <c r="W84" s="196">
        <f t="shared" ref="W84:X84" si="72">C84/100</f>
        <v>0</v>
      </c>
      <c r="X84" s="196">
        <f t="shared" si="72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76.0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3">C85/100</f>
        <v>0</v>
      </c>
      <c r="X85" s="196">
        <f t="shared" si="73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77.0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4">C86/100</f>
        <v>0</v>
      </c>
      <c r="X86" s="196">
        <f t="shared" si="74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78.0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5">C87/100</f>
        <v>0</v>
      </c>
      <c r="X87" s="196">
        <f t="shared" si="75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79.0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6">C88/100</f>
        <v>0</v>
      </c>
      <c r="X88" s="196">
        <f t="shared" si="76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80.0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7">C89/100</f>
        <v>0</v>
      </c>
      <c r="X89" s="196">
        <f t="shared" si="77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81.0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78">C90/100</f>
        <v>0</v>
      </c>
      <c r="X90" s="196">
        <f t="shared" si="78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82.0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79">C91/100</f>
        <v>0</v>
      </c>
      <c r="X91" s="196">
        <f t="shared" si="79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83.0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0">C92/100</f>
        <v>0</v>
      </c>
      <c r="X92" s="196">
        <f t="shared" si="80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84.0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1">C93/100</f>
        <v>0</v>
      </c>
      <c r="X93" s="196">
        <f t="shared" si="81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85.0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2">C94/100</f>
        <v>0</v>
      </c>
      <c r="X94" s="196">
        <f t="shared" si="82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86.0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3">C95/100</f>
        <v>0</v>
      </c>
      <c r="X95" s="196">
        <f t="shared" si="83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87.0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4">C96/100</f>
        <v>0</v>
      </c>
      <c r="X96" s="196">
        <f t="shared" si="84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88.0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5">C97/100</f>
        <v>0</v>
      </c>
      <c r="X97" s="196">
        <f t="shared" si="85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89.0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6">C98/100</f>
        <v>0</v>
      </c>
      <c r="X98" s="196">
        <f t="shared" si="86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90.0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7">C99/100</f>
        <v>0</v>
      </c>
      <c r="X99" s="196">
        <f t="shared" si="87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91.0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8">C100/100</f>
        <v>0</v>
      </c>
      <c r="X100" s="196">
        <f t="shared" si="88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92.0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89">C101/100</f>
        <v>0</v>
      </c>
      <c r="X101" s="196">
        <f t="shared" si="89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93.0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0">C102/100</f>
        <v>0</v>
      </c>
      <c r="X102" s="196">
        <f t="shared" si="90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94.0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1">C103/100</f>
        <v>0</v>
      </c>
      <c r="X103" s="196">
        <f t="shared" si="91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95.0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2">C104/100</f>
        <v>0</v>
      </c>
      <c r="X104" s="196">
        <f t="shared" si="92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96.0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3">C105/100</f>
        <v>0</v>
      </c>
      <c r="X105" s="196">
        <f t="shared" si="93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97.0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4">C106/100</f>
        <v>0</v>
      </c>
      <c r="X106" s="196">
        <f t="shared" si="94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98.0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5">C107/100</f>
        <v>0</v>
      </c>
      <c r="X107" s="196">
        <f t="shared" si="95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99.0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6">C108/100</f>
        <v>0</v>
      </c>
      <c r="X108" s="196">
        <f t="shared" si="96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100.0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7">C109/100</f>
        <v>0</v>
      </c>
      <c r="X109" s="196">
        <f t="shared" si="97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101.0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8">C110/100</f>
        <v>0</v>
      </c>
      <c r="X110" s="196">
        <f t="shared" si="98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102.0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99">C111/100</f>
        <v>0</v>
      </c>
      <c r="X111" s="196">
        <f t="shared" si="99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103.0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0">C112/100</f>
        <v>0</v>
      </c>
      <c r="X112" s="196">
        <f t="shared" si="100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104.0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1">C113/100</f>
        <v>0</v>
      </c>
      <c r="X113" s="196">
        <f t="shared" si="101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105.0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2">C114/100</f>
        <v>0</v>
      </c>
      <c r="X114" s="196">
        <f t="shared" si="102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106.0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3">C115/100</f>
        <v>0</v>
      </c>
      <c r="X115" s="196">
        <f t="shared" si="103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107.0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4">C116/100</f>
        <v>0</v>
      </c>
      <c r="X116" s="196">
        <f t="shared" si="104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108.0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5">C117/100</f>
        <v>0</v>
      </c>
      <c r="X117" s="196">
        <f t="shared" si="105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109.0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6">C118/100</f>
        <v>0</v>
      </c>
      <c r="X118" s="196">
        <f t="shared" si="106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110.0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7">C119/100</f>
        <v>0</v>
      </c>
      <c r="X119" s="196">
        <f t="shared" si="107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111.0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8">C120/100</f>
        <v>0</v>
      </c>
      <c r="X120" s="196">
        <f t="shared" si="108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112.0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09">C121/100</f>
        <v>0</v>
      </c>
      <c r="X121" s="196">
        <f t="shared" si="109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113.0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0">C122/100</f>
        <v>0</v>
      </c>
      <c r="X122" s="196">
        <f t="shared" si="110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114.0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1">C123/100</f>
        <v>0</v>
      </c>
      <c r="X123" s="196">
        <f t="shared" si="111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115.0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2">C124/100</f>
        <v>0</v>
      </c>
      <c r="X124" s="196">
        <f t="shared" si="112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116.0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3">C125/100</f>
        <v>0</v>
      </c>
      <c r="X125" s="196">
        <f t="shared" si="113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117.0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4">C126/100</f>
        <v>0</v>
      </c>
      <c r="X126" s="196">
        <f t="shared" si="114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118.0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5">C127/100</f>
        <v>0</v>
      </c>
      <c r="X127" s="196">
        <f t="shared" si="115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119.0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6">C128/100</f>
        <v>0</v>
      </c>
      <c r="X128" s="196">
        <f t="shared" si="116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120.0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7">C129/100</f>
        <v>0</v>
      </c>
      <c r="X129" s="196">
        <f t="shared" si="117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121.0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8">C130/100</f>
        <v>0</v>
      </c>
      <c r="X130" s="196">
        <f t="shared" si="118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122.0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19">C131/100</f>
        <v>0</v>
      </c>
      <c r="X131" s="196">
        <f t="shared" si="119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123.0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0">C132/100</f>
        <v>0</v>
      </c>
      <c r="X132" s="196">
        <f t="shared" si="120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124.0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1">C133/100</f>
        <v>0</v>
      </c>
      <c r="X133" s="196">
        <f t="shared" si="121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125.0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2">C134/100</f>
        <v>0</v>
      </c>
      <c r="X134" s="196">
        <f t="shared" si="122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126.0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3">C135/100</f>
        <v>0</v>
      </c>
      <c r="X135" s="196">
        <f t="shared" si="123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127.0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4">C136/100</f>
        <v>0</v>
      </c>
      <c r="X136" s="196">
        <f t="shared" si="124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128.0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5">C137/100</f>
        <v>0</v>
      </c>
      <c r="X137" s="196">
        <f t="shared" si="125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129.0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6">C138/100</f>
        <v>0</v>
      </c>
      <c r="X138" s="196">
        <f t="shared" si="126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130.0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7">C139/100</f>
        <v>0</v>
      </c>
      <c r="X139" s="196">
        <f t="shared" si="127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131.0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8">C140/100</f>
        <v>0</v>
      </c>
      <c r="X140" s="196">
        <f t="shared" si="128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132.0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29">C141/100</f>
        <v>0</v>
      </c>
      <c r="X141" s="196">
        <f t="shared" si="129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133.0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0">C142/100</f>
        <v>0</v>
      </c>
      <c r="X142" s="196">
        <f t="shared" si="130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134.0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1">C143/100</f>
        <v>0</v>
      </c>
      <c r="X143" s="196">
        <f t="shared" si="131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135.0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2">C144/100</f>
        <v>0</v>
      </c>
      <c r="X144" s="196">
        <f t="shared" si="132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136.0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3">C145/100</f>
        <v>0</v>
      </c>
      <c r="X145" s="196">
        <f t="shared" si="133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137.0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4">C146/100</f>
        <v>0</v>
      </c>
      <c r="X146" s="196">
        <f t="shared" si="134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138.0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5">C147/100</f>
        <v>0</v>
      </c>
      <c r="X147" s="196">
        <f t="shared" si="135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139.0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6">C148/100</f>
        <v>0</v>
      </c>
      <c r="X148" s="196">
        <f t="shared" si="136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140.0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7">C149/100</f>
        <v>0</v>
      </c>
      <c r="X149" s="196">
        <f t="shared" si="137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141.0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8">C150/100</f>
        <v>0</v>
      </c>
      <c r="X150" s="196">
        <f t="shared" si="138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142.0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39">C151/100</f>
        <v>0</v>
      </c>
      <c r="X151" s="196">
        <f t="shared" si="139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143.0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0">C152/100</f>
        <v>0</v>
      </c>
      <c r="X152" s="196">
        <f t="shared" si="140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144.0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1">C153/100</f>
        <v>0</v>
      </c>
      <c r="X153" s="196">
        <f t="shared" si="141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145.0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2">C154/100</f>
        <v>0</v>
      </c>
      <c r="X154" s="196">
        <f t="shared" si="142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146.0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3">C155/100</f>
        <v>0</v>
      </c>
      <c r="X155" s="196">
        <f t="shared" si="143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147.0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4">C156/100</f>
        <v>0</v>
      </c>
      <c r="X156" s="196">
        <f t="shared" si="144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148.0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5">C157/100</f>
        <v>0</v>
      </c>
      <c r="X157" s="196">
        <f t="shared" si="145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149.0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6">C158/100</f>
        <v>0</v>
      </c>
      <c r="X158" s="196">
        <f t="shared" si="146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150.0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7">C159/100</f>
        <v>0</v>
      </c>
      <c r="X159" s="196">
        <f t="shared" si="147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151.0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8">C160/100</f>
        <v>0</v>
      </c>
      <c r="X160" s="196">
        <f t="shared" si="148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152.0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49">C161/100</f>
        <v>0</v>
      </c>
      <c r="X161" s="196">
        <f t="shared" si="149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153.0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0">C162/100</f>
        <v>0</v>
      </c>
      <c r="X162" s="196">
        <f t="shared" si="150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154.0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1">C163/100</f>
        <v>0</v>
      </c>
      <c r="X163" s="196">
        <f t="shared" si="151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155.0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2">C164/100</f>
        <v>0</v>
      </c>
      <c r="X164" s="196">
        <f t="shared" si="152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156.0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3">C165/100</f>
        <v>0</v>
      </c>
      <c r="X165" s="196">
        <f t="shared" si="153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157.0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4">C166/100</f>
        <v>0</v>
      </c>
      <c r="X166" s="196">
        <f t="shared" si="154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158.0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5">C167/100</f>
        <v>0</v>
      </c>
      <c r="X167" s="196">
        <f t="shared" si="155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159.0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6">C168/100</f>
        <v>0</v>
      </c>
      <c r="X168" s="196">
        <f t="shared" si="156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160.0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7">C169/100</f>
        <v>0</v>
      </c>
      <c r="X169" s="196">
        <f t="shared" si="157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161.0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8">C170/100</f>
        <v>0</v>
      </c>
      <c r="X170" s="196">
        <f t="shared" si="158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162.0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59">C171/100</f>
        <v>0</v>
      </c>
      <c r="X171" s="196">
        <f t="shared" si="159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163.0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0">C172/100</f>
        <v>0</v>
      </c>
      <c r="X172" s="196">
        <f t="shared" si="160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164.0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1">C173/100</f>
        <v>0</v>
      </c>
      <c r="X173" s="196">
        <f t="shared" si="161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165.0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2">C174/100</f>
        <v>0</v>
      </c>
      <c r="X174" s="196">
        <f t="shared" si="162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166.0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3">C175/100</f>
        <v>0</v>
      </c>
      <c r="X175" s="196">
        <f t="shared" si="163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167.0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4">C176/100</f>
        <v>0</v>
      </c>
      <c r="X176" s="196">
        <f t="shared" si="164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168.0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5">C177/100</f>
        <v>0</v>
      </c>
      <c r="X177" s="196">
        <f t="shared" si="165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169.0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6">C178/100</f>
        <v>0</v>
      </c>
      <c r="X178" s="196">
        <f t="shared" si="166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170.0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7">C179/100</f>
        <v>0</v>
      </c>
      <c r="X179" s="196">
        <f t="shared" si="167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171.0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8">C180/100</f>
        <v>0</v>
      </c>
      <c r="X180" s="196">
        <f t="shared" si="168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172.0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69">C181/100</f>
        <v>0</v>
      </c>
      <c r="X181" s="196">
        <f t="shared" si="169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173.0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0">C182/100</f>
        <v>0</v>
      </c>
      <c r="X182" s="196">
        <f t="shared" si="170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174.0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1">C183/100</f>
        <v>0</v>
      </c>
      <c r="X183" s="196">
        <f t="shared" si="171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175.0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2">C184/100</f>
        <v>0</v>
      </c>
      <c r="X184" s="196">
        <f t="shared" si="172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176.0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3">C185/100</f>
        <v>0</v>
      </c>
      <c r="X185" s="196">
        <f t="shared" si="173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177.0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4">C186/100</f>
        <v>0</v>
      </c>
      <c r="X186" s="196">
        <f t="shared" si="174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178.0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5">C187/100</f>
        <v>0</v>
      </c>
      <c r="X187" s="196">
        <f t="shared" si="175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179.0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6">C188/100</f>
        <v>0</v>
      </c>
      <c r="X188" s="196">
        <f t="shared" si="176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180.0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7">C189/100</f>
        <v>0</v>
      </c>
      <c r="X189" s="196">
        <f t="shared" si="177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181.0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8">C190/100</f>
        <v>0</v>
      </c>
      <c r="X190" s="196">
        <f t="shared" si="178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182.0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79">C191/100</f>
        <v>0</v>
      </c>
      <c r="X191" s="196">
        <f t="shared" si="179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183.0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0">C192/100</f>
        <v>0</v>
      </c>
      <c r="X192" s="196">
        <f t="shared" si="180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184.0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1">C193/100</f>
        <v>0</v>
      </c>
      <c r="X193" s="196">
        <f t="shared" si="181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185.0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2">C194/100</f>
        <v>0</v>
      </c>
      <c r="X194" s="196">
        <f t="shared" si="182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186.0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3">C195/100</f>
        <v>0</v>
      </c>
      <c r="X195" s="196">
        <f t="shared" si="183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187.0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4">C196/100</f>
        <v>0</v>
      </c>
      <c r="X196" s="196">
        <f t="shared" si="184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188.0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5">C197/100</f>
        <v>0</v>
      </c>
      <c r="X197" s="196">
        <f t="shared" si="185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189.0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6">C198/100</f>
        <v>0</v>
      </c>
      <c r="X198" s="196">
        <f t="shared" si="186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190.0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7">C199/100</f>
        <v>0</v>
      </c>
      <c r="X199" s="196">
        <f t="shared" si="187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191.0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8">C200/100</f>
        <v>0</v>
      </c>
      <c r="X200" s="196">
        <f t="shared" si="188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192.0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89">C201/100</f>
        <v>0</v>
      </c>
      <c r="X201" s="196">
        <f t="shared" si="189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193.0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0">C202/100</f>
        <v>0</v>
      </c>
      <c r="X202" s="196">
        <f t="shared" si="190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194.0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1">C203/100</f>
        <v>0</v>
      </c>
      <c r="X203" s="196">
        <f t="shared" si="191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195.0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2">C204/100</f>
        <v>0</v>
      </c>
      <c r="X204" s="196">
        <f t="shared" si="192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196.0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3">C205/100</f>
        <v>0</v>
      </c>
      <c r="X205" s="196">
        <f t="shared" si="193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197.0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4">C206/100</f>
        <v>0</v>
      </c>
      <c r="X206" s="196">
        <f t="shared" si="194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198.0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5">C207/100</f>
        <v>0</v>
      </c>
      <c r="X207" s="196">
        <f t="shared" si="195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199.0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6">C208/100</f>
        <v>0</v>
      </c>
      <c r="X208" s="196">
        <f t="shared" si="196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200.0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7">C209/100</f>
        <v>0</v>
      </c>
      <c r="X209" s="196">
        <f t="shared" si="197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201.0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8">C210/100</f>
        <v>0</v>
      </c>
      <c r="X210" s="196">
        <f t="shared" si="198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202.0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199">C211/100</f>
        <v>0</v>
      </c>
      <c r="X211" s="196">
        <f t="shared" si="199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203.0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0">C212/100</f>
        <v>0</v>
      </c>
      <c r="X212" s="196">
        <f t="shared" si="200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204.0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1">C213/100</f>
        <v>0</v>
      </c>
      <c r="X213" s="196">
        <f t="shared" si="201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205.0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2">C214/100</f>
        <v>0</v>
      </c>
      <c r="X214" s="196">
        <f t="shared" si="202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206.0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3">C215/100</f>
        <v>0</v>
      </c>
      <c r="X215" s="196">
        <f t="shared" si="203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207.0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4">C216/100</f>
        <v>0</v>
      </c>
      <c r="X216" s="196">
        <f t="shared" si="204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208.0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5">C217/100</f>
        <v>0</v>
      </c>
      <c r="X217" s="196">
        <f t="shared" si="205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209.0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6">C218/100</f>
        <v>0</v>
      </c>
      <c r="X218" s="196">
        <f t="shared" si="206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210.0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7">C219/100</f>
        <v>0</v>
      </c>
      <c r="X219" s="196">
        <f t="shared" si="207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211.0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08">C220/100</f>
        <v>0</v>
      </c>
      <c r="X220" s="196">
        <f t="shared" si="208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212.0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09">C221/100</f>
        <v>0</v>
      </c>
      <c r="X221" s="196">
        <f t="shared" si="209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213.0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0">C222/100</f>
        <v>0</v>
      </c>
      <c r="X222" s="196">
        <f t="shared" si="210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214.0</v>
      </c>
      <c r="B223" s="191"/>
      <c r="C223" s="191"/>
      <c r="D223" s="191"/>
      <c r="E223" s="191"/>
      <c r="F223" s="191">
        <f t="shared" si="5"/>
        <v>0</v>
      </c>
      <c r="G223" s="191">
        <f t="shared" si="6"/>
        <v>0</v>
      </c>
      <c r="H223" s="192">
        <f t="shared" si="7"/>
        <v>0</v>
      </c>
      <c r="I223" s="191"/>
      <c r="J223" s="193">
        <f t="shared" si="8"/>
        <v>0</v>
      </c>
      <c r="K223" s="139"/>
      <c r="L223" s="194"/>
      <c r="M223" s="195"/>
      <c r="N223" s="195"/>
      <c r="O223" s="139"/>
      <c r="P223" s="139"/>
      <c r="Q223" s="193"/>
      <c r="R223" s="141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1">C223/100</f>
        <v>0</v>
      </c>
      <c r="X223" s="196">
        <f t="shared" si="211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215.0</v>
      </c>
      <c r="B224" s="191"/>
      <c r="C224" s="191"/>
      <c r="D224" s="191"/>
      <c r="E224" s="191"/>
      <c r="F224" s="191">
        <f t="shared" si="5"/>
        <v>0</v>
      </c>
      <c r="G224" s="191">
        <f t="shared" si="6"/>
        <v>0</v>
      </c>
      <c r="H224" s="192">
        <f t="shared" si="7"/>
        <v>0</v>
      </c>
      <c r="I224" s="191"/>
      <c r="J224" s="193">
        <f t="shared" si="8"/>
        <v>0</v>
      </c>
      <c r="K224" s="139"/>
      <c r="L224" s="194"/>
      <c r="M224" s="195"/>
      <c r="N224" s="195"/>
      <c r="O224" s="139"/>
      <c r="P224" s="139"/>
      <c r="Q224" s="193"/>
      <c r="R224" s="141"/>
      <c r="S224" s="196">
        <f t="shared" si="9"/>
        <v>0</v>
      </c>
      <c r="T224" s="197" t="str">
        <f t="shared" si="10"/>
        <v/>
      </c>
      <c r="U224" s="197">
        <f t="shared" si="11"/>
        <v>0</v>
      </c>
      <c r="V224" s="200"/>
      <c r="W224" s="196">
        <f t="shared" ref="W224:X224" si="212">C224/100</f>
        <v>0</v>
      </c>
      <c r="X224" s="196">
        <f t="shared" si="212"/>
        <v>0</v>
      </c>
      <c r="Y224" s="196">
        <f t="shared" si="14"/>
        <v>0</v>
      </c>
      <c r="Z224" s="199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216.0</v>
      </c>
      <c r="B225" s="191"/>
      <c r="C225" s="191"/>
      <c r="D225" s="191"/>
      <c r="E225" s="191"/>
      <c r="F225" s="191">
        <f t="shared" si="5"/>
        <v>0</v>
      </c>
      <c r="G225" s="191">
        <f t="shared" si="6"/>
        <v>0</v>
      </c>
      <c r="H225" s="192">
        <f t="shared" si="7"/>
        <v>0</v>
      </c>
      <c r="I225" s="191"/>
      <c r="J225" s="193">
        <f t="shared" si="8"/>
        <v>0</v>
      </c>
      <c r="K225" s="139"/>
      <c r="L225" s="194"/>
      <c r="M225" s="195"/>
      <c r="N225" s="195"/>
      <c r="O225" s="139"/>
      <c r="P225" s="139"/>
      <c r="Q225" s="193"/>
      <c r="R225" s="141"/>
      <c r="S225" s="196">
        <f t="shared" si="9"/>
        <v>0</v>
      </c>
      <c r="T225" s="197" t="str">
        <f t="shared" si="10"/>
        <v/>
      </c>
      <c r="U225" s="197">
        <f t="shared" si="11"/>
        <v>0</v>
      </c>
      <c r="V225" s="200"/>
      <c r="W225" s="196">
        <f t="shared" ref="W225:X225" si="213">C225/100</f>
        <v>0</v>
      </c>
      <c r="X225" s="196">
        <f t="shared" si="213"/>
        <v>0</v>
      </c>
      <c r="Y225" s="196">
        <f t="shared" si="14"/>
        <v>0</v>
      </c>
      <c r="Z225" s="199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217.0</v>
      </c>
      <c r="B226" s="191"/>
      <c r="C226" s="191"/>
      <c r="D226" s="191"/>
      <c r="E226" s="191"/>
      <c r="F226" s="191">
        <f t="shared" si="5"/>
        <v>0</v>
      </c>
      <c r="G226" s="191">
        <f t="shared" si="6"/>
        <v>0</v>
      </c>
      <c r="H226" s="192">
        <f t="shared" si="7"/>
        <v>0</v>
      </c>
      <c r="I226" s="191"/>
      <c r="J226" s="193">
        <f t="shared" si="8"/>
        <v>0</v>
      </c>
      <c r="K226" s="139"/>
      <c r="L226" s="194"/>
      <c r="M226" s="195"/>
      <c r="N226" s="195"/>
      <c r="O226" s="139"/>
      <c r="P226" s="139"/>
      <c r="Q226" s="193"/>
      <c r="R226" s="141"/>
      <c r="S226" s="196">
        <f t="shared" si="9"/>
        <v>0</v>
      </c>
      <c r="T226" s="197" t="str">
        <f t="shared" si="10"/>
        <v/>
      </c>
      <c r="U226" s="197">
        <f t="shared" si="11"/>
        <v>0</v>
      </c>
      <c r="V226" s="200"/>
      <c r="W226" s="196">
        <f t="shared" ref="W226:X226" si="214">C226/100</f>
        <v>0</v>
      </c>
      <c r="X226" s="196">
        <f t="shared" si="214"/>
        <v>0</v>
      </c>
      <c r="Y226" s="196">
        <f t="shared" si="14"/>
        <v>0</v>
      </c>
      <c r="Z226" s="199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customHeight="1">
      <c r="A227" s="160"/>
      <c r="B227" s="176"/>
      <c r="C227" s="176"/>
      <c r="D227" s="176"/>
      <c r="E227" s="176"/>
      <c r="F227" s="176"/>
      <c r="G227" s="176"/>
      <c r="H227" s="179"/>
      <c r="I227" s="160"/>
      <c r="J227" s="201">
        <f>+Q292</f>
        <v>100.4</v>
      </c>
      <c r="K227" s="139"/>
      <c r="L227" s="139"/>
      <c r="M227" s="139"/>
      <c r="N227" s="139"/>
      <c r="O227" s="139"/>
      <c r="P227" s="139"/>
      <c r="Q227" s="139"/>
      <c r="R227" s="202"/>
      <c r="S227" s="196">
        <f t="shared" si="9"/>
        <v>0</v>
      </c>
      <c r="T227" s="197" t="str">
        <f t="shared" si="10"/>
        <v/>
      </c>
      <c r="U227" s="197">
        <f t="shared" si="11"/>
        <v>0</v>
      </c>
      <c r="V227" s="200"/>
      <c r="W227" s="196">
        <f t="shared" ref="W227:X227" si="215">C227/100</f>
        <v>0</v>
      </c>
      <c r="X227" s="196">
        <f t="shared" si="215"/>
        <v>0</v>
      </c>
      <c r="Y227" s="196">
        <f t="shared" si="14"/>
        <v>0</v>
      </c>
      <c r="Z227" s="199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customHeight="1">
      <c r="A228" s="160"/>
      <c r="B228" s="203"/>
      <c r="C228" s="203"/>
      <c r="D228" s="203"/>
      <c r="E228" s="203"/>
      <c r="F228" s="203"/>
      <c r="G228" s="203"/>
      <c r="H228" s="204"/>
      <c r="I228" s="205">
        <f>SUM(I32:I226)</f>
        <v>28</v>
      </c>
      <c r="J228" s="206">
        <f>SUM(J32:J227)</f>
        <v>19204.78664</v>
      </c>
      <c r="K228" s="207"/>
      <c r="L228" s="207"/>
      <c r="M228" s="207"/>
      <c r="N228" s="207"/>
      <c r="O228" s="207"/>
      <c r="P228" s="207"/>
      <c r="Q228" s="207"/>
      <c r="R228" s="141"/>
      <c r="S228" s="207">
        <f>SUMIFS($T$32:$T$226,$S$32:$S$226,"&gt;=3")</f>
        <v>13</v>
      </c>
      <c r="T228" s="207">
        <f t="shared" ref="T228:U228" si="216">SUM(T32:T226)</f>
        <v>28</v>
      </c>
      <c r="U228" s="207">
        <f t="shared" si="216"/>
        <v>398.21</v>
      </c>
      <c r="V228" s="207"/>
      <c r="W228" s="207"/>
      <c r="X228" s="207"/>
      <c r="Y228" s="207"/>
      <c r="Z228" s="208">
        <f>SUM(Z32:Z227)</f>
        <v>849.681205</v>
      </c>
      <c r="AA228" s="207"/>
      <c r="AB228" s="207"/>
      <c r="AC228" s="207"/>
      <c r="AD228" s="207"/>
      <c r="AE228" s="207"/>
      <c r="AF228" s="207"/>
      <c r="AG228" s="207"/>
      <c r="AH228" s="207"/>
      <c r="AI228" s="207"/>
      <c r="AJ228" s="207"/>
      <c r="AK228" s="207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200"/>
      <c r="T229" s="139">
        <f>+T228-S228</f>
        <v>15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9.2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202"/>
      <c r="S230" s="139"/>
      <c r="T230" s="139" t="s">
        <v>48</v>
      </c>
      <c r="U230" s="139" t="s">
        <v>61</v>
      </c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9.2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41"/>
      <c r="S231" s="139" t="s">
        <v>31</v>
      </c>
      <c r="T231" s="209">
        <f>SUMIFS($J$32:$J$226,$S$32:$S$226,"&gt;=3")</f>
        <v>18014.21961</v>
      </c>
      <c r="U231" s="210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9.25" customHeight="1">
      <c r="A232" s="139" t="s">
        <v>32</v>
      </c>
      <c r="B232" s="139"/>
      <c r="C232" s="139"/>
      <c r="D232" s="139" t="s">
        <v>33</v>
      </c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139" t="s">
        <v>34</v>
      </c>
      <c r="T232" s="211">
        <f>J228-T231</f>
        <v>1190.567025</v>
      </c>
      <c r="U232" s="210">
        <f>+SUMIFS($U$32:$U$226,$S$32:$S$226,"&gt;=3")</f>
        <v>372.61</v>
      </c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9.2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202"/>
      <c r="S233" s="139"/>
      <c r="T233" s="212">
        <f>+I228</f>
        <v>28</v>
      </c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39.0" customHeight="1">
      <c r="A234" s="176"/>
      <c r="B234" s="160" t="s">
        <v>12</v>
      </c>
      <c r="C234" s="177" t="s">
        <v>62</v>
      </c>
      <c r="D234" s="52"/>
      <c r="E234" s="53"/>
      <c r="F234" s="178"/>
      <c r="G234" s="178"/>
      <c r="H234" s="179" t="s">
        <v>14</v>
      </c>
      <c r="I234" s="160" t="s">
        <v>15</v>
      </c>
      <c r="J234" s="160" t="s">
        <v>16</v>
      </c>
      <c r="K234" s="139"/>
      <c r="L234" s="139"/>
      <c r="M234" s="139"/>
      <c r="N234" s="139"/>
      <c r="O234" s="139"/>
      <c r="P234" s="139"/>
      <c r="Q234" s="139"/>
      <c r="R234" s="141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54">
        <v>1.0</v>
      </c>
      <c r="B235" s="213"/>
      <c r="C235" s="213"/>
      <c r="D235" s="213"/>
      <c r="E235" s="213"/>
      <c r="F235" s="213">
        <f t="shared" ref="F235:F248" si="217">1-VALUE(IF(RIGHT(B235, 1)="%", RIGHT(B235, 3), 0))</f>
        <v>1</v>
      </c>
      <c r="G235" s="213">
        <f t="shared" ref="G235:G248" si="218">+Q235*C235/100*D235/100*E235/100</f>
        <v>0</v>
      </c>
      <c r="H235" s="214">
        <f t="shared" ref="H235:H248" si="219">IF(F235=0, G235, F235*G235)</f>
        <v>0</v>
      </c>
      <c r="I235" s="213"/>
      <c r="J235" s="215"/>
      <c r="K235" s="139"/>
      <c r="L235" s="176">
        <f t="shared" ref="L235:L243" si="220">D235*25.4/1000</f>
        <v>0</v>
      </c>
      <c r="M235" s="160" t="str">
        <f t="shared" ref="M235:M239" si="221">+I235</f>
        <v/>
      </c>
      <c r="N235" s="160">
        <f t="shared" ref="N235:N239" si="222">M235*L235</f>
        <v>0</v>
      </c>
      <c r="O235" s="139"/>
      <c r="P235" s="139"/>
      <c r="Q235" s="139"/>
      <c r="R235" s="141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54">
        <v>2.0</v>
      </c>
      <c r="B236" s="213"/>
      <c r="C236" s="213"/>
      <c r="D236" s="213"/>
      <c r="E236" s="213"/>
      <c r="F236" s="213">
        <f t="shared" si="217"/>
        <v>1</v>
      </c>
      <c r="G236" s="213">
        <f t="shared" si="218"/>
        <v>0</v>
      </c>
      <c r="H236" s="214">
        <f t="shared" si="219"/>
        <v>0</v>
      </c>
      <c r="I236" s="213"/>
      <c r="J236" s="215">
        <f t="shared" ref="J236:J248" si="223">+I236*H236</f>
        <v>0</v>
      </c>
      <c r="K236" s="139"/>
      <c r="L236" s="176">
        <f t="shared" si="220"/>
        <v>0</v>
      </c>
      <c r="M236" s="160" t="str">
        <f t="shared" si="221"/>
        <v/>
      </c>
      <c r="N236" s="160">
        <f t="shared" si="222"/>
        <v>0</v>
      </c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54">
        <v>3.0</v>
      </c>
      <c r="B237" s="216"/>
      <c r="C237" s="216"/>
      <c r="D237" s="216"/>
      <c r="E237" s="216"/>
      <c r="F237" s="216">
        <f t="shared" si="217"/>
        <v>1</v>
      </c>
      <c r="G237" s="216">
        <f t="shared" si="218"/>
        <v>0</v>
      </c>
      <c r="H237" s="217">
        <f t="shared" si="219"/>
        <v>0</v>
      </c>
      <c r="I237" s="216"/>
      <c r="J237" s="193">
        <f t="shared" si="223"/>
        <v>0</v>
      </c>
      <c r="K237" s="139"/>
      <c r="L237" s="176">
        <f t="shared" si="220"/>
        <v>0</v>
      </c>
      <c r="M237" s="160" t="str">
        <f t="shared" si="221"/>
        <v/>
      </c>
      <c r="N237" s="160">
        <f t="shared" si="222"/>
        <v>0</v>
      </c>
      <c r="O237" s="139"/>
      <c r="P237" s="139"/>
      <c r="Q237" s="139"/>
      <c r="R237" s="139"/>
      <c r="S237" s="218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customHeight="1">
      <c r="A238" s="154">
        <v>4.0</v>
      </c>
      <c r="B238" s="216"/>
      <c r="C238" s="216"/>
      <c r="D238" s="216"/>
      <c r="E238" s="216"/>
      <c r="F238" s="216">
        <f t="shared" si="217"/>
        <v>1</v>
      </c>
      <c r="G238" s="216">
        <f t="shared" si="218"/>
        <v>0</v>
      </c>
      <c r="H238" s="217">
        <f t="shared" si="219"/>
        <v>0</v>
      </c>
      <c r="I238" s="216"/>
      <c r="J238" s="193">
        <f t="shared" si="223"/>
        <v>0</v>
      </c>
      <c r="K238" s="139"/>
      <c r="L238" s="176">
        <f t="shared" si="220"/>
        <v>0</v>
      </c>
      <c r="M238" s="160" t="str">
        <f t="shared" si="221"/>
        <v/>
      </c>
      <c r="N238" s="160">
        <f t="shared" si="222"/>
        <v>0</v>
      </c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4">
        <v>5.0</v>
      </c>
      <c r="B239" s="216"/>
      <c r="C239" s="216"/>
      <c r="D239" s="216"/>
      <c r="E239" s="216"/>
      <c r="F239" s="216">
        <f t="shared" si="217"/>
        <v>1</v>
      </c>
      <c r="G239" s="216">
        <f t="shared" si="218"/>
        <v>0</v>
      </c>
      <c r="H239" s="217">
        <f t="shared" si="219"/>
        <v>0</v>
      </c>
      <c r="I239" s="216"/>
      <c r="J239" s="193">
        <f t="shared" si="223"/>
        <v>0</v>
      </c>
      <c r="K239" s="139"/>
      <c r="L239" s="176">
        <f t="shared" si="220"/>
        <v>0</v>
      </c>
      <c r="M239" s="160" t="str">
        <f t="shared" si="221"/>
        <v/>
      </c>
      <c r="N239" s="160">
        <f t="shared" si="222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hidden="1" customHeight="1">
      <c r="A240" s="154">
        <v>6.0</v>
      </c>
      <c r="B240" s="216"/>
      <c r="C240" s="216"/>
      <c r="D240" s="216"/>
      <c r="E240" s="216"/>
      <c r="F240" s="216">
        <f t="shared" si="217"/>
        <v>1</v>
      </c>
      <c r="G240" s="216">
        <f t="shared" si="218"/>
        <v>0</v>
      </c>
      <c r="H240" s="217">
        <f t="shared" si="219"/>
        <v>0</v>
      </c>
      <c r="I240" s="216"/>
      <c r="J240" s="193">
        <f t="shared" si="223"/>
        <v>0</v>
      </c>
      <c r="K240" s="139"/>
      <c r="L240" s="139">
        <f t="shared" si="220"/>
        <v>0</v>
      </c>
      <c r="M240" s="219"/>
      <c r="N240" s="21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hidden="1" customHeight="1">
      <c r="A241" s="154">
        <v>7.0</v>
      </c>
      <c r="B241" s="216"/>
      <c r="C241" s="216"/>
      <c r="D241" s="216"/>
      <c r="E241" s="216"/>
      <c r="F241" s="216">
        <f t="shared" si="217"/>
        <v>1</v>
      </c>
      <c r="G241" s="216">
        <f t="shared" si="218"/>
        <v>0</v>
      </c>
      <c r="H241" s="217">
        <f t="shared" si="219"/>
        <v>0</v>
      </c>
      <c r="I241" s="216"/>
      <c r="J241" s="193">
        <f t="shared" si="223"/>
        <v>0</v>
      </c>
      <c r="K241" s="139"/>
      <c r="L241" s="139">
        <f t="shared" si="220"/>
        <v>0</v>
      </c>
      <c r="M241" s="219"/>
      <c r="N241" s="21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hidden="1" customHeight="1">
      <c r="A242" s="154">
        <v>8.0</v>
      </c>
      <c r="B242" s="216"/>
      <c r="C242" s="216"/>
      <c r="D242" s="216"/>
      <c r="E242" s="216"/>
      <c r="F242" s="216">
        <f t="shared" si="217"/>
        <v>1</v>
      </c>
      <c r="G242" s="216">
        <f t="shared" si="218"/>
        <v>0</v>
      </c>
      <c r="H242" s="217">
        <f t="shared" si="219"/>
        <v>0</v>
      </c>
      <c r="I242" s="216"/>
      <c r="J242" s="193">
        <f t="shared" si="223"/>
        <v>0</v>
      </c>
      <c r="K242" s="139"/>
      <c r="L242" s="139">
        <f t="shared" si="220"/>
        <v>0</v>
      </c>
      <c r="M242" s="219"/>
      <c r="N242" s="219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4">
        <v>9.0</v>
      </c>
      <c r="B243" s="216"/>
      <c r="C243" s="216"/>
      <c r="D243" s="216"/>
      <c r="E243" s="216"/>
      <c r="F243" s="216">
        <f t="shared" si="217"/>
        <v>1</v>
      </c>
      <c r="G243" s="216">
        <f t="shared" si="218"/>
        <v>0</v>
      </c>
      <c r="H243" s="217">
        <f t="shared" si="219"/>
        <v>0</v>
      </c>
      <c r="I243" s="216"/>
      <c r="J243" s="193">
        <f t="shared" si="223"/>
        <v>0</v>
      </c>
      <c r="K243" s="139"/>
      <c r="L243" s="139">
        <f t="shared" si="220"/>
        <v>0</v>
      </c>
      <c r="M243" s="219"/>
      <c r="N243" s="219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10.0</v>
      </c>
      <c r="B244" s="191"/>
      <c r="C244" s="191"/>
      <c r="D244" s="191"/>
      <c r="E244" s="191"/>
      <c r="F244" s="191">
        <f t="shared" si="217"/>
        <v>1</v>
      </c>
      <c r="G244" s="191">
        <f t="shared" si="218"/>
        <v>0</v>
      </c>
      <c r="H244" s="192">
        <f t="shared" si="219"/>
        <v>0</v>
      </c>
      <c r="I244" s="191"/>
      <c r="J244" s="193">
        <f t="shared" si="223"/>
        <v>0</v>
      </c>
      <c r="K244" s="139"/>
      <c r="L244" s="139"/>
      <c r="M244" s="219"/>
      <c r="N244" s="219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11.0</v>
      </c>
      <c r="B245" s="191"/>
      <c r="C245" s="191"/>
      <c r="D245" s="191"/>
      <c r="E245" s="191"/>
      <c r="F245" s="191">
        <f t="shared" si="217"/>
        <v>1</v>
      </c>
      <c r="G245" s="191">
        <f t="shared" si="218"/>
        <v>0</v>
      </c>
      <c r="H245" s="192">
        <f t="shared" si="219"/>
        <v>0</v>
      </c>
      <c r="I245" s="191"/>
      <c r="J245" s="193">
        <f t="shared" si="223"/>
        <v>0</v>
      </c>
      <c r="K245" s="139"/>
      <c r="L245" s="139"/>
      <c r="M245" s="219"/>
      <c r="N245" s="219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12.0</v>
      </c>
      <c r="B246" s="191"/>
      <c r="C246" s="191"/>
      <c r="D246" s="191"/>
      <c r="E246" s="191"/>
      <c r="F246" s="191">
        <f t="shared" si="217"/>
        <v>1</v>
      </c>
      <c r="G246" s="191">
        <f t="shared" si="218"/>
        <v>0</v>
      </c>
      <c r="H246" s="192">
        <f t="shared" si="219"/>
        <v>0</v>
      </c>
      <c r="I246" s="191"/>
      <c r="J246" s="193">
        <f t="shared" si="223"/>
        <v>0</v>
      </c>
      <c r="K246" s="139"/>
      <c r="L246" s="139"/>
      <c r="M246" s="219"/>
      <c r="N246" s="219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13.0</v>
      </c>
      <c r="B247" s="191"/>
      <c r="C247" s="191"/>
      <c r="D247" s="191"/>
      <c r="E247" s="191"/>
      <c r="F247" s="191">
        <f t="shared" si="217"/>
        <v>1</v>
      </c>
      <c r="G247" s="191">
        <f t="shared" si="218"/>
        <v>0</v>
      </c>
      <c r="H247" s="192">
        <f t="shared" si="219"/>
        <v>0</v>
      </c>
      <c r="I247" s="191"/>
      <c r="J247" s="193">
        <f t="shared" si="223"/>
        <v>0</v>
      </c>
      <c r="K247" s="139"/>
      <c r="L247" s="139"/>
      <c r="M247" s="219"/>
      <c r="N247" s="219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14.0</v>
      </c>
      <c r="B248" s="191"/>
      <c r="C248" s="191"/>
      <c r="D248" s="191"/>
      <c r="E248" s="191"/>
      <c r="F248" s="191">
        <f t="shared" si="217"/>
        <v>1</v>
      </c>
      <c r="G248" s="191">
        <f t="shared" si="218"/>
        <v>0</v>
      </c>
      <c r="H248" s="192">
        <f t="shared" si="219"/>
        <v>0</v>
      </c>
      <c r="I248" s="191"/>
      <c r="J248" s="193">
        <f t="shared" si="223"/>
        <v>0</v>
      </c>
      <c r="K248" s="139"/>
      <c r="L248" s="139"/>
      <c r="M248" s="219"/>
      <c r="N248" s="219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4.75" customHeight="1">
      <c r="A249" s="160"/>
      <c r="B249" s="194"/>
      <c r="C249" s="194"/>
      <c r="D249" s="194"/>
      <c r="E249" s="194"/>
      <c r="F249" s="194"/>
      <c r="G249" s="194"/>
      <c r="H249" s="220" t="s">
        <v>38</v>
      </c>
      <c r="I249" s="194"/>
      <c r="J249" s="221">
        <f>SUM(J235:J248)</f>
        <v>0</v>
      </c>
      <c r="K249" s="139"/>
      <c r="L249" s="139"/>
      <c r="M249" s="139"/>
      <c r="N249" s="139"/>
      <c r="O249" s="139"/>
      <c r="P249" s="139"/>
      <c r="Q249" s="139"/>
      <c r="R249" s="141"/>
      <c r="S249" s="222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8.75" customHeight="1">
      <c r="A250" s="174"/>
      <c r="B250" s="144"/>
      <c r="C250" s="144"/>
      <c r="D250" s="144"/>
      <c r="E250" s="144"/>
      <c r="F250" s="144"/>
      <c r="G250" s="144"/>
      <c r="H250" s="145"/>
      <c r="I250" s="144"/>
      <c r="J250" s="175"/>
      <c r="K250" s="139"/>
      <c r="L250" s="139"/>
      <c r="M250" s="139"/>
      <c r="N250" s="139"/>
      <c r="O250" s="139"/>
      <c r="P250" s="139"/>
      <c r="Q250" s="139"/>
      <c r="R250" s="141"/>
      <c r="S250" s="222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41"/>
      <c r="S251" s="222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222"/>
      <c r="S252" s="222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139" t="s">
        <v>39</v>
      </c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222"/>
      <c r="S253" s="222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39"/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222"/>
      <c r="S254" s="222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42.0" customHeight="1">
      <c r="A255" s="176"/>
      <c r="B255" s="160" t="s">
        <v>12</v>
      </c>
      <c r="C255" s="177" t="s">
        <v>64</v>
      </c>
      <c r="D255" s="52"/>
      <c r="E255" s="53"/>
      <c r="F255" s="223"/>
      <c r="G255" s="223"/>
      <c r="H255" s="179" t="s">
        <v>14</v>
      </c>
      <c r="I255" s="224" t="s">
        <v>15</v>
      </c>
      <c r="J255" s="160" t="s">
        <v>16</v>
      </c>
      <c r="K255" s="139"/>
      <c r="L255" s="139"/>
      <c r="M255" s="139"/>
      <c r="N255" s="139"/>
      <c r="O255" s="139"/>
      <c r="P255" s="139"/>
      <c r="Q255" s="139"/>
      <c r="R255" s="222"/>
      <c r="S255" s="222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4.75" customHeight="1">
      <c r="A256" s="160">
        <v>1.0</v>
      </c>
      <c r="B256" s="181" t="s">
        <v>55</v>
      </c>
      <c r="C256" s="197"/>
      <c r="D256" s="197"/>
      <c r="E256" s="197"/>
      <c r="F256" s="197"/>
      <c r="G256" s="197"/>
      <c r="H256" s="225">
        <v>27.0</v>
      </c>
      <c r="I256" s="197">
        <v>1.0</v>
      </c>
      <c r="J256" s="193">
        <f t="shared" ref="J256:J290" si="224">+I256*H256</f>
        <v>27</v>
      </c>
      <c r="K256" s="176"/>
      <c r="L256" s="176"/>
      <c r="M256" s="176"/>
      <c r="N256" s="176"/>
      <c r="O256" s="176"/>
      <c r="P256" s="176"/>
      <c r="Q256" s="226"/>
      <c r="R256" s="222"/>
      <c r="S256" s="222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76"/>
      <c r="AF256" s="176"/>
      <c r="AG256" s="176"/>
      <c r="AH256" s="176"/>
      <c r="AI256" s="176"/>
      <c r="AJ256" s="176"/>
      <c r="AK256" s="176"/>
    </row>
    <row r="257" ht="24.75" customHeight="1">
      <c r="A257" s="160">
        <v>2.0</v>
      </c>
      <c r="B257" s="191" t="s">
        <v>55</v>
      </c>
      <c r="C257" s="197"/>
      <c r="D257" s="197"/>
      <c r="E257" s="197"/>
      <c r="F257" s="197"/>
      <c r="G257" s="197"/>
      <c r="H257" s="225">
        <v>32.0</v>
      </c>
      <c r="I257" s="197">
        <v>1.0</v>
      </c>
      <c r="J257" s="193">
        <f t="shared" si="224"/>
        <v>32</v>
      </c>
      <c r="K257" s="176"/>
      <c r="L257" s="176"/>
      <c r="M257" s="176"/>
      <c r="N257" s="176"/>
      <c r="O257" s="176"/>
      <c r="P257" s="176"/>
      <c r="Q257" s="226"/>
      <c r="R257" s="222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76"/>
      <c r="AF257" s="176"/>
      <c r="AG257" s="176"/>
      <c r="AH257" s="176"/>
      <c r="AI257" s="176"/>
      <c r="AJ257" s="176"/>
      <c r="AK257" s="176"/>
    </row>
    <row r="258" ht="24.75" customHeight="1">
      <c r="A258" s="160">
        <v>3.0</v>
      </c>
      <c r="B258" s="181" t="s">
        <v>74</v>
      </c>
      <c r="C258" s="197"/>
      <c r="D258" s="197"/>
      <c r="E258" s="197"/>
      <c r="F258" s="197"/>
      <c r="G258" s="197"/>
      <c r="H258" s="225">
        <v>22.0</v>
      </c>
      <c r="I258" s="197">
        <v>1.0</v>
      </c>
      <c r="J258" s="193">
        <f t="shared" si="224"/>
        <v>22</v>
      </c>
      <c r="K258" s="176"/>
      <c r="L258" s="176"/>
      <c r="M258" s="176"/>
      <c r="N258" s="176"/>
      <c r="O258" s="176"/>
      <c r="P258" s="176"/>
      <c r="Q258" s="226"/>
      <c r="R258" s="222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76"/>
      <c r="AF258" s="176"/>
      <c r="AG258" s="176"/>
      <c r="AH258" s="176"/>
      <c r="AI258" s="176"/>
      <c r="AJ258" s="176"/>
      <c r="AK258" s="176"/>
    </row>
    <row r="259" ht="24.75" customHeight="1">
      <c r="A259" s="160">
        <v>4.0</v>
      </c>
      <c r="B259" s="191" t="s">
        <v>74</v>
      </c>
      <c r="C259" s="197"/>
      <c r="D259" s="197"/>
      <c r="E259" s="197"/>
      <c r="F259" s="197"/>
      <c r="G259" s="197"/>
      <c r="H259" s="225">
        <v>16.0</v>
      </c>
      <c r="I259" s="197">
        <v>1.0</v>
      </c>
      <c r="J259" s="193">
        <f t="shared" si="224"/>
        <v>16</v>
      </c>
      <c r="K259" s="176"/>
      <c r="L259" s="176"/>
      <c r="M259" s="176"/>
      <c r="N259" s="176"/>
      <c r="O259" s="176"/>
      <c r="P259" s="176"/>
      <c r="Q259" s="226"/>
      <c r="R259" s="222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76"/>
      <c r="AF259" s="176"/>
      <c r="AG259" s="176"/>
      <c r="AH259" s="176"/>
      <c r="AI259" s="176"/>
      <c r="AJ259" s="176"/>
      <c r="AK259" s="176"/>
    </row>
    <row r="260" ht="24.75" customHeight="1">
      <c r="A260" s="160">
        <v>5.0</v>
      </c>
      <c r="B260" s="181" t="s">
        <v>79</v>
      </c>
      <c r="C260" s="197"/>
      <c r="D260" s="197"/>
      <c r="E260" s="197"/>
      <c r="F260" s="197"/>
      <c r="G260" s="197"/>
      <c r="H260" s="225">
        <v>35.0</v>
      </c>
      <c r="I260" s="197">
        <v>1.0</v>
      </c>
      <c r="J260" s="193">
        <f t="shared" si="224"/>
        <v>35</v>
      </c>
      <c r="K260" s="176"/>
      <c r="L260" s="176"/>
      <c r="M260" s="176"/>
      <c r="N260" s="176"/>
      <c r="O260" s="176"/>
      <c r="P260" s="176"/>
      <c r="Q260" s="226"/>
      <c r="R260" s="222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6"/>
      <c r="AF260" s="176"/>
      <c r="AG260" s="176"/>
      <c r="AH260" s="176"/>
      <c r="AI260" s="176"/>
      <c r="AJ260" s="176"/>
      <c r="AK260" s="176"/>
    </row>
    <row r="261" ht="24.75" customHeight="1">
      <c r="A261" s="160">
        <v>6.0</v>
      </c>
      <c r="B261" s="191" t="s">
        <v>79</v>
      </c>
      <c r="C261" s="197"/>
      <c r="D261" s="197"/>
      <c r="E261" s="197"/>
      <c r="F261" s="197"/>
      <c r="G261" s="197"/>
      <c r="H261" s="225">
        <v>23.0</v>
      </c>
      <c r="I261" s="197">
        <v>1.0</v>
      </c>
      <c r="J261" s="193">
        <f t="shared" si="224"/>
        <v>23</v>
      </c>
      <c r="K261" s="176"/>
      <c r="L261" s="176"/>
      <c r="M261" s="176"/>
      <c r="N261" s="176"/>
      <c r="O261" s="176"/>
      <c r="P261" s="176"/>
      <c r="Q261" s="226"/>
      <c r="R261" s="222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6"/>
      <c r="AF261" s="176"/>
      <c r="AG261" s="176"/>
      <c r="AH261" s="176"/>
      <c r="AI261" s="176"/>
      <c r="AJ261" s="176"/>
      <c r="AK261" s="176"/>
    </row>
    <row r="262" ht="24.75" customHeight="1">
      <c r="A262" s="160">
        <v>7.0</v>
      </c>
      <c r="B262" s="181" t="s">
        <v>85</v>
      </c>
      <c r="C262" s="197"/>
      <c r="D262" s="197"/>
      <c r="E262" s="197"/>
      <c r="F262" s="197"/>
      <c r="G262" s="197"/>
      <c r="H262" s="225">
        <v>29.0</v>
      </c>
      <c r="I262" s="197">
        <v>1.0</v>
      </c>
      <c r="J262" s="193">
        <f t="shared" si="224"/>
        <v>29</v>
      </c>
      <c r="K262" s="176"/>
      <c r="L262" s="176"/>
      <c r="M262" s="176"/>
      <c r="N262" s="176"/>
      <c r="O262" s="176"/>
      <c r="P262" s="176"/>
      <c r="Q262" s="226"/>
      <c r="R262" s="222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6"/>
      <c r="AF262" s="176"/>
      <c r="AG262" s="176"/>
      <c r="AH262" s="176"/>
      <c r="AI262" s="176"/>
      <c r="AJ262" s="176"/>
      <c r="AK262" s="176"/>
    </row>
    <row r="263" ht="24.75" customHeight="1">
      <c r="A263" s="160">
        <v>8.0</v>
      </c>
      <c r="B263" s="191" t="s">
        <v>85</v>
      </c>
      <c r="C263" s="197"/>
      <c r="D263" s="197"/>
      <c r="E263" s="197"/>
      <c r="F263" s="197"/>
      <c r="G263" s="197"/>
      <c r="H263" s="225">
        <v>19.0</v>
      </c>
      <c r="I263" s="197">
        <v>1.0</v>
      </c>
      <c r="J263" s="193">
        <f t="shared" si="224"/>
        <v>19</v>
      </c>
      <c r="K263" s="176"/>
      <c r="L263" s="176"/>
      <c r="M263" s="176"/>
      <c r="N263" s="176"/>
      <c r="O263" s="176"/>
      <c r="P263" s="176"/>
      <c r="Q263" s="226"/>
      <c r="R263" s="222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6"/>
      <c r="AF263" s="176"/>
      <c r="AG263" s="176"/>
      <c r="AH263" s="176"/>
      <c r="AI263" s="176"/>
      <c r="AJ263" s="176"/>
      <c r="AK263" s="176"/>
    </row>
    <row r="264" ht="24.75" customHeight="1">
      <c r="A264" s="160">
        <v>9.0</v>
      </c>
      <c r="B264" s="181" t="s">
        <v>86</v>
      </c>
      <c r="C264" s="197"/>
      <c r="D264" s="197"/>
      <c r="E264" s="197"/>
      <c r="F264" s="197"/>
      <c r="G264" s="197"/>
      <c r="H264" s="225">
        <v>27.0</v>
      </c>
      <c r="I264" s="197">
        <v>1.0</v>
      </c>
      <c r="J264" s="193">
        <f t="shared" si="224"/>
        <v>27</v>
      </c>
      <c r="K264" s="176"/>
      <c r="L264" s="176"/>
      <c r="M264" s="176"/>
      <c r="N264" s="176"/>
      <c r="O264" s="176"/>
      <c r="P264" s="176"/>
      <c r="Q264" s="226"/>
      <c r="R264" s="222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6"/>
      <c r="AF264" s="176"/>
      <c r="AG264" s="176"/>
      <c r="AH264" s="176"/>
      <c r="AI264" s="176"/>
      <c r="AJ264" s="176"/>
      <c r="AK264" s="176"/>
    </row>
    <row r="265" ht="24.75" customHeight="1">
      <c r="A265" s="160">
        <v>10.0</v>
      </c>
      <c r="B265" s="191" t="s">
        <v>86</v>
      </c>
      <c r="C265" s="197"/>
      <c r="D265" s="197"/>
      <c r="E265" s="197"/>
      <c r="F265" s="197"/>
      <c r="G265" s="197"/>
      <c r="H265" s="225">
        <v>21.0</v>
      </c>
      <c r="I265" s="197">
        <v>1.0</v>
      </c>
      <c r="J265" s="193">
        <f t="shared" si="224"/>
        <v>21</v>
      </c>
      <c r="K265" s="176"/>
      <c r="L265" s="176"/>
      <c r="M265" s="176"/>
      <c r="N265" s="176"/>
      <c r="O265" s="176"/>
      <c r="P265" s="176"/>
      <c r="Q265" s="226"/>
      <c r="R265" s="222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6"/>
      <c r="AF265" s="176"/>
      <c r="AG265" s="176"/>
      <c r="AH265" s="176"/>
      <c r="AI265" s="176"/>
      <c r="AJ265" s="176"/>
      <c r="AK265" s="176"/>
    </row>
    <row r="266" ht="24.75" hidden="1" customHeight="1">
      <c r="A266" s="160">
        <v>11.0</v>
      </c>
      <c r="B266" s="227"/>
      <c r="C266" s="197"/>
      <c r="D266" s="197"/>
      <c r="E266" s="197"/>
      <c r="F266" s="197"/>
      <c r="G266" s="197"/>
      <c r="H266" s="225"/>
      <c r="I266" s="197"/>
      <c r="J266" s="193">
        <f t="shared" si="224"/>
        <v>0</v>
      </c>
      <c r="K266" s="176"/>
      <c r="L266" s="176"/>
      <c r="M266" s="176"/>
      <c r="N266" s="176"/>
      <c r="O266" s="176"/>
      <c r="P266" s="176"/>
      <c r="Q266" s="226"/>
      <c r="R266" s="222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6"/>
      <c r="AF266" s="176"/>
      <c r="AG266" s="176"/>
      <c r="AH266" s="176"/>
      <c r="AI266" s="176"/>
      <c r="AJ266" s="176"/>
      <c r="AK266" s="176"/>
    </row>
    <row r="267" ht="24.75" hidden="1" customHeight="1">
      <c r="A267" s="160">
        <v>12.0</v>
      </c>
      <c r="B267" s="227"/>
      <c r="C267" s="197"/>
      <c r="D267" s="197"/>
      <c r="E267" s="197"/>
      <c r="F267" s="197"/>
      <c r="G267" s="197"/>
      <c r="H267" s="225"/>
      <c r="I267" s="197"/>
      <c r="J267" s="193">
        <f t="shared" si="224"/>
        <v>0</v>
      </c>
      <c r="K267" s="176"/>
      <c r="L267" s="176"/>
      <c r="M267" s="176"/>
      <c r="N267" s="176"/>
      <c r="O267" s="176"/>
      <c r="P267" s="176"/>
      <c r="Q267" s="226"/>
      <c r="R267" s="222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6"/>
      <c r="AF267" s="176"/>
      <c r="AG267" s="176"/>
      <c r="AH267" s="176"/>
      <c r="AI267" s="176"/>
      <c r="AJ267" s="176"/>
      <c r="AK267" s="176"/>
    </row>
    <row r="268" ht="24.75" hidden="1" customHeight="1">
      <c r="A268" s="160">
        <v>13.0</v>
      </c>
      <c r="B268" s="227"/>
      <c r="C268" s="197"/>
      <c r="D268" s="197"/>
      <c r="E268" s="197"/>
      <c r="F268" s="197"/>
      <c r="G268" s="197"/>
      <c r="H268" s="225"/>
      <c r="I268" s="197"/>
      <c r="J268" s="193">
        <f t="shared" si="224"/>
        <v>0</v>
      </c>
      <c r="K268" s="176"/>
      <c r="L268" s="176"/>
      <c r="M268" s="176"/>
      <c r="N268" s="176"/>
      <c r="O268" s="176"/>
      <c r="P268" s="176"/>
      <c r="Q268" s="226"/>
      <c r="R268" s="222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6"/>
      <c r="AF268" s="176"/>
      <c r="AG268" s="176"/>
      <c r="AH268" s="176"/>
      <c r="AI268" s="176"/>
      <c r="AJ268" s="176"/>
      <c r="AK268" s="176"/>
    </row>
    <row r="269" ht="24.75" hidden="1" customHeight="1">
      <c r="A269" s="160">
        <v>14.0</v>
      </c>
      <c r="B269" s="227"/>
      <c r="C269" s="197"/>
      <c r="D269" s="197"/>
      <c r="E269" s="197"/>
      <c r="F269" s="197"/>
      <c r="G269" s="197"/>
      <c r="H269" s="225"/>
      <c r="I269" s="197"/>
      <c r="J269" s="193">
        <f t="shared" si="224"/>
        <v>0</v>
      </c>
      <c r="K269" s="176"/>
      <c r="L269" s="176"/>
      <c r="M269" s="176"/>
      <c r="N269" s="176"/>
      <c r="O269" s="176"/>
      <c r="P269" s="176"/>
      <c r="Q269" s="226"/>
      <c r="R269" s="222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6"/>
      <c r="AF269" s="176"/>
      <c r="AG269" s="176"/>
      <c r="AH269" s="176"/>
      <c r="AI269" s="176"/>
      <c r="AJ269" s="176"/>
      <c r="AK269" s="176"/>
    </row>
    <row r="270" ht="24.75" hidden="1" customHeight="1">
      <c r="A270" s="160">
        <v>15.0</v>
      </c>
      <c r="B270" s="227"/>
      <c r="C270" s="197"/>
      <c r="D270" s="197"/>
      <c r="E270" s="197"/>
      <c r="F270" s="197"/>
      <c r="G270" s="197"/>
      <c r="H270" s="225"/>
      <c r="I270" s="197"/>
      <c r="J270" s="193">
        <f t="shared" si="224"/>
        <v>0</v>
      </c>
      <c r="K270" s="176"/>
      <c r="L270" s="176"/>
      <c r="M270" s="176"/>
      <c r="N270" s="176"/>
      <c r="O270" s="176"/>
      <c r="P270" s="176"/>
      <c r="Q270" s="226"/>
      <c r="R270" s="222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6"/>
      <c r="AF270" s="176"/>
      <c r="AG270" s="176"/>
      <c r="AH270" s="176"/>
      <c r="AI270" s="176"/>
      <c r="AJ270" s="176"/>
      <c r="AK270" s="176"/>
    </row>
    <row r="271" ht="24.75" hidden="1" customHeight="1">
      <c r="A271" s="160">
        <v>16.0</v>
      </c>
      <c r="B271" s="227"/>
      <c r="C271" s="197"/>
      <c r="D271" s="197"/>
      <c r="E271" s="197"/>
      <c r="F271" s="197"/>
      <c r="G271" s="197"/>
      <c r="H271" s="225"/>
      <c r="I271" s="197"/>
      <c r="J271" s="193">
        <f t="shared" si="224"/>
        <v>0</v>
      </c>
      <c r="K271" s="176"/>
      <c r="L271" s="176"/>
      <c r="M271" s="176"/>
      <c r="N271" s="176"/>
      <c r="O271" s="176"/>
      <c r="P271" s="176"/>
      <c r="Q271" s="226"/>
      <c r="R271" s="222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6"/>
      <c r="AF271" s="176"/>
      <c r="AG271" s="176"/>
      <c r="AH271" s="176"/>
      <c r="AI271" s="176"/>
      <c r="AJ271" s="176"/>
      <c r="AK271" s="176"/>
    </row>
    <row r="272" ht="24.75" hidden="1" customHeight="1">
      <c r="A272" s="160">
        <v>17.0</v>
      </c>
      <c r="B272" s="227"/>
      <c r="C272" s="197"/>
      <c r="D272" s="197"/>
      <c r="E272" s="197"/>
      <c r="F272" s="197"/>
      <c r="G272" s="197"/>
      <c r="H272" s="225"/>
      <c r="I272" s="197"/>
      <c r="J272" s="193">
        <f t="shared" si="224"/>
        <v>0</v>
      </c>
      <c r="K272" s="176"/>
      <c r="L272" s="176"/>
      <c r="M272" s="176"/>
      <c r="N272" s="176"/>
      <c r="O272" s="176"/>
      <c r="P272" s="176"/>
      <c r="Q272" s="226"/>
      <c r="R272" s="222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6"/>
      <c r="AF272" s="176"/>
      <c r="AG272" s="176"/>
      <c r="AH272" s="176"/>
      <c r="AI272" s="176"/>
      <c r="AJ272" s="176"/>
      <c r="AK272" s="176"/>
    </row>
    <row r="273" ht="24.75" hidden="1" customHeight="1">
      <c r="A273" s="160">
        <v>18.0</v>
      </c>
      <c r="B273" s="227"/>
      <c r="C273" s="197"/>
      <c r="D273" s="197"/>
      <c r="E273" s="197"/>
      <c r="F273" s="197"/>
      <c r="G273" s="197"/>
      <c r="H273" s="225"/>
      <c r="I273" s="197"/>
      <c r="J273" s="193">
        <f t="shared" si="224"/>
        <v>0</v>
      </c>
      <c r="K273" s="176"/>
      <c r="L273" s="176"/>
      <c r="M273" s="176"/>
      <c r="N273" s="176"/>
      <c r="O273" s="176"/>
      <c r="P273" s="176"/>
      <c r="Q273" s="226"/>
      <c r="R273" s="222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6"/>
      <c r="AF273" s="176"/>
      <c r="AG273" s="176"/>
      <c r="AH273" s="176"/>
      <c r="AI273" s="176"/>
      <c r="AJ273" s="176"/>
      <c r="AK273" s="176"/>
    </row>
    <row r="274" ht="24.75" hidden="1" customHeight="1">
      <c r="A274" s="160">
        <v>19.0</v>
      </c>
      <c r="B274" s="227"/>
      <c r="C274" s="197"/>
      <c r="D274" s="197"/>
      <c r="E274" s="197"/>
      <c r="F274" s="197"/>
      <c r="G274" s="197"/>
      <c r="H274" s="225"/>
      <c r="I274" s="197"/>
      <c r="J274" s="193">
        <f t="shared" si="224"/>
        <v>0</v>
      </c>
      <c r="K274" s="176"/>
      <c r="L274" s="176"/>
      <c r="M274" s="176"/>
      <c r="N274" s="176"/>
      <c r="O274" s="176"/>
      <c r="P274" s="176"/>
      <c r="Q274" s="226"/>
      <c r="R274" s="140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6"/>
      <c r="AF274" s="176"/>
      <c r="AG274" s="176"/>
      <c r="AH274" s="176"/>
      <c r="AI274" s="176"/>
      <c r="AJ274" s="176"/>
      <c r="AK274" s="176"/>
    </row>
    <row r="275" ht="24.75" hidden="1" customHeight="1">
      <c r="A275" s="160">
        <v>20.0</v>
      </c>
      <c r="B275" s="227"/>
      <c r="C275" s="197"/>
      <c r="D275" s="197"/>
      <c r="E275" s="197"/>
      <c r="F275" s="197"/>
      <c r="G275" s="197"/>
      <c r="H275" s="225"/>
      <c r="I275" s="197"/>
      <c r="J275" s="193">
        <f t="shared" si="224"/>
        <v>0</v>
      </c>
      <c r="K275" s="176"/>
      <c r="L275" s="176"/>
      <c r="M275" s="176"/>
      <c r="N275" s="176"/>
      <c r="O275" s="176"/>
      <c r="P275" s="176"/>
      <c r="Q275" s="226"/>
      <c r="R275" s="222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6"/>
      <c r="AF275" s="176"/>
      <c r="AG275" s="176"/>
      <c r="AH275" s="176"/>
      <c r="AI275" s="176"/>
      <c r="AJ275" s="176"/>
      <c r="AK275" s="176"/>
    </row>
    <row r="276" ht="24.75" hidden="1" customHeight="1">
      <c r="A276" s="160">
        <v>21.0</v>
      </c>
      <c r="B276" s="227"/>
      <c r="C276" s="197"/>
      <c r="D276" s="197"/>
      <c r="E276" s="197"/>
      <c r="F276" s="197"/>
      <c r="G276" s="197"/>
      <c r="H276" s="225"/>
      <c r="I276" s="197"/>
      <c r="J276" s="193">
        <f t="shared" si="224"/>
        <v>0</v>
      </c>
      <c r="K276" s="176"/>
      <c r="L276" s="176"/>
      <c r="M276" s="176"/>
      <c r="N276" s="176"/>
      <c r="O276" s="176"/>
      <c r="P276" s="176"/>
      <c r="Q276" s="226"/>
      <c r="R276" s="222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76"/>
      <c r="AF276" s="176"/>
      <c r="AG276" s="176"/>
      <c r="AH276" s="176"/>
      <c r="AI276" s="176"/>
      <c r="AJ276" s="176"/>
      <c r="AK276" s="176"/>
    </row>
    <row r="277" ht="24.75" hidden="1" customHeight="1">
      <c r="A277" s="160">
        <v>22.0</v>
      </c>
      <c r="B277" s="227"/>
      <c r="C277" s="197"/>
      <c r="D277" s="197"/>
      <c r="E277" s="197"/>
      <c r="F277" s="197"/>
      <c r="G277" s="197"/>
      <c r="H277" s="225"/>
      <c r="I277" s="197"/>
      <c r="J277" s="193">
        <f t="shared" si="224"/>
        <v>0</v>
      </c>
      <c r="K277" s="176"/>
      <c r="L277" s="176"/>
      <c r="M277" s="176"/>
      <c r="N277" s="176"/>
      <c r="O277" s="176"/>
      <c r="P277" s="176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76"/>
      <c r="AF277" s="176"/>
      <c r="AG277" s="176"/>
      <c r="AH277" s="176"/>
      <c r="AI277" s="176"/>
      <c r="AJ277" s="176"/>
      <c r="AK277" s="176"/>
    </row>
    <row r="278" ht="24.75" hidden="1" customHeight="1">
      <c r="A278" s="160">
        <v>23.0</v>
      </c>
      <c r="B278" s="227"/>
      <c r="C278" s="197"/>
      <c r="D278" s="197"/>
      <c r="E278" s="197"/>
      <c r="F278" s="197"/>
      <c r="G278" s="197"/>
      <c r="H278" s="225"/>
      <c r="I278" s="197"/>
      <c r="J278" s="193">
        <f t="shared" si="224"/>
        <v>0</v>
      </c>
      <c r="K278" s="176"/>
      <c r="L278" s="176"/>
      <c r="M278" s="176"/>
      <c r="N278" s="176"/>
      <c r="O278" s="176"/>
      <c r="P278" s="176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</row>
    <row r="279" ht="24.75" hidden="1" customHeight="1">
      <c r="A279" s="160">
        <v>24.0</v>
      </c>
      <c r="B279" s="227"/>
      <c r="C279" s="197"/>
      <c r="D279" s="197"/>
      <c r="E279" s="197"/>
      <c r="F279" s="197"/>
      <c r="G279" s="197"/>
      <c r="H279" s="225"/>
      <c r="I279" s="197"/>
      <c r="J279" s="193">
        <f t="shared" si="224"/>
        <v>0</v>
      </c>
      <c r="K279" s="176"/>
      <c r="L279" s="176"/>
      <c r="M279" s="176"/>
      <c r="N279" s="176"/>
      <c r="O279" s="176"/>
      <c r="P279" s="176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24.75" hidden="1" customHeight="1">
      <c r="A280" s="160">
        <v>25.0</v>
      </c>
      <c r="B280" s="227"/>
      <c r="C280" s="197"/>
      <c r="D280" s="197"/>
      <c r="E280" s="197"/>
      <c r="F280" s="197"/>
      <c r="G280" s="197"/>
      <c r="H280" s="225"/>
      <c r="I280" s="197"/>
      <c r="J280" s="193">
        <f t="shared" si="224"/>
        <v>0</v>
      </c>
      <c r="K280" s="176"/>
      <c r="L280" s="176"/>
      <c r="M280" s="176"/>
      <c r="N280" s="176"/>
      <c r="O280" s="176"/>
      <c r="P280" s="176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0">
        <v>26.0</v>
      </c>
      <c r="B281" s="227"/>
      <c r="C281" s="197"/>
      <c r="D281" s="197"/>
      <c r="E281" s="197"/>
      <c r="F281" s="197"/>
      <c r="G281" s="197"/>
      <c r="H281" s="225"/>
      <c r="I281" s="197"/>
      <c r="J281" s="193">
        <f t="shared" si="224"/>
        <v>0</v>
      </c>
      <c r="K281" s="176"/>
      <c r="L281" s="176"/>
      <c r="M281" s="176"/>
      <c r="N281" s="176"/>
      <c r="O281" s="176"/>
      <c r="P281" s="176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0">
        <v>27.0</v>
      </c>
      <c r="B282" s="227"/>
      <c r="C282" s="197"/>
      <c r="D282" s="197"/>
      <c r="E282" s="197"/>
      <c r="F282" s="197"/>
      <c r="G282" s="197"/>
      <c r="H282" s="197"/>
      <c r="I282" s="197"/>
      <c r="J282" s="193">
        <f t="shared" si="224"/>
        <v>0</v>
      </c>
      <c r="K282" s="176"/>
      <c r="L282" s="176"/>
      <c r="M282" s="176"/>
      <c r="N282" s="176"/>
      <c r="O282" s="176"/>
      <c r="P282" s="176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28.0</v>
      </c>
      <c r="B283" s="227"/>
      <c r="C283" s="197"/>
      <c r="D283" s="197"/>
      <c r="E283" s="197"/>
      <c r="F283" s="197"/>
      <c r="G283" s="197"/>
      <c r="H283" s="197"/>
      <c r="I283" s="197"/>
      <c r="J283" s="193">
        <f t="shared" si="224"/>
        <v>0</v>
      </c>
      <c r="K283" s="176"/>
      <c r="L283" s="176"/>
      <c r="M283" s="176"/>
      <c r="N283" s="176"/>
      <c r="O283" s="176"/>
      <c r="P283" s="176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29.0</v>
      </c>
      <c r="B284" s="228"/>
      <c r="C284" s="197"/>
      <c r="D284" s="197"/>
      <c r="E284" s="197"/>
      <c r="F284" s="197"/>
      <c r="G284" s="197"/>
      <c r="H284" s="197"/>
      <c r="I284" s="197"/>
      <c r="J284" s="193">
        <f t="shared" si="224"/>
        <v>0</v>
      </c>
      <c r="K284" s="176"/>
      <c r="L284" s="176"/>
      <c r="M284" s="176"/>
      <c r="N284" s="176"/>
      <c r="O284" s="176"/>
      <c r="P284" s="176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30.0</v>
      </c>
      <c r="B285" s="228"/>
      <c r="C285" s="197"/>
      <c r="D285" s="197"/>
      <c r="E285" s="197"/>
      <c r="F285" s="197"/>
      <c r="G285" s="197"/>
      <c r="H285" s="225"/>
      <c r="I285" s="197"/>
      <c r="J285" s="193">
        <f t="shared" si="224"/>
        <v>0</v>
      </c>
      <c r="K285" s="176"/>
      <c r="L285" s="176"/>
      <c r="M285" s="176"/>
      <c r="N285" s="176"/>
      <c r="O285" s="176"/>
      <c r="P285" s="176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31.0</v>
      </c>
      <c r="B286" s="216"/>
      <c r="C286" s="197"/>
      <c r="D286" s="197"/>
      <c r="E286" s="197"/>
      <c r="F286" s="197"/>
      <c r="G286" s="197"/>
      <c r="H286" s="225"/>
      <c r="I286" s="197"/>
      <c r="J286" s="193">
        <f t="shared" si="224"/>
        <v>0</v>
      </c>
      <c r="K286" s="176"/>
      <c r="L286" s="176"/>
      <c r="M286" s="176"/>
      <c r="N286" s="176"/>
      <c r="O286" s="176"/>
      <c r="P286" s="176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32.0</v>
      </c>
      <c r="B287" s="216"/>
      <c r="C287" s="160"/>
      <c r="D287" s="160"/>
      <c r="E287" s="160"/>
      <c r="F287" s="160"/>
      <c r="G287" s="160"/>
      <c r="H287" s="160"/>
      <c r="I287" s="160"/>
      <c r="J287" s="193">
        <f t="shared" si="224"/>
        <v>0</v>
      </c>
      <c r="K287" s="176"/>
      <c r="L287" s="176"/>
      <c r="M287" s="176"/>
      <c r="N287" s="176"/>
      <c r="O287" s="176"/>
      <c r="P287" s="176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33.0</v>
      </c>
      <c r="B288" s="228"/>
      <c r="C288" s="160"/>
      <c r="D288" s="160"/>
      <c r="E288" s="160"/>
      <c r="F288" s="160"/>
      <c r="G288" s="160"/>
      <c r="H288" s="160"/>
      <c r="I288" s="160"/>
      <c r="J288" s="193">
        <f t="shared" si="224"/>
        <v>0</v>
      </c>
      <c r="K288" s="176"/>
      <c r="L288" s="176"/>
      <c r="M288" s="176"/>
      <c r="N288" s="176"/>
      <c r="O288" s="176"/>
      <c r="P288" s="176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34.0</v>
      </c>
      <c r="B289" s="229"/>
      <c r="C289" s="160"/>
      <c r="D289" s="160"/>
      <c r="E289" s="160"/>
      <c r="F289" s="160"/>
      <c r="G289" s="160"/>
      <c r="H289" s="160"/>
      <c r="I289" s="160"/>
      <c r="J289" s="193">
        <f t="shared" si="224"/>
        <v>0</v>
      </c>
      <c r="K289" s="176"/>
      <c r="L289" s="176"/>
      <c r="M289" s="176"/>
      <c r="N289" s="176"/>
      <c r="O289" s="176"/>
      <c r="P289" s="176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35.0</v>
      </c>
      <c r="B290" s="230"/>
      <c r="C290" s="160"/>
      <c r="D290" s="160"/>
      <c r="E290" s="160"/>
      <c r="F290" s="160"/>
      <c r="G290" s="160"/>
      <c r="H290" s="160"/>
      <c r="I290" s="160"/>
      <c r="J290" s="193">
        <f t="shared" si="224"/>
        <v>0</v>
      </c>
      <c r="K290" s="176"/>
      <c r="L290" s="176"/>
      <c r="M290" s="176"/>
      <c r="N290" s="176"/>
      <c r="O290" s="176"/>
      <c r="P290" s="176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 t="s">
        <v>38</v>
      </c>
      <c r="I291" s="139"/>
      <c r="J291" s="231">
        <f>SUM(J256:J290)</f>
        <v>251</v>
      </c>
      <c r="K291" s="232"/>
      <c r="L291" s="232"/>
      <c r="M291" s="232"/>
      <c r="N291" s="232"/>
      <c r="O291" s="232"/>
      <c r="P291" s="232"/>
      <c r="Q291" s="232"/>
      <c r="R291" s="139"/>
      <c r="S291" s="222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18.75" customHeight="1">
      <c r="A292" s="144"/>
      <c r="B292" s="144"/>
      <c r="C292" s="144"/>
      <c r="D292" s="144"/>
      <c r="E292" s="144"/>
      <c r="F292" s="144"/>
      <c r="G292" s="144"/>
      <c r="H292" s="145"/>
      <c r="I292" s="173"/>
      <c r="J292" s="203">
        <f>+J291*60%</f>
        <v>150.6</v>
      </c>
      <c r="K292" s="203"/>
      <c r="L292" s="203"/>
      <c r="M292" s="203"/>
      <c r="N292" s="203"/>
      <c r="O292" s="203"/>
      <c r="P292" s="203"/>
      <c r="Q292" s="203">
        <f>+J291*40%</f>
        <v>100.4</v>
      </c>
      <c r="R292" s="139"/>
      <c r="S292" s="222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39"/>
      <c r="S293" s="222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222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9.5" customHeight="1">
      <c r="A295" s="233" t="s">
        <v>41</v>
      </c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222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57.0" customHeight="1">
      <c r="A296" s="234"/>
      <c r="B296" s="235" t="s">
        <v>42</v>
      </c>
      <c r="C296" s="235" t="s">
        <v>43</v>
      </c>
      <c r="D296" s="235" t="s">
        <v>44</v>
      </c>
      <c r="E296" s="235" t="s">
        <v>45</v>
      </c>
      <c r="F296" s="235"/>
      <c r="G296" s="235"/>
      <c r="H296" s="236" t="s">
        <v>46</v>
      </c>
      <c r="I296" s="237" t="s">
        <v>47</v>
      </c>
      <c r="J296" s="139"/>
      <c r="K296" s="139"/>
      <c r="L296" s="139"/>
      <c r="M296" s="139"/>
      <c r="N296" s="139"/>
      <c r="O296" s="139"/>
      <c r="P296" s="139"/>
      <c r="Q296" s="139"/>
      <c r="R296" s="141"/>
      <c r="S296" s="222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238" t="s">
        <v>48</v>
      </c>
      <c r="B297" s="239">
        <f>+E25</f>
        <v>21352.9799</v>
      </c>
      <c r="C297" s="240">
        <f>+J228</f>
        <v>19204.78664</v>
      </c>
      <c r="D297" s="240">
        <f>+J249</f>
        <v>0</v>
      </c>
      <c r="E297" s="241">
        <f>J292</f>
        <v>150.6</v>
      </c>
      <c r="F297" s="241"/>
      <c r="G297" s="241"/>
      <c r="H297" s="242">
        <f>+I25</f>
        <v>1747.817975</v>
      </c>
      <c r="I297" s="243">
        <f>+B297-C297-D297-E297-H297</f>
        <v>249.7752878</v>
      </c>
      <c r="J297" s="139"/>
      <c r="K297" s="139"/>
      <c r="L297" s="139"/>
      <c r="M297" s="139"/>
      <c r="N297" s="139"/>
      <c r="O297" s="139"/>
      <c r="P297" s="139"/>
      <c r="Q297" s="139"/>
      <c r="R297" s="141"/>
      <c r="S297" s="222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9.5" customHeight="1">
      <c r="A298" s="244" t="s">
        <v>49</v>
      </c>
      <c r="B298" s="245"/>
      <c r="C298" s="246">
        <f>+C297/B297</f>
        <v>0.8993960903</v>
      </c>
      <c r="D298" s="246">
        <f>+D297/B297</f>
        <v>0</v>
      </c>
      <c r="E298" s="246">
        <f>+E297/B297</f>
        <v>0.007052879772</v>
      </c>
      <c r="F298" s="246"/>
      <c r="G298" s="246"/>
      <c r="H298" s="247">
        <f>+H297/B297</f>
        <v>0.08185358591</v>
      </c>
      <c r="I298" s="248">
        <f>+I297/B297</f>
        <v>0.01169744406</v>
      </c>
      <c r="J298" s="139"/>
      <c r="K298" s="139"/>
      <c r="L298" s="139"/>
      <c r="M298" s="139"/>
      <c r="N298" s="139"/>
      <c r="O298" s="139"/>
      <c r="P298" s="139"/>
      <c r="Q298" s="139"/>
      <c r="R298" s="141"/>
      <c r="S298" s="222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9.5" customHeight="1">
      <c r="A299" s="163"/>
      <c r="B299" s="219"/>
      <c r="C299" s="249"/>
      <c r="D299" s="249"/>
      <c r="E299" s="249"/>
      <c r="F299" s="249"/>
      <c r="G299" s="249"/>
      <c r="H299" s="250"/>
      <c r="I299" s="251"/>
      <c r="J299" s="139"/>
      <c r="K299" s="139"/>
      <c r="L299" s="139"/>
      <c r="M299" s="139"/>
      <c r="N299" s="139"/>
      <c r="O299" s="139"/>
      <c r="P299" s="139"/>
      <c r="Q299" s="139"/>
      <c r="R299" s="141"/>
      <c r="S299" s="222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252"/>
      <c r="B300" s="253"/>
      <c r="C300" s="253"/>
      <c r="D300" s="253" t="s">
        <v>50</v>
      </c>
      <c r="E300" s="253" t="s">
        <v>48</v>
      </c>
      <c r="F300" s="253"/>
      <c r="G300" s="253"/>
      <c r="H300" s="254">
        <f>+D297+E297+H297+I297</f>
        <v>2148.193263</v>
      </c>
      <c r="I300" s="255"/>
      <c r="J300" s="139"/>
      <c r="K300" s="139"/>
      <c r="L300" s="139"/>
      <c r="M300" s="139"/>
      <c r="N300" s="139"/>
      <c r="O300" s="139"/>
      <c r="P300" s="139"/>
      <c r="Q300" s="139"/>
      <c r="R300" s="141"/>
      <c r="S300" s="140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256"/>
      <c r="B301" s="139"/>
      <c r="C301" s="139"/>
      <c r="D301" s="139"/>
      <c r="E301" s="139" t="s">
        <v>49</v>
      </c>
      <c r="F301" s="139"/>
      <c r="G301" s="139"/>
      <c r="H301" s="250">
        <f>+H300/B297</f>
        <v>0.1006039097</v>
      </c>
      <c r="I301" s="257"/>
      <c r="J301" s="139"/>
      <c r="K301" s="139"/>
      <c r="L301" s="139"/>
      <c r="M301" s="139"/>
      <c r="N301" s="139"/>
      <c r="O301" s="139"/>
      <c r="P301" s="139"/>
      <c r="Q301" s="139"/>
      <c r="R301" s="141"/>
      <c r="S301" s="140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256"/>
      <c r="B302" s="139"/>
      <c r="C302" s="139" t="s">
        <v>51</v>
      </c>
      <c r="D302" s="139"/>
      <c r="E302" s="139"/>
      <c r="F302" s="139"/>
      <c r="G302" s="139"/>
      <c r="H302" s="140"/>
      <c r="I302" s="257"/>
      <c r="J302" s="139"/>
      <c r="K302" s="139"/>
      <c r="L302" s="139"/>
      <c r="M302" s="139"/>
      <c r="N302" s="139"/>
      <c r="O302" s="139"/>
      <c r="P302" s="139"/>
      <c r="Q302" s="139"/>
      <c r="R302" s="141"/>
      <c r="S302" s="140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56"/>
      <c r="B303" s="139"/>
      <c r="C303" s="139"/>
      <c r="D303" s="139" t="s">
        <v>52</v>
      </c>
      <c r="E303" s="139"/>
      <c r="F303" s="139"/>
      <c r="G303" s="139"/>
      <c r="H303" s="140">
        <f>+H302*(H300-H297)</f>
        <v>0</v>
      </c>
      <c r="I303" s="257"/>
      <c r="J303" s="139"/>
      <c r="K303" s="139"/>
      <c r="L303" s="139"/>
      <c r="M303" s="139"/>
      <c r="N303" s="139"/>
      <c r="O303" s="139"/>
      <c r="P303" s="139"/>
      <c r="Q303" s="139"/>
      <c r="R303" s="141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9.5" customHeight="1">
      <c r="A304" s="258"/>
      <c r="B304" s="259"/>
      <c r="C304" s="259"/>
      <c r="D304" s="259"/>
      <c r="E304" s="259"/>
      <c r="F304" s="259"/>
      <c r="G304" s="259"/>
      <c r="H304" s="260"/>
      <c r="I304" s="261"/>
      <c r="J304" s="139"/>
      <c r="K304" s="139"/>
      <c r="L304" s="139"/>
      <c r="M304" s="139"/>
      <c r="N304" s="139"/>
      <c r="O304" s="139"/>
      <c r="P304" s="139"/>
      <c r="Q304" s="139"/>
      <c r="R304" s="141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8.75" customHeight="1">
      <c r="A305" s="139"/>
      <c r="B305" s="139"/>
      <c r="C305" s="139"/>
      <c r="D305" s="139"/>
      <c r="E305" s="139"/>
      <c r="F305" s="139"/>
      <c r="G305" s="139"/>
      <c r="H305" s="140"/>
      <c r="I305" s="139"/>
      <c r="J305" s="139"/>
      <c r="K305" s="139"/>
      <c r="L305" s="139"/>
      <c r="M305" s="139"/>
      <c r="N305" s="139"/>
      <c r="O305" s="139"/>
      <c r="P305" s="139"/>
      <c r="Q305" s="139"/>
      <c r="R305" s="141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41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41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0" customHeight="1">
      <c r="A308" s="7"/>
      <c r="B308" s="7"/>
      <c r="C308" s="7"/>
      <c r="D308" s="7"/>
      <c r="E308" s="7"/>
      <c r="F308" s="7"/>
      <c r="G308" s="7"/>
      <c r="H308" s="262"/>
      <c r="I308" s="7"/>
      <c r="J308" s="7"/>
      <c r="K308" s="7"/>
      <c r="L308" s="7"/>
      <c r="M308" s="7"/>
      <c r="N308" s="7"/>
      <c r="O308" s="7"/>
      <c r="P308" s="7"/>
      <c r="Q308" s="7"/>
      <c r="R308" s="263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2"/>
      <c r="I309" s="7"/>
      <c r="J309" s="7"/>
      <c r="K309" s="7"/>
      <c r="L309" s="7"/>
      <c r="M309" s="7"/>
      <c r="N309" s="7"/>
      <c r="O309" s="7"/>
      <c r="P309" s="7"/>
      <c r="Q309" s="7"/>
      <c r="R309" s="263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2"/>
      <c r="I310" s="7"/>
      <c r="J310" s="7"/>
      <c r="K310" s="7"/>
      <c r="L310" s="7"/>
      <c r="M310" s="7"/>
      <c r="N310" s="7"/>
      <c r="O310" s="7"/>
      <c r="P310" s="7"/>
      <c r="Q310" s="7"/>
      <c r="R310" s="263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2"/>
      <c r="I311" s="7"/>
      <c r="J311" s="7"/>
      <c r="K311" s="7"/>
      <c r="L311" s="7"/>
      <c r="M311" s="7"/>
      <c r="N311" s="7"/>
      <c r="O311" s="7"/>
      <c r="P311" s="7"/>
      <c r="Q311" s="7"/>
      <c r="R311" s="263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2"/>
      <c r="I312" s="7"/>
      <c r="J312" s="7"/>
      <c r="K312" s="7"/>
      <c r="L312" s="7"/>
      <c r="M312" s="7"/>
      <c r="N312" s="7"/>
      <c r="O312" s="7"/>
      <c r="P312" s="7"/>
      <c r="Q312" s="7"/>
      <c r="R312" s="263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2"/>
      <c r="I313" s="7"/>
      <c r="J313" s="7"/>
      <c r="K313" s="7"/>
      <c r="L313" s="7"/>
      <c r="M313" s="7"/>
      <c r="N313" s="7"/>
      <c r="O313" s="7"/>
      <c r="P313" s="7"/>
      <c r="Q313" s="7"/>
      <c r="R313" s="263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2"/>
      <c r="I488" s="7"/>
      <c r="J488" s="7"/>
      <c r="K488" s="7"/>
      <c r="L488" s="7"/>
      <c r="M488" s="7"/>
      <c r="N488" s="7"/>
      <c r="O488" s="7"/>
      <c r="P488" s="7"/>
      <c r="Q488" s="7"/>
      <c r="R488" s="26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2"/>
      <c r="I489" s="7"/>
      <c r="J489" s="7"/>
      <c r="K489" s="7"/>
      <c r="L489" s="7"/>
      <c r="M489" s="7"/>
      <c r="N489" s="7"/>
      <c r="O489" s="7"/>
      <c r="P489" s="7"/>
      <c r="Q489" s="7"/>
      <c r="R489" s="26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2"/>
      <c r="I490" s="7"/>
      <c r="J490" s="7"/>
      <c r="K490" s="7"/>
      <c r="L490" s="7"/>
      <c r="M490" s="7"/>
      <c r="N490" s="7"/>
      <c r="O490" s="7"/>
      <c r="P490" s="7"/>
      <c r="Q490" s="7"/>
      <c r="R490" s="263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2"/>
      <c r="I491" s="7"/>
      <c r="J491" s="7"/>
      <c r="K491" s="7"/>
      <c r="L491" s="7"/>
      <c r="M491" s="7"/>
      <c r="N491" s="7"/>
      <c r="O491" s="7"/>
      <c r="P491" s="7"/>
      <c r="Q491" s="7"/>
      <c r="R491" s="263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2"/>
      <c r="I492" s="7"/>
      <c r="J492" s="7"/>
      <c r="K492" s="7"/>
      <c r="L492" s="7"/>
      <c r="M492" s="7"/>
      <c r="N492" s="7"/>
      <c r="O492" s="7"/>
      <c r="P492" s="7"/>
      <c r="Q492" s="7"/>
      <c r="R492" s="263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2"/>
      <c r="I493" s="7"/>
      <c r="J493" s="7"/>
      <c r="K493" s="7"/>
      <c r="L493" s="7"/>
      <c r="M493" s="7"/>
      <c r="N493" s="7"/>
      <c r="O493" s="7"/>
      <c r="P493" s="7"/>
      <c r="Q493" s="7"/>
      <c r="R493" s="263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2"/>
      <c r="I494" s="7"/>
      <c r="J494" s="7"/>
      <c r="K494" s="7"/>
      <c r="L494" s="7"/>
      <c r="M494" s="7"/>
      <c r="N494" s="7"/>
      <c r="O494" s="7"/>
      <c r="P494" s="7"/>
      <c r="Q494" s="7"/>
      <c r="R494" s="263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2"/>
      <c r="I495" s="7"/>
      <c r="J495" s="7"/>
      <c r="K495" s="7"/>
      <c r="L495" s="7"/>
      <c r="M495" s="7"/>
      <c r="N495" s="7"/>
      <c r="O495" s="7"/>
      <c r="P495" s="7"/>
      <c r="Q495" s="7"/>
      <c r="R495" s="263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2"/>
      <c r="I496" s="7"/>
      <c r="J496" s="7"/>
      <c r="K496" s="7"/>
      <c r="L496" s="7"/>
      <c r="M496" s="7"/>
      <c r="N496" s="7"/>
      <c r="O496" s="7"/>
      <c r="P496" s="7"/>
      <c r="Q496" s="7"/>
      <c r="R496" s="263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2"/>
      <c r="I497" s="7"/>
      <c r="J497" s="7"/>
      <c r="K497" s="7"/>
      <c r="L497" s="7"/>
      <c r="M497" s="7"/>
      <c r="N497" s="7"/>
      <c r="O497" s="7"/>
      <c r="P497" s="7"/>
      <c r="Q497" s="7"/>
      <c r="R497" s="263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2"/>
      <c r="I498" s="7"/>
      <c r="J498" s="7"/>
      <c r="K498" s="7"/>
      <c r="L498" s="7"/>
      <c r="M498" s="7"/>
      <c r="N498" s="7"/>
      <c r="O498" s="7"/>
      <c r="P498" s="7"/>
      <c r="Q498" s="7"/>
      <c r="R498" s="263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2"/>
      <c r="I499" s="7"/>
      <c r="J499" s="7"/>
      <c r="K499" s="7"/>
      <c r="L499" s="7"/>
      <c r="M499" s="7"/>
      <c r="N499" s="7"/>
      <c r="O499" s="7"/>
      <c r="P499" s="7"/>
      <c r="Q499" s="7"/>
      <c r="R499" s="263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2"/>
      <c r="I500" s="7"/>
      <c r="J500" s="7"/>
      <c r="K500" s="7"/>
      <c r="L500" s="7"/>
      <c r="M500" s="7"/>
      <c r="N500" s="7"/>
      <c r="O500" s="7"/>
      <c r="P500" s="7"/>
      <c r="Q500" s="7"/>
      <c r="R500" s="263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2"/>
      <c r="I501" s="7"/>
      <c r="J501" s="7"/>
      <c r="K501" s="7"/>
      <c r="L501" s="7"/>
      <c r="M501" s="7"/>
      <c r="N501" s="7"/>
      <c r="O501" s="7"/>
      <c r="P501" s="7"/>
      <c r="Q501" s="7"/>
      <c r="R501" s="263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2"/>
      <c r="I502" s="7"/>
      <c r="J502" s="7"/>
      <c r="K502" s="7"/>
      <c r="L502" s="7"/>
      <c r="M502" s="7"/>
      <c r="N502" s="7"/>
      <c r="O502" s="7"/>
      <c r="P502" s="7"/>
      <c r="Q502" s="7"/>
      <c r="R502" s="263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2"/>
      <c r="I503" s="7"/>
      <c r="J503" s="7"/>
      <c r="K503" s="7"/>
      <c r="L503" s="7"/>
      <c r="M503" s="7"/>
      <c r="N503" s="7"/>
      <c r="O503" s="7"/>
      <c r="P503" s="7"/>
      <c r="Q503" s="7"/>
      <c r="R503" s="263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4:E234"/>
    <mergeCell ref="C255:E255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44519.0</v>
      </c>
      <c r="J4" s="139" t="str">
        <f>+B8&amp;"/"&amp;B9&amp;"/"&amp;B10&amp;"/"&amp;B11&amp;"/"&amp;B12&amp;"/"&amp;B13&amp;"/"&amp;B14&amp;"/"&amp;B15&amp;"/"&amp;B16</f>
        <v>D2850/D1650/D4050//////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89</v>
      </c>
      <c r="C8" s="154">
        <v>28.5</v>
      </c>
      <c r="D8" s="155">
        <v>0.0607</v>
      </c>
      <c r="E8" s="156">
        <f>237.866*47</f>
        <v>11179.702</v>
      </c>
      <c r="F8" s="156"/>
      <c r="G8" s="156"/>
      <c r="H8" s="157">
        <v>47.0</v>
      </c>
      <c r="I8" s="158">
        <f t="shared" ref="I8:I22" si="1">+D8*E8</f>
        <v>678.6079114</v>
      </c>
      <c r="J8" s="159">
        <f t="shared" ref="J8:J22" si="2">E8-I8</f>
        <v>10501.09409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90</v>
      </c>
      <c r="C9" s="154">
        <v>16.5</v>
      </c>
      <c r="D9" s="155">
        <v>0.1057</v>
      </c>
      <c r="E9" s="156">
        <f>187.669*13.6</f>
        <v>2552.2984</v>
      </c>
      <c r="F9" s="156"/>
      <c r="G9" s="156"/>
      <c r="H9" s="157">
        <v>13.6</v>
      </c>
      <c r="I9" s="158">
        <f t="shared" si="1"/>
        <v>269.7779409</v>
      </c>
      <c r="J9" s="159">
        <f t="shared" si="2"/>
        <v>2282.520459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91</v>
      </c>
      <c r="C10" s="154">
        <v>40.5</v>
      </c>
      <c r="D10" s="155">
        <v>0.0395</v>
      </c>
      <c r="E10" s="156">
        <f>257.737*2</f>
        <v>515.474</v>
      </c>
      <c r="F10" s="156"/>
      <c r="G10" s="156"/>
      <c r="H10" s="157">
        <v>2.0</v>
      </c>
      <c r="I10" s="158">
        <f t="shared" si="1"/>
        <v>20.361223</v>
      </c>
      <c r="J10" s="159">
        <f t="shared" si="2"/>
        <v>495.112777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6.0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7.0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8.0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9.0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10.0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3"/>
      <c r="B23" s="164"/>
      <c r="C23" s="165"/>
      <c r="D23" s="166"/>
      <c r="E23" s="167">
        <f>SUM(E8:E22)</f>
        <v>14247.4744</v>
      </c>
      <c r="F23" s="168"/>
      <c r="G23" s="168"/>
      <c r="H23" s="169"/>
      <c r="I23" s="170">
        <f t="shared" ref="I23:J23" si="3">SUM(I8:I22)</f>
        <v>968.7470753</v>
      </c>
      <c r="J23" s="171">
        <f t="shared" si="3"/>
        <v>13278.72732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2"/>
      <c r="B24" s="144"/>
      <c r="C24" s="144"/>
      <c r="D24" s="173"/>
      <c r="E24" s="174"/>
      <c r="F24" s="151"/>
      <c r="G24" s="151"/>
      <c r="H24" s="147"/>
      <c r="I24" s="175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6"/>
      <c r="B29" s="160" t="s">
        <v>12</v>
      </c>
      <c r="C29" s="177" t="s">
        <v>58</v>
      </c>
      <c r="D29" s="52"/>
      <c r="E29" s="53"/>
      <c r="F29" s="178"/>
      <c r="G29" s="178"/>
      <c r="H29" s="179" t="s">
        <v>14</v>
      </c>
      <c r="I29" s="160" t="s">
        <v>15</v>
      </c>
      <c r="J29" s="160" t="s">
        <v>16</v>
      </c>
      <c r="K29" s="139"/>
      <c r="L29" s="160" t="s">
        <v>17</v>
      </c>
      <c r="M29" s="160" t="s">
        <v>15</v>
      </c>
      <c r="N29" s="176" t="s">
        <v>18</v>
      </c>
      <c r="O29" s="139"/>
      <c r="P29" s="139"/>
      <c r="Q29" s="176" t="s">
        <v>59</v>
      </c>
      <c r="R29" s="180"/>
      <c r="S29" s="160" t="s">
        <v>17</v>
      </c>
      <c r="T29" s="160" t="s">
        <v>15</v>
      </c>
      <c r="U29" s="176" t="s">
        <v>18</v>
      </c>
      <c r="V29" s="139"/>
      <c r="W29" s="176" t="s">
        <v>19</v>
      </c>
      <c r="X29" s="176" t="s">
        <v>20</v>
      </c>
      <c r="Y29" s="176" t="s">
        <v>21</v>
      </c>
      <c r="Z29" s="176" t="s">
        <v>92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1.0</v>
      </c>
      <c r="B30" s="181" t="s">
        <v>89</v>
      </c>
      <c r="C30" s="182">
        <v>81.0</v>
      </c>
      <c r="D30" s="182">
        <v>203.0</v>
      </c>
      <c r="E30" s="182">
        <v>88.0</v>
      </c>
      <c r="F30" s="182">
        <f t="shared" ref="F30:F217" si="5">VALUE(IF(RIGHT(B30, 1)="%", RIGHT(B30, 3), 0))</f>
        <v>0</v>
      </c>
      <c r="G30" s="182">
        <f t="shared" ref="G30:G217" si="6">+R30*C30/100*D30/100*E30/100</f>
        <v>41.239044</v>
      </c>
      <c r="H30" s="183">
        <f t="shared" ref="H30:H217" si="7">IF(F30=0, G30, F30*G30)</f>
        <v>41.239044</v>
      </c>
      <c r="I30" s="182">
        <v>1.0</v>
      </c>
      <c r="J30" s="184">
        <f t="shared" ref="J30:J217" si="8">+I30*H30</f>
        <v>41.239044</v>
      </c>
      <c r="K30" s="185"/>
      <c r="L30" s="186">
        <f>D30*25.4/1000</f>
        <v>5.1562</v>
      </c>
      <c r="M30" s="187">
        <f>+I30</f>
        <v>1</v>
      </c>
      <c r="N30" s="187">
        <f>M30*L30</f>
        <v>5.1562</v>
      </c>
      <c r="O30" s="185"/>
      <c r="P30" s="185"/>
      <c r="Q30" s="186">
        <v>100.0</v>
      </c>
      <c r="R30" s="188">
        <v>28.5</v>
      </c>
      <c r="S30" s="176">
        <f t="shared" ref="S30:S218" si="9">E30/100</f>
        <v>0.88</v>
      </c>
      <c r="T30" s="160">
        <f t="shared" ref="T30:T218" si="10">I30</f>
        <v>1</v>
      </c>
      <c r="U30" s="160">
        <f t="shared" ref="U30:U218" si="11">T30*S30</f>
        <v>0.88</v>
      </c>
      <c r="V30" s="189">
        <f t="shared" ref="V30:V75" si="12">R30*C30/100*D30/100*E30/100</f>
        <v>41.239044</v>
      </c>
      <c r="W30" s="176">
        <f t="shared" ref="W30:X30" si="4">C30/100</f>
        <v>0.81</v>
      </c>
      <c r="X30" s="176">
        <f t="shared" si="4"/>
        <v>2.03</v>
      </c>
      <c r="Y30" s="176">
        <f t="shared" ref="Y30:Y218" si="14">U30</f>
        <v>0.88</v>
      </c>
      <c r="Z30" s="190">
        <f t="shared" ref="Z30:Z218" si="15">W30*X30*Y30</f>
        <v>1.446984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2.0</v>
      </c>
      <c r="B31" s="191" t="s">
        <v>89</v>
      </c>
      <c r="C31" s="191">
        <v>77.0</v>
      </c>
      <c r="D31" s="191">
        <v>203.0</v>
      </c>
      <c r="E31" s="191">
        <v>98.0</v>
      </c>
      <c r="F31" s="191">
        <f t="shared" si="5"/>
        <v>0</v>
      </c>
      <c r="G31" s="191">
        <f t="shared" si="6"/>
        <v>43.657383</v>
      </c>
      <c r="H31" s="192">
        <f t="shared" si="7"/>
        <v>43.657383</v>
      </c>
      <c r="I31" s="191">
        <v>1.0</v>
      </c>
      <c r="J31" s="193">
        <f t="shared" si="8"/>
        <v>43.657383</v>
      </c>
      <c r="K31" s="139"/>
      <c r="L31" s="176"/>
      <c r="M31" s="160"/>
      <c r="N31" s="160"/>
      <c r="O31" s="139"/>
      <c r="P31" s="139"/>
      <c r="Q31" s="176">
        <v>50.0</v>
      </c>
      <c r="R31" s="188">
        <v>28.5</v>
      </c>
      <c r="S31" s="176">
        <f t="shared" si="9"/>
        <v>0.98</v>
      </c>
      <c r="T31" s="160">
        <f t="shared" si="10"/>
        <v>1</v>
      </c>
      <c r="U31" s="160">
        <f t="shared" si="11"/>
        <v>0.98</v>
      </c>
      <c r="V31" s="189">
        <f t="shared" si="12"/>
        <v>43.657383</v>
      </c>
      <c r="W31" s="176">
        <f t="shared" ref="W31:X31" si="13">C31/100</f>
        <v>0.77</v>
      </c>
      <c r="X31" s="176">
        <f t="shared" si="13"/>
        <v>2.03</v>
      </c>
      <c r="Y31" s="176">
        <f t="shared" si="14"/>
        <v>0.98</v>
      </c>
      <c r="Z31" s="190">
        <f t="shared" si="15"/>
        <v>1.531838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3.0</v>
      </c>
      <c r="B32" s="191" t="s">
        <v>89</v>
      </c>
      <c r="C32" s="191">
        <v>100.0</v>
      </c>
      <c r="D32" s="191">
        <v>203.0</v>
      </c>
      <c r="E32" s="191">
        <v>130.0</v>
      </c>
      <c r="F32" s="191">
        <f t="shared" si="5"/>
        <v>0</v>
      </c>
      <c r="G32" s="191">
        <f t="shared" si="6"/>
        <v>75.2115</v>
      </c>
      <c r="H32" s="192">
        <f t="shared" si="7"/>
        <v>75.2115</v>
      </c>
      <c r="I32" s="191">
        <v>1.0</v>
      </c>
      <c r="J32" s="193">
        <f t="shared" si="8"/>
        <v>75.2115</v>
      </c>
      <c r="K32" s="139"/>
      <c r="L32" s="176">
        <f t="shared" ref="L32:L50" si="17">D32*25.4/1000</f>
        <v>5.1562</v>
      </c>
      <c r="M32" s="160">
        <f t="shared" ref="M32:M50" si="18">+I32</f>
        <v>1</v>
      </c>
      <c r="N32" s="160">
        <f t="shared" ref="N32:N50" si="19">M32*L32</f>
        <v>5.1562</v>
      </c>
      <c r="O32" s="139"/>
      <c r="P32" s="139"/>
      <c r="Q32" s="176">
        <v>114.0</v>
      </c>
      <c r="R32" s="188">
        <v>28.5</v>
      </c>
      <c r="S32" s="176">
        <f t="shared" si="9"/>
        <v>1.3</v>
      </c>
      <c r="T32" s="160">
        <f t="shared" si="10"/>
        <v>1</v>
      </c>
      <c r="U32" s="160">
        <f t="shared" si="11"/>
        <v>1.3</v>
      </c>
      <c r="V32" s="189">
        <f t="shared" si="12"/>
        <v>75.2115</v>
      </c>
      <c r="W32" s="176">
        <f t="shared" ref="W32:X32" si="16">C32/100</f>
        <v>1</v>
      </c>
      <c r="X32" s="176">
        <f t="shared" si="16"/>
        <v>2.03</v>
      </c>
      <c r="Y32" s="176">
        <f t="shared" si="14"/>
        <v>1.3</v>
      </c>
      <c r="Z32" s="190">
        <f t="shared" si="15"/>
        <v>2.639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4.0</v>
      </c>
      <c r="B33" s="191" t="s">
        <v>89</v>
      </c>
      <c r="C33" s="191">
        <v>100.0</v>
      </c>
      <c r="D33" s="191">
        <v>203.0</v>
      </c>
      <c r="E33" s="191">
        <v>190.0</v>
      </c>
      <c r="F33" s="191">
        <f t="shared" si="5"/>
        <v>0</v>
      </c>
      <c r="G33" s="191">
        <f t="shared" si="6"/>
        <v>109.9245</v>
      </c>
      <c r="H33" s="192">
        <f t="shared" si="7"/>
        <v>109.9245</v>
      </c>
      <c r="I33" s="191">
        <v>1.0</v>
      </c>
      <c r="J33" s="193">
        <f t="shared" si="8"/>
        <v>109.9245</v>
      </c>
      <c r="K33" s="139"/>
      <c r="L33" s="176">
        <f t="shared" si="17"/>
        <v>5.1562</v>
      </c>
      <c r="M33" s="160">
        <f t="shared" si="18"/>
        <v>1</v>
      </c>
      <c r="N33" s="160">
        <f t="shared" si="19"/>
        <v>5.1562</v>
      </c>
      <c r="O33" s="139"/>
      <c r="P33" s="139"/>
      <c r="Q33" s="176">
        <v>114.0</v>
      </c>
      <c r="R33" s="188">
        <v>28.5</v>
      </c>
      <c r="S33" s="176">
        <f t="shared" si="9"/>
        <v>1.9</v>
      </c>
      <c r="T33" s="160">
        <f t="shared" si="10"/>
        <v>1</v>
      </c>
      <c r="U33" s="160">
        <f t="shared" si="11"/>
        <v>1.9</v>
      </c>
      <c r="V33" s="189">
        <f t="shared" si="12"/>
        <v>109.9245</v>
      </c>
      <c r="W33" s="176">
        <f t="shared" ref="W33:X33" si="20">C33/100</f>
        <v>1</v>
      </c>
      <c r="X33" s="176">
        <f t="shared" si="20"/>
        <v>2.03</v>
      </c>
      <c r="Y33" s="176">
        <f t="shared" si="14"/>
        <v>1.9</v>
      </c>
      <c r="Z33" s="190">
        <f t="shared" si="15"/>
        <v>3.857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5.0</v>
      </c>
      <c r="B34" s="191" t="s">
        <v>89</v>
      </c>
      <c r="C34" s="191">
        <v>96.0</v>
      </c>
      <c r="D34" s="191">
        <v>203.0</v>
      </c>
      <c r="E34" s="191">
        <v>2870.0</v>
      </c>
      <c r="F34" s="191">
        <f t="shared" si="5"/>
        <v>0</v>
      </c>
      <c r="G34" s="191">
        <f t="shared" si="6"/>
        <v>1594.02096</v>
      </c>
      <c r="H34" s="192">
        <f t="shared" si="7"/>
        <v>1594.02096</v>
      </c>
      <c r="I34" s="191">
        <v>1.0</v>
      </c>
      <c r="J34" s="193">
        <f t="shared" si="8"/>
        <v>1594.02096</v>
      </c>
      <c r="K34" s="139"/>
      <c r="L34" s="176">
        <f t="shared" si="17"/>
        <v>5.1562</v>
      </c>
      <c r="M34" s="160">
        <f t="shared" si="18"/>
        <v>1</v>
      </c>
      <c r="N34" s="160">
        <f t="shared" si="19"/>
        <v>5.1562</v>
      </c>
      <c r="O34" s="139"/>
      <c r="P34" s="139"/>
      <c r="Q34" s="176">
        <v>1720.0</v>
      </c>
      <c r="R34" s="188">
        <v>28.5</v>
      </c>
      <c r="S34" s="176">
        <f t="shared" si="9"/>
        <v>28.7</v>
      </c>
      <c r="T34" s="160">
        <f t="shared" si="10"/>
        <v>1</v>
      </c>
      <c r="U34" s="160">
        <f t="shared" si="11"/>
        <v>28.7</v>
      </c>
      <c r="V34" s="189">
        <f t="shared" si="12"/>
        <v>1594.02096</v>
      </c>
      <c r="W34" s="176">
        <f t="shared" ref="W34:X34" si="21">C34/100</f>
        <v>0.96</v>
      </c>
      <c r="X34" s="176">
        <f t="shared" si="21"/>
        <v>2.03</v>
      </c>
      <c r="Y34" s="176">
        <f t="shared" si="14"/>
        <v>28.7</v>
      </c>
      <c r="Z34" s="190">
        <f t="shared" si="15"/>
        <v>55.93056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6.0</v>
      </c>
      <c r="B35" s="191" t="s">
        <v>89</v>
      </c>
      <c r="C35" s="191">
        <v>100.0</v>
      </c>
      <c r="D35" s="191">
        <v>203.0</v>
      </c>
      <c r="E35" s="191">
        <v>2869.0</v>
      </c>
      <c r="F35" s="191">
        <f t="shared" si="5"/>
        <v>0</v>
      </c>
      <c r="G35" s="191">
        <f t="shared" si="6"/>
        <v>1659.85995</v>
      </c>
      <c r="H35" s="192">
        <f t="shared" si="7"/>
        <v>1659.85995</v>
      </c>
      <c r="I35" s="191">
        <v>1.0</v>
      </c>
      <c r="J35" s="193">
        <f t="shared" si="8"/>
        <v>1659.85995</v>
      </c>
      <c r="K35" s="139"/>
      <c r="L35" s="176">
        <f t="shared" si="17"/>
        <v>5.1562</v>
      </c>
      <c r="M35" s="160">
        <f t="shared" si="18"/>
        <v>1</v>
      </c>
      <c r="N35" s="160">
        <f t="shared" si="19"/>
        <v>5.1562</v>
      </c>
      <c r="O35" s="139"/>
      <c r="P35" s="139"/>
      <c r="Q35" s="176">
        <v>1695.0</v>
      </c>
      <c r="R35" s="188">
        <v>28.5</v>
      </c>
      <c r="S35" s="176">
        <f t="shared" si="9"/>
        <v>28.69</v>
      </c>
      <c r="T35" s="160">
        <f t="shared" si="10"/>
        <v>1</v>
      </c>
      <c r="U35" s="160">
        <f t="shared" si="11"/>
        <v>28.69</v>
      </c>
      <c r="V35" s="189">
        <f t="shared" si="12"/>
        <v>1659.85995</v>
      </c>
      <c r="W35" s="176">
        <f t="shared" ref="W35:X35" si="22">C35/100</f>
        <v>1</v>
      </c>
      <c r="X35" s="176">
        <f t="shared" si="22"/>
        <v>2.03</v>
      </c>
      <c r="Y35" s="176">
        <f t="shared" si="14"/>
        <v>28.69</v>
      </c>
      <c r="Z35" s="190">
        <f t="shared" si="15"/>
        <v>58.2407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7.0</v>
      </c>
      <c r="B36" s="191" t="s">
        <v>89</v>
      </c>
      <c r="C36" s="191">
        <v>99.0</v>
      </c>
      <c r="D36" s="191">
        <v>203.0</v>
      </c>
      <c r="E36" s="191">
        <v>2864.0</v>
      </c>
      <c r="F36" s="191">
        <f t="shared" si="5"/>
        <v>0</v>
      </c>
      <c r="G36" s="191">
        <f t="shared" si="6"/>
        <v>1640.397528</v>
      </c>
      <c r="H36" s="192">
        <f t="shared" si="7"/>
        <v>1640.397528</v>
      </c>
      <c r="I36" s="191">
        <v>1.0</v>
      </c>
      <c r="J36" s="193">
        <f t="shared" si="8"/>
        <v>1640.397528</v>
      </c>
      <c r="K36" s="139"/>
      <c r="L36" s="176">
        <f t="shared" si="17"/>
        <v>5.1562</v>
      </c>
      <c r="M36" s="160">
        <f t="shared" si="18"/>
        <v>1</v>
      </c>
      <c r="N36" s="160">
        <f t="shared" si="19"/>
        <v>5.1562</v>
      </c>
      <c r="O36" s="139"/>
      <c r="P36" s="139"/>
      <c r="Q36" s="176">
        <v>1685.0</v>
      </c>
      <c r="R36" s="188">
        <v>28.5</v>
      </c>
      <c r="S36" s="176">
        <f t="shared" si="9"/>
        <v>28.64</v>
      </c>
      <c r="T36" s="160">
        <f t="shared" si="10"/>
        <v>1</v>
      </c>
      <c r="U36" s="160">
        <f t="shared" si="11"/>
        <v>28.64</v>
      </c>
      <c r="V36" s="189">
        <f t="shared" si="12"/>
        <v>1640.397528</v>
      </c>
      <c r="W36" s="176">
        <f t="shared" ref="W36:X36" si="23">C36/100</f>
        <v>0.99</v>
      </c>
      <c r="X36" s="176">
        <f t="shared" si="23"/>
        <v>2.03</v>
      </c>
      <c r="Y36" s="176">
        <f t="shared" si="14"/>
        <v>28.64</v>
      </c>
      <c r="Z36" s="190">
        <f t="shared" si="15"/>
        <v>57.557808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8.0</v>
      </c>
      <c r="B37" s="191" t="s">
        <v>89</v>
      </c>
      <c r="C37" s="191">
        <v>99.0</v>
      </c>
      <c r="D37" s="191">
        <v>203.0</v>
      </c>
      <c r="E37" s="191">
        <v>2863.0</v>
      </c>
      <c r="F37" s="191">
        <f t="shared" si="5"/>
        <v>0</v>
      </c>
      <c r="G37" s="191">
        <f t="shared" si="6"/>
        <v>1639.824764</v>
      </c>
      <c r="H37" s="192">
        <f t="shared" si="7"/>
        <v>1639.824764</v>
      </c>
      <c r="I37" s="191">
        <v>1.0</v>
      </c>
      <c r="J37" s="193">
        <f t="shared" si="8"/>
        <v>1639.824764</v>
      </c>
      <c r="K37" s="139"/>
      <c r="L37" s="176">
        <f t="shared" si="17"/>
        <v>5.1562</v>
      </c>
      <c r="M37" s="160">
        <f t="shared" si="18"/>
        <v>1</v>
      </c>
      <c r="N37" s="160">
        <f t="shared" si="19"/>
        <v>5.1562</v>
      </c>
      <c r="O37" s="139"/>
      <c r="P37" s="139"/>
      <c r="Q37" s="176">
        <v>1670.0</v>
      </c>
      <c r="R37" s="188">
        <v>28.5</v>
      </c>
      <c r="S37" s="176">
        <f t="shared" si="9"/>
        <v>28.63</v>
      </c>
      <c r="T37" s="160">
        <f t="shared" si="10"/>
        <v>1</v>
      </c>
      <c r="U37" s="160">
        <f t="shared" si="11"/>
        <v>28.63</v>
      </c>
      <c r="V37" s="189">
        <f t="shared" si="12"/>
        <v>1639.824764</v>
      </c>
      <c r="W37" s="176">
        <f t="shared" ref="W37:X37" si="24">C37/100</f>
        <v>0.99</v>
      </c>
      <c r="X37" s="176">
        <f t="shared" si="24"/>
        <v>2.03</v>
      </c>
      <c r="Y37" s="176">
        <f t="shared" si="14"/>
        <v>28.63</v>
      </c>
      <c r="Z37" s="190">
        <f t="shared" si="15"/>
        <v>57.537711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9.0</v>
      </c>
      <c r="B38" s="191" t="s">
        <v>89</v>
      </c>
      <c r="C38" s="191">
        <v>100.0</v>
      </c>
      <c r="D38" s="191">
        <v>203.0</v>
      </c>
      <c r="E38" s="191">
        <v>2889.0</v>
      </c>
      <c r="F38" s="191">
        <f t="shared" si="5"/>
        <v>0</v>
      </c>
      <c r="G38" s="191">
        <f t="shared" si="6"/>
        <v>1671.43095</v>
      </c>
      <c r="H38" s="192">
        <f t="shared" si="7"/>
        <v>1671.43095</v>
      </c>
      <c r="I38" s="191">
        <v>1.0</v>
      </c>
      <c r="J38" s="193">
        <f t="shared" si="8"/>
        <v>1671.43095</v>
      </c>
      <c r="K38" s="139"/>
      <c r="L38" s="176">
        <f t="shared" si="17"/>
        <v>5.1562</v>
      </c>
      <c r="M38" s="160">
        <f t="shared" si="18"/>
        <v>1</v>
      </c>
      <c r="N38" s="160">
        <f t="shared" si="19"/>
        <v>5.1562</v>
      </c>
      <c r="O38" s="139"/>
      <c r="P38" s="139"/>
      <c r="Q38" s="176">
        <v>1700.0</v>
      </c>
      <c r="R38" s="188">
        <v>28.5</v>
      </c>
      <c r="S38" s="176">
        <f t="shared" si="9"/>
        <v>28.89</v>
      </c>
      <c r="T38" s="160">
        <f t="shared" si="10"/>
        <v>1</v>
      </c>
      <c r="U38" s="160">
        <f t="shared" si="11"/>
        <v>28.89</v>
      </c>
      <c r="V38" s="189">
        <f t="shared" si="12"/>
        <v>1671.43095</v>
      </c>
      <c r="W38" s="176">
        <f t="shared" ref="W38:X38" si="25">C38/100</f>
        <v>1</v>
      </c>
      <c r="X38" s="176">
        <f t="shared" si="25"/>
        <v>2.03</v>
      </c>
      <c r="Y38" s="176">
        <f t="shared" si="14"/>
        <v>28.89</v>
      </c>
      <c r="Z38" s="190">
        <f t="shared" si="15"/>
        <v>58.6467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10.0</v>
      </c>
      <c r="B39" s="191" t="s">
        <v>89</v>
      </c>
      <c r="C39" s="191">
        <v>99.0</v>
      </c>
      <c r="D39" s="191">
        <v>203.0</v>
      </c>
      <c r="E39" s="191">
        <v>2868.0</v>
      </c>
      <c r="F39" s="191">
        <f t="shared" si="5"/>
        <v>0</v>
      </c>
      <c r="G39" s="191">
        <f t="shared" si="6"/>
        <v>1642.688586</v>
      </c>
      <c r="H39" s="192">
        <f t="shared" si="7"/>
        <v>1642.688586</v>
      </c>
      <c r="I39" s="191">
        <v>1.0</v>
      </c>
      <c r="J39" s="193">
        <f t="shared" si="8"/>
        <v>1642.688586</v>
      </c>
      <c r="K39" s="139"/>
      <c r="L39" s="176">
        <f t="shared" si="17"/>
        <v>5.1562</v>
      </c>
      <c r="M39" s="160">
        <f t="shared" si="18"/>
        <v>1</v>
      </c>
      <c r="N39" s="160">
        <f t="shared" si="19"/>
        <v>5.1562</v>
      </c>
      <c r="O39" s="139"/>
      <c r="P39" s="139"/>
      <c r="Q39" s="176">
        <v>1705.0</v>
      </c>
      <c r="R39" s="188">
        <v>28.5</v>
      </c>
      <c r="S39" s="176">
        <f t="shared" si="9"/>
        <v>28.68</v>
      </c>
      <c r="T39" s="160">
        <f t="shared" si="10"/>
        <v>1</v>
      </c>
      <c r="U39" s="160">
        <f t="shared" si="11"/>
        <v>28.68</v>
      </c>
      <c r="V39" s="189">
        <f t="shared" si="12"/>
        <v>1642.688586</v>
      </c>
      <c r="W39" s="176">
        <f t="shared" ref="W39:X39" si="26">C39/100</f>
        <v>0.99</v>
      </c>
      <c r="X39" s="176">
        <f t="shared" si="26"/>
        <v>2.03</v>
      </c>
      <c r="Y39" s="176">
        <f t="shared" si="14"/>
        <v>28.68</v>
      </c>
      <c r="Z39" s="190">
        <f t="shared" si="15"/>
        <v>57.638196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11.0</v>
      </c>
      <c r="B40" s="181" t="s">
        <v>90</v>
      </c>
      <c r="C40" s="182">
        <v>91.0</v>
      </c>
      <c r="D40" s="182">
        <v>210.0</v>
      </c>
      <c r="E40" s="182">
        <v>185.0</v>
      </c>
      <c r="F40" s="182">
        <f t="shared" si="5"/>
        <v>0</v>
      </c>
      <c r="G40" s="182">
        <f t="shared" si="6"/>
        <v>58.333275</v>
      </c>
      <c r="H40" s="183">
        <f t="shared" si="7"/>
        <v>58.333275</v>
      </c>
      <c r="I40" s="182">
        <v>1.0</v>
      </c>
      <c r="J40" s="184">
        <f t="shared" si="8"/>
        <v>58.333275</v>
      </c>
      <c r="K40" s="185"/>
      <c r="L40" s="186">
        <f t="shared" si="17"/>
        <v>5.334</v>
      </c>
      <c r="M40" s="187">
        <f t="shared" si="18"/>
        <v>1</v>
      </c>
      <c r="N40" s="187">
        <f t="shared" si="19"/>
        <v>5.334</v>
      </c>
      <c r="O40" s="185"/>
      <c r="P40" s="185"/>
      <c r="Q40" s="186">
        <v>64.0</v>
      </c>
      <c r="R40" s="188">
        <v>16.5</v>
      </c>
      <c r="S40" s="176">
        <f t="shared" si="9"/>
        <v>1.85</v>
      </c>
      <c r="T40" s="160">
        <f t="shared" si="10"/>
        <v>1</v>
      </c>
      <c r="U40" s="160">
        <f t="shared" si="11"/>
        <v>1.85</v>
      </c>
      <c r="V40" s="189">
        <f t="shared" si="12"/>
        <v>58.333275</v>
      </c>
      <c r="W40" s="176">
        <f t="shared" ref="W40:X40" si="27">C40/100</f>
        <v>0.91</v>
      </c>
      <c r="X40" s="176">
        <f t="shared" si="27"/>
        <v>2.1</v>
      </c>
      <c r="Y40" s="176">
        <f t="shared" si="14"/>
        <v>1.85</v>
      </c>
      <c r="Z40" s="190">
        <f t="shared" si="15"/>
        <v>3.53535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12.0</v>
      </c>
      <c r="B41" s="191" t="s">
        <v>90</v>
      </c>
      <c r="C41" s="191">
        <v>95.0</v>
      </c>
      <c r="D41" s="191">
        <v>210.0</v>
      </c>
      <c r="E41" s="191">
        <v>180.0</v>
      </c>
      <c r="F41" s="191">
        <f t="shared" si="5"/>
        <v>0</v>
      </c>
      <c r="G41" s="191">
        <f t="shared" si="6"/>
        <v>59.2515</v>
      </c>
      <c r="H41" s="192">
        <f t="shared" si="7"/>
        <v>59.2515</v>
      </c>
      <c r="I41" s="191">
        <v>1.0</v>
      </c>
      <c r="J41" s="193">
        <f t="shared" si="8"/>
        <v>59.2515</v>
      </c>
      <c r="K41" s="139"/>
      <c r="L41" s="176">
        <f t="shared" si="17"/>
        <v>5.334</v>
      </c>
      <c r="M41" s="160">
        <f t="shared" si="18"/>
        <v>1</v>
      </c>
      <c r="N41" s="160">
        <f t="shared" si="19"/>
        <v>5.334</v>
      </c>
      <c r="O41" s="139"/>
      <c r="P41" s="139"/>
      <c r="Q41" s="176">
        <v>62.0</v>
      </c>
      <c r="R41" s="188">
        <v>16.5</v>
      </c>
      <c r="S41" s="176">
        <f t="shared" si="9"/>
        <v>1.8</v>
      </c>
      <c r="T41" s="160">
        <f t="shared" si="10"/>
        <v>1</v>
      </c>
      <c r="U41" s="160">
        <f t="shared" si="11"/>
        <v>1.8</v>
      </c>
      <c r="V41" s="189">
        <f t="shared" si="12"/>
        <v>59.2515</v>
      </c>
      <c r="W41" s="176">
        <f t="shared" ref="W41:X41" si="28">C41/100</f>
        <v>0.95</v>
      </c>
      <c r="X41" s="176">
        <f t="shared" si="28"/>
        <v>2.1</v>
      </c>
      <c r="Y41" s="176">
        <f t="shared" si="14"/>
        <v>1.8</v>
      </c>
      <c r="Z41" s="190">
        <f t="shared" si="15"/>
        <v>3.591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13.0</v>
      </c>
      <c r="B42" s="191" t="s">
        <v>90</v>
      </c>
      <c r="C42" s="191">
        <v>66.0</v>
      </c>
      <c r="D42" s="191">
        <v>210.0</v>
      </c>
      <c r="E42" s="191">
        <v>280.0</v>
      </c>
      <c r="F42" s="191">
        <f t="shared" si="5"/>
        <v>0</v>
      </c>
      <c r="G42" s="191">
        <f t="shared" si="6"/>
        <v>64.0332</v>
      </c>
      <c r="H42" s="192">
        <f t="shared" si="7"/>
        <v>64.0332</v>
      </c>
      <c r="I42" s="191">
        <v>1.0</v>
      </c>
      <c r="J42" s="193">
        <f t="shared" si="8"/>
        <v>64.0332</v>
      </c>
      <c r="K42" s="139"/>
      <c r="L42" s="176">
        <f t="shared" si="17"/>
        <v>5.334</v>
      </c>
      <c r="M42" s="160">
        <f t="shared" si="18"/>
        <v>1</v>
      </c>
      <c r="N42" s="160">
        <f t="shared" si="19"/>
        <v>5.334</v>
      </c>
      <c r="O42" s="139"/>
      <c r="P42" s="139"/>
      <c r="Q42" s="176">
        <v>79.0</v>
      </c>
      <c r="R42" s="188">
        <v>16.5</v>
      </c>
      <c r="S42" s="176">
        <f t="shared" si="9"/>
        <v>2.8</v>
      </c>
      <c r="T42" s="160">
        <f t="shared" si="10"/>
        <v>1</v>
      </c>
      <c r="U42" s="160">
        <f t="shared" si="11"/>
        <v>2.8</v>
      </c>
      <c r="V42" s="189">
        <f t="shared" si="12"/>
        <v>64.0332</v>
      </c>
      <c r="W42" s="176">
        <f t="shared" ref="W42:X42" si="29">C42/100</f>
        <v>0.66</v>
      </c>
      <c r="X42" s="176">
        <f t="shared" si="29"/>
        <v>2.1</v>
      </c>
      <c r="Y42" s="176">
        <f t="shared" si="14"/>
        <v>2.8</v>
      </c>
      <c r="Z42" s="190">
        <f t="shared" si="15"/>
        <v>3.8808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14.0</v>
      </c>
      <c r="B43" s="191" t="s">
        <v>90</v>
      </c>
      <c r="C43" s="191">
        <v>107.0</v>
      </c>
      <c r="D43" s="191">
        <v>210.0</v>
      </c>
      <c r="E43" s="191">
        <v>270.0</v>
      </c>
      <c r="F43" s="191">
        <f t="shared" si="5"/>
        <v>0</v>
      </c>
      <c r="G43" s="191">
        <f t="shared" si="6"/>
        <v>100.10385</v>
      </c>
      <c r="H43" s="192">
        <f t="shared" si="7"/>
        <v>100.10385</v>
      </c>
      <c r="I43" s="191">
        <v>1.0</v>
      </c>
      <c r="J43" s="193">
        <f t="shared" si="8"/>
        <v>100.10385</v>
      </c>
      <c r="K43" s="139"/>
      <c r="L43" s="176">
        <f t="shared" si="17"/>
        <v>5.334</v>
      </c>
      <c r="M43" s="160">
        <f t="shared" si="18"/>
        <v>1</v>
      </c>
      <c r="N43" s="160">
        <f t="shared" si="19"/>
        <v>5.334</v>
      </c>
      <c r="O43" s="139"/>
      <c r="P43" s="139"/>
      <c r="Q43" s="176">
        <v>162.0</v>
      </c>
      <c r="R43" s="188">
        <v>16.5</v>
      </c>
      <c r="S43" s="176">
        <f t="shared" si="9"/>
        <v>2.7</v>
      </c>
      <c r="T43" s="160">
        <f t="shared" si="10"/>
        <v>1</v>
      </c>
      <c r="U43" s="160">
        <f t="shared" si="11"/>
        <v>2.7</v>
      </c>
      <c r="V43" s="189">
        <f t="shared" si="12"/>
        <v>100.10385</v>
      </c>
      <c r="W43" s="176">
        <f t="shared" ref="W43:X43" si="30">C43/100</f>
        <v>1.07</v>
      </c>
      <c r="X43" s="176">
        <f t="shared" si="30"/>
        <v>2.1</v>
      </c>
      <c r="Y43" s="176">
        <f t="shared" si="14"/>
        <v>2.7</v>
      </c>
      <c r="Z43" s="190">
        <f t="shared" si="15"/>
        <v>6.0669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15.0</v>
      </c>
      <c r="B44" s="191" t="s">
        <v>90</v>
      </c>
      <c r="C44" s="191">
        <v>104.0</v>
      </c>
      <c r="D44" s="191">
        <v>210.0</v>
      </c>
      <c r="E44" s="191">
        <v>168.0</v>
      </c>
      <c r="F44" s="191">
        <f t="shared" si="5"/>
        <v>0</v>
      </c>
      <c r="G44" s="191">
        <f t="shared" si="6"/>
        <v>60.54048</v>
      </c>
      <c r="H44" s="192">
        <f t="shared" si="7"/>
        <v>60.54048</v>
      </c>
      <c r="I44" s="191">
        <v>1.0</v>
      </c>
      <c r="J44" s="193">
        <f t="shared" si="8"/>
        <v>60.54048</v>
      </c>
      <c r="K44" s="139"/>
      <c r="L44" s="176">
        <f t="shared" si="17"/>
        <v>5.334</v>
      </c>
      <c r="M44" s="160">
        <f t="shared" si="18"/>
        <v>1</v>
      </c>
      <c r="N44" s="160">
        <f t="shared" si="19"/>
        <v>5.334</v>
      </c>
      <c r="O44" s="139"/>
      <c r="P44" s="139"/>
      <c r="Q44" s="176">
        <v>88.0</v>
      </c>
      <c r="R44" s="188">
        <v>16.5</v>
      </c>
      <c r="S44" s="176">
        <f t="shared" si="9"/>
        <v>1.68</v>
      </c>
      <c r="T44" s="160">
        <f t="shared" si="10"/>
        <v>1</v>
      </c>
      <c r="U44" s="160">
        <f t="shared" si="11"/>
        <v>1.68</v>
      </c>
      <c r="V44" s="189">
        <f t="shared" si="12"/>
        <v>60.54048</v>
      </c>
      <c r="W44" s="176">
        <f t="shared" ref="W44:X44" si="31">C44/100</f>
        <v>1.04</v>
      </c>
      <c r="X44" s="176">
        <f t="shared" si="31"/>
        <v>2.1</v>
      </c>
      <c r="Y44" s="176">
        <f t="shared" si="14"/>
        <v>1.68</v>
      </c>
      <c r="Z44" s="190">
        <f t="shared" si="15"/>
        <v>3.66912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16.0</v>
      </c>
      <c r="B45" s="191" t="s">
        <v>90</v>
      </c>
      <c r="C45" s="191">
        <v>107.0</v>
      </c>
      <c r="D45" s="191">
        <v>210.0</v>
      </c>
      <c r="E45" s="191">
        <v>231.0</v>
      </c>
      <c r="F45" s="191">
        <f t="shared" si="5"/>
        <v>0</v>
      </c>
      <c r="G45" s="191">
        <f t="shared" si="6"/>
        <v>85.644405</v>
      </c>
      <c r="H45" s="192">
        <f t="shared" si="7"/>
        <v>85.644405</v>
      </c>
      <c r="I45" s="191">
        <v>1.0</v>
      </c>
      <c r="J45" s="193">
        <f t="shared" si="8"/>
        <v>85.644405</v>
      </c>
      <c r="K45" s="139"/>
      <c r="L45" s="176">
        <f t="shared" si="17"/>
        <v>5.334</v>
      </c>
      <c r="M45" s="160">
        <f t="shared" si="18"/>
        <v>1</v>
      </c>
      <c r="N45" s="160">
        <f t="shared" si="19"/>
        <v>5.334</v>
      </c>
      <c r="O45" s="139"/>
      <c r="P45" s="139"/>
      <c r="Q45" s="176">
        <v>88.0</v>
      </c>
      <c r="R45" s="188">
        <v>16.5</v>
      </c>
      <c r="S45" s="176">
        <f t="shared" si="9"/>
        <v>2.31</v>
      </c>
      <c r="T45" s="160">
        <f t="shared" si="10"/>
        <v>1</v>
      </c>
      <c r="U45" s="160">
        <f t="shared" si="11"/>
        <v>2.31</v>
      </c>
      <c r="V45" s="189">
        <f t="shared" si="12"/>
        <v>85.644405</v>
      </c>
      <c r="W45" s="176">
        <f t="shared" ref="W45:X45" si="32">C45/100</f>
        <v>1.07</v>
      </c>
      <c r="X45" s="176">
        <f t="shared" si="32"/>
        <v>2.1</v>
      </c>
      <c r="Y45" s="176">
        <f t="shared" si="14"/>
        <v>2.31</v>
      </c>
      <c r="Z45" s="190">
        <f t="shared" si="15"/>
        <v>5.19057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17.0</v>
      </c>
      <c r="B46" s="191" t="s">
        <v>90</v>
      </c>
      <c r="C46" s="191">
        <v>112.0</v>
      </c>
      <c r="D46" s="191">
        <v>210.0</v>
      </c>
      <c r="E46" s="191">
        <v>2475.0</v>
      </c>
      <c r="F46" s="191">
        <f t="shared" si="5"/>
        <v>0</v>
      </c>
      <c r="G46" s="191">
        <f t="shared" si="6"/>
        <v>960.498</v>
      </c>
      <c r="H46" s="192">
        <f t="shared" si="7"/>
        <v>960.498</v>
      </c>
      <c r="I46" s="191">
        <v>1.0</v>
      </c>
      <c r="J46" s="193">
        <f t="shared" si="8"/>
        <v>960.498</v>
      </c>
      <c r="K46" s="139"/>
      <c r="L46" s="176">
        <f t="shared" si="17"/>
        <v>5.334</v>
      </c>
      <c r="M46" s="160">
        <f t="shared" si="18"/>
        <v>1</v>
      </c>
      <c r="N46" s="160">
        <f t="shared" si="19"/>
        <v>5.334</v>
      </c>
      <c r="O46" s="139"/>
      <c r="P46" s="139"/>
      <c r="Q46" s="176">
        <v>925.0</v>
      </c>
      <c r="R46" s="188">
        <v>16.5</v>
      </c>
      <c r="S46" s="176">
        <f t="shared" si="9"/>
        <v>24.75</v>
      </c>
      <c r="T46" s="160">
        <f t="shared" si="10"/>
        <v>1</v>
      </c>
      <c r="U46" s="160">
        <f t="shared" si="11"/>
        <v>24.75</v>
      </c>
      <c r="V46" s="189">
        <f t="shared" si="12"/>
        <v>960.498</v>
      </c>
      <c r="W46" s="176">
        <f t="shared" ref="W46:X46" si="33">C46/100</f>
        <v>1.12</v>
      </c>
      <c r="X46" s="176">
        <f t="shared" si="33"/>
        <v>2.1</v>
      </c>
      <c r="Y46" s="176">
        <f t="shared" si="14"/>
        <v>24.75</v>
      </c>
      <c r="Z46" s="190">
        <f t="shared" si="15"/>
        <v>58.212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18.0</v>
      </c>
      <c r="B47" s="191" t="s">
        <v>90</v>
      </c>
      <c r="C47" s="191">
        <v>110.0</v>
      </c>
      <c r="D47" s="191">
        <v>210.0</v>
      </c>
      <c r="E47" s="191">
        <v>2338.0</v>
      </c>
      <c r="F47" s="191">
        <f t="shared" si="5"/>
        <v>0</v>
      </c>
      <c r="G47" s="191">
        <f t="shared" si="6"/>
        <v>891.1287</v>
      </c>
      <c r="H47" s="192">
        <f t="shared" si="7"/>
        <v>891.1287</v>
      </c>
      <c r="I47" s="191">
        <v>1.0</v>
      </c>
      <c r="J47" s="193">
        <f t="shared" si="8"/>
        <v>891.1287</v>
      </c>
      <c r="K47" s="139"/>
      <c r="L47" s="176">
        <f t="shared" si="17"/>
        <v>5.334</v>
      </c>
      <c r="M47" s="160">
        <f t="shared" si="18"/>
        <v>1</v>
      </c>
      <c r="N47" s="160">
        <f t="shared" si="19"/>
        <v>5.334</v>
      </c>
      <c r="O47" s="139"/>
      <c r="P47" s="139"/>
      <c r="Q47" s="176">
        <v>875.0</v>
      </c>
      <c r="R47" s="188">
        <v>16.5</v>
      </c>
      <c r="S47" s="176">
        <f t="shared" si="9"/>
        <v>23.38</v>
      </c>
      <c r="T47" s="160">
        <f t="shared" si="10"/>
        <v>1</v>
      </c>
      <c r="U47" s="160">
        <f t="shared" si="11"/>
        <v>23.38</v>
      </c>
      <c r="V47" s="189">
        <f t="shared" si="12"/>
        <v>891.1287</v>
      </c>
      <c r="W47" s="176">
        <f t="shared" ref="W47:X47" si="34">C47/100</f>
        <v>1.1</v>
      </c>
      <c r="X47" s="176">
        <f t="shared" si="34"/>
        <v>2.1</v>
      </c>
      <c r="Y47" s="176">
        <f t="shared" si="14"/>
        <v>23.38</v>
      </c>
      <c r="Z47" s="190">
        <f t="shared" si="15"/>
        <v>54.0078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19.0</v>
      </c>
      <c r="B48" s="181" t="s">
        <v>91</v>
      </c>
      <c r="C48" s="191">
        <v>77.0</v>
      </c>
      <c r="D48" s="191">
        <v>203.0</v>
      </c>
      <c r="E48" s="191">
        <v>196.0</v>
      </c>
      <c r="F48" s="191">
        <f t="shared" si="5"/>
        <v>0</v>
      </c>
      <c r="G48" s="191">
        <f t="shared" si="6"/>
        <v>124.078878</v>
      </c>
      <c r="H48" s="192">
        <f t="shared" si="7"/>
        <v>124.078878</v>
      </c>
      <c r="I48" s="191">
        <v>1.0</v>
      </c>
      <c r="J48" s="193">
        <f t="shared" si="8"/>
        <v>124.078878</v>
      </c>
      <c r="K48" s="139"/>
      <c r="L48" s="176">
        <f t="shared" si="17"/>
        <v>5.1562</v>
      </c>
      <c r="M48" s="160">
        <f t="shared" si="18"/>
        <v>1</v>
      </c>
      <c r="N48" s="160">
        <f t="shared" si="19"/>
        <v>5.1562</v>
      </c>
      <c r="O48" s="139"/>
      <c r="P48" s="139"/>
      <c r="Q48" s="176">
        <v>130.0</v>
      </c>
      <c r="R48" s="188">
        <v>40.5</v>
      </c>
      <c r="S48" s="176">
        <f t="shared" si="9"/>
        <v>1.96</v>
      </c>
      <c r="T48" s="160">
        <f t="shared" si="10"/>
        <v>1</v>
      </c>
      <c r="U48" s="160">
        <f t="shared" si="11"/>
        <v>1.96</v>
      </c>
      <c r="V48" s="189">
        <f t="shared" si="12"/>
        <v>124.078878</v>
      </c>
      <c r="W48" s="176">
        <f t="shared" ref="W48:X48" si="35">C48/100</f>
        <v>0.77</v>
      </c>
      <c r="X48" s="176">
        <f t="shared" si="35"/>
        <v>2.03</v>
      </c>
      <c r="Y48" s="176">
        <f t="shared" si="14"/>
        <v>1.96</v>
      </c>
      <c r="Z48" s="190">
        <f t="shared" si="15"/>
        <v>3.063676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20.0</v>
      </c>
      <c r="B49" s="191" t="s">
        <v>91</v>
      </c>
      <c r="C49" s="191">
        <v>77.0</v>
      </c>
      <c r="D49" s="191">
        <v>203.0</v>
      </c>
      <c r="E49" s="191">
        <v>200.0</v>
      </c>
      <c r="F49" s="191">
        <f t="shared" si="5"/>
        <v>0</v>
      </c>
      <c r="G49" s="191">
        <f t="shared" si="6"/>
        <v>126.6111</v>
      </c>
      <c r="H49" s="192">
        <f t="shared" si="7"/>
        <v>126.6111</v>
      </c>
      <c r="I49" s="191">
        <v>1.0</v>
      </c>
      <c r="J49" s="193">
        <f t="shared" si="8"/>
        <v>126.6111</v>
      </c>
      <c r="K49" s="139"/>
      <c r="L49" s="176">
        <f t="shared" si="17"/>
        <v>5.1562</v>
      </c>
      <c r="M49" s="160">
        <f t="shared" si="18"/>
        <v>1</v>
      </c>
      <c r="N49" s="160">
        <f t="shared" si="19"/>
        <v>5.1562</v>
      </c>
      <c r="O49" s="139"/>
      <c r="P49" s="139"/>
      <c r="Q49" s="176">
        <v>129.0</v>
      </c>
      <c r="R49" s="188">
        <v>40.5</v>
      </c>
      <c r="S49" s="176">
        <f t="shared" si="9"/>
        <v>2</v>
      </c>
      <c r="T49" s="160">
        <f t="shared" si="10"/>
        <v>1</v>
      </c>
      <c r="U49" s="160">
        <f t="shared" si="11"/>
        <v>2</v>
      </c>
      <c r="V49" s="189">
        <f t="shared" si="12"/>
        <v>126.6111</v>
      </c>
      <c r="W49" s="176">
        <f t="shared" ref="W49:X49" si="36">C49/100</f>
        <v>0.77</v>
      </c>
      <c r="X49" s="176">
        <f t="shared" si="36"/>
        <v>2.03</v>
      </c>
      <c r="Y49" s="176">
        <f t="shared" si="14"/>
        <v>2</v>
      </c>
      <c r="Z49" s="190">
        <f t="shared" si="15"/>
        <v>3.1262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21.0</v>
      </c>
      <c r="B50" s="191" t="s">
        <v>91</v>
      </c>
      <c r="C50" s="191">
        <v>70.0</v>
      </c>
      <c r="D50" s="191">
        <v>203.0</v>
      </c>
      <c r="E50" s="191">
        <v>198.0</v>
      </c>
      <c r="F50" s="191">
        <f t="shared" si="5"/>
        <v>0</v>
      </c>
      <c r="G50" s="191">
        <f t="shared" si="6"/>
        <v>113.94999</v>
      </c>
      <c r="H50" s="192">
        <f t="shared" si="7"/>
        <v>113.94999</v>
      </c>
      <c r="I50" s="191">
        <v>1.0</v>
      </c>
      <c r="J50" s="193">
        <f t="shared" si="8"/>
        <v>113.94999</v>
      </c>
      <c r="K50" s="139"/>
      <c r="L50" s="176">
        <f t="shared" si="17"/>
        <v>5.1562</v>
      </c>
      <c r="M50" s="160">
        <f t="shared" si="18"/>
        <v>1</v>
      </c>
      <c r="N50" s="160">
        <f t="shared" si="19"/>
        <v>5.1562</v>
      </c>
      <c r="O50" s="139"/>
      <c r="P50" s="139"/>
      <c r="Q50" s="176">
        <v>114.0</v>
      </c>
      <c r="R50" s="188">
        <v>40.5</v>
      </c>
      <c r="S50" s="176">
        <f t="shared" si="9"/>
        <v>1.98</v>
      </c>
      <c r="T50" s="160">
        <f t="shared" si="10"/>
        <v>1</v>
      </c>
      <c r="U50" s="160">
        <f t="shared" si="11"/>
        <v>1.98</v>
      </c>
      <c r="V50" s="189">
        <f t="shared" si="12"/>
        <v>113.94999</v>
      </c>
      <c r="W50" s="176">
        <f t="shared" ref="W50:X50" si="37">C50/100</f>
        <v>0.7</v>
      </c>
      <c r="X50" s="176">
        <f t="shared" si="37"/>
        <v>2.03</v>
      </c>
      <c r="Y50" s="176">
        <f t="shared" si="14"/>
        <v>1.98</v>
      </c>
      <c r="Z50" s="190">
        <f t="shared" si="15"/>
        <v>2.81358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51.0</v>
      </c>
      <c r="B51" s="191"/>
      <c r="C51" s="191"/>
      <c r="D51" s="191"/>
      <c r="E51" s="191"/>
      <c r="F51" s="191">
        <f t="shared" si="5"/>
        <v>0</v>
      </c>
      <c r="G51" s="191">
        <f t="shared" si="6"/>
        <v>0</v>
      </c>
      <c r="H51" s="192">
        <f t="shared" si="7"/>
        <v>0</v>
      </c>
      <c r="I51" s="191"/>
      <c r="J51" s="193">
        <f t="shared" si="8"/>
        <v>0</v>
      </c>
      <c r="K51" s="139"/>
      <c r="L51" s="194"/>
      <c r="M51" s="195"/>
      <c r="N51" s="195"/>
      <c r="O51" s="139"/>
      <c r="P51" s="139"/>
      <c r="Q51" s="176"/>
      <c r="R51" s="141"/>
      <c r="S51" s="176">
        <f t="shared" si="9"/>
        <v>0</v>
      </c>
      <c r="T51" s="160" t="str">
        <f t="shared" si="10"/>
        <v/>
      </c>
      <c r="U51" s="160">
        <f t="shared" si="11"/>
        <v>0</v>
      </c>
      <c r="V51" s="189">
        <f t="shared" si="12"/>
        <v>0</v>
      </c>
      <c r="W51" s="176">
        <f t="shared" ref="W51:X51" si="38">C51/100</f>
        <v>0</v>
      </c>
      <c r="X51" s="176">
        <f t="shared" si="38"/>
        <v>0</v>
      </c>
      <c r="Y51" s="176">
        <f t="shared" si="14"/>
        <v>0</v>
      </c>
      <c r="Z51" s="190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52.0</v>
      </c>
      <c r="B52" s="191"/>
      <c r="C52" s="191"/>
      <c r="D52" s="191"/>
      <c r="E52" s="191"/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/>
      <c r="J52" s="193">
        <f t="shared" si="8"/>
        <v>0</v>
      </c>
      <c r="K52" s="139"/>
      <c r="L52" s="194"/>
      <c r="M52" s="195"/>
      <c r="N52" s="195"/>
      <c r="O52" s="139"/>
      <c r="P52" s="139"/>
      <c r="Q52" s="176"/>
      <c r="R52" s="141"/>
      <c r="S52" s="176">
        <f t="shared" si="9"/>
        <v>0</v>
      </c>
      <c r="T52" s="160" t="str">
        <f t="shared" si="10"/>
        <v/>
      </c>
      <c r="U52" s="160">
        <f t="shared" si="11"/>
        <v>0</v>
      </c>
      <c r="V52" s="189">
        <f t="shared" si="12"/>
        <v>0</v>
      </c>
      <c r="W52" s="176">
        <f t="shared" ref="W52:X52" si="39">C52/100</f>
        <v>0</v>
      </c>
      <c r="X52" s="176">
        <f t="shared" si="39"/>
        <v>0</v>
      </c>
      <c r="Y52" s="176">
        <f t="shared" si="14"/>
        <v>0</v>
      </c>
      <c r="Z52" s="190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53.0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/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40">C53/100</f>
        <v>0</v>
      </c>
      <c r="X53" s="176">
        <f t="shared" si="40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54.0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/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41">C54/100</f>
        <v>0</v>
      </c>
      <c r="X54" s="176">
        <f t="shared" si="41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55.0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/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2">C55/100</f>
        <v>0</v>
      </c>
      <c r="X55" s="176">
        <f t="shared" si="42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56.0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3">C56/100</f>
        <v>0</v>
      </c>
      <c r="X56" s="176">
        <f t="shared" si="43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57.0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4">C57/100</f>
        <v>0</v>
      </c>
      <c r="X57" s="176">
        <f t="shared" si="44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58.0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5">C58/100</f>
        <v>0</v>
      </c>
      <c r="X58" s="176">
        <f t="shared" si="45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59.0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/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6">C59/100</f>
        <v>0</v>
      </c>
      <c r="X59" s="176">
        <f t="shared" si="46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60.0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76">
        <f t="shared" ref="L60:L61" si="48">D60*25.4/1000</f>
        <v>0</v>
      </c>
      <c r="M60" s="160" t="str">
        <f t="shared" ref="M60:M75" si="49">+I60</f>
        <v/>
      </c>
      <c r="N60" s="160">
        <f t="shared" ref="N60:N61" si="50">M60*L60</f>
        <v>0</v>
      </c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47">C60/100</f>
        <v>0</v>
      </c>
      <c r="X60" s="176">
        <f t="shared" si="47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61.0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>
        <f t="shared" si="48"/>
        <v>0</v>
      </c>
      <c r="M61" s="195" t="str">
        <f t="shared" si="49"/>
        <v/>
      </c>
      <c r="N61" s="195">
        <f t="shared" si="50"/>
        <v>0</v>
      </c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51">C61/100</f>
        <v>0</v>
      </c>
      <c r="X61" s="176">
        <f t="shared" si="51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62.0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 t="str">
        <f t="shared" si="49"/>
        <v/>
      </c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52">C62/100</f>
        <v>0</v>
      </c>
      <c r="X62" s="176">
        <f t="shared" si="52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63.0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 t="str">
        <f t="shared" si="49"/>
        <v/>
      </c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53">C63/100</f>
        <v>0</v>
      </c>
      <c r="X63" s="176">
        <f t="shared" si="53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64.0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 t="str">
        <f t="shared" si="49"/>
        <v/>
      </c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4">C64/100</f>
        <v>0</v>
      </c>
      <c r="X64" s="176">
        <f t="shared" si="54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65.0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 t="str">
        <f t="shared" si="49"/>
        <v/>
      </c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5">C65/100</f>
        <v>0</v>
      </c>
      <c r="X65" s="176">
        <f t="shared" si="55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66.0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 t="str">
        <f t="shared" si="49"/>
        <v/>
      </c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6">C66/100</f>
        <v>0</v>
      </c>
      <c r="X66" s="176">
        <f t="shared" si="56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67.0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49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7">C67/100</f>
        <v>0</v>
      </c>
      <c r="X67" s="176">
        <f t="shared" si="57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68.0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49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8">C68/100</f>
        <v>0</v>
      </c>
      <c r="X68" s="176">
        <f t="shared" si="58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69.0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49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9">C69/100</f>
        <v>0</v>
      </c>
      <c r="X69" s="176">
        <f t="shared" si="59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70.0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49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60">C70/100</f>
        <v>0</v>
      </c>
      <c r="X70" s="176">
        <f t="shared" si="60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71.0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49"/>
        <v/>
      </c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61">C71/100</f>
        <v>0</v>
      </c>
      <c r="X71" s="176">
        <f t="shared" si="61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72.0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49"/>
        <v/>
      </c>
      <c r="N72" s="195"/>
      <c r="O72" s="139"/>
      <c r="P72" s="139"/>
      <c r="Q72" s="176"/>
      <c r="R72" s="141"/>
      <c r="S72" s="196">
        <f t="shared" si="9"/>
        <v>0</v>
      </c>
      <c r="T72" s="197" t="str">
        <f t="shared" si="10"/>
        <v/>
      </c>
      <c r="U72" s="197">
        <f t="shared" si="11"/>
        <v>0</v>
      </c>
      <c r="V72" s="198">
        <f t="shared" si="12"/>
        <v>0</v>
      </c>
      <c r="W72" s="196">
        <f t="shared" ref="W72:X72" si="62">C72/100</f>
        <v>0</v>
      </c>
      <c r="X72" s="196">
        <f t="shared" si="62"/>
        <v>0</v>
      </c>
      <c r="Y72" s="196">
        <f t="shared" si="14"/>
        <v>0</v>
      </c>
      <c r="Z72" s="19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73.0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49"/>
        <v/>
      </c>
      <c r="N73" s="195"/>
      <c r="O73" s="139"/>
      <c r="P73" s="139"/>
      <c r="Q73" s="176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198">
        <f t="shared" si="12"/>
        <v>0</v>
      </c>
      <c r="W73" s="196">
        <f t="shared" ref="W73:X73" si="63">C73/100</f>
        <v>0</v>
      </c>
      <c r="X73" s="196">
        <f t="shared" si="63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74.0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49"/>
        <v/>
      </c>
      <c r="N74" s="195"/>
      <c r="O74" s="139"/>
      <c r="P74" s="139"/>
      <c r="Q74" s="176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198">
        <f t="shared" si="12"/>
        <v>0</v>
      </c>
      <c r="W74" s="196">
        <f t="shared" ref="W74:X74" si="64">C74/100</f>
        <v>0</v>
      </c>
      <c r="X74" s="196">
        <f t="shared" si="64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75.0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49"/>
        <v/>
      </c>
      <c r="N75" s="195"/>
      <c r="O75" s="139"/>
      <c r="P75" s="139"/>
      <c r="Q75" s="176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198">
        <f t="shared" si="12"/>
        <v>0</v>
      </c>
      <c r="W75" s="196">
        <f t="shared" ref="W75:X75" si="65">C75/100</f>
        <v>0</v>
      </c>
      <c r="X75" s="196">
        <f t="shared" si="65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76.0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93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200"/>
      <c r="W76" s="196">
        <f t="shared" ref="W76:X76" si="66">C76/100</f>
        <v>0</v>
      </c>
      <c r="X76" s="196">
        <f t="shared" si="66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77.0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67">C77/100</f>
        <v>0</v>
      </c>
      <c r="X77" s="196">
        <f t="shared" si="67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78.0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68">C78/100</f>
        <v>0</v>
      </c>
      <c r="X78" s="196">
        <f t="shared" si="68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79.0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69">C79/100</f>
        <v>0</v>
      </c>
      <c r="X79" s="196">
        <f t="shared" si="69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80.0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70">C80/100</f>
        <v>0</v>
      </c>
      <c r="X80" s="196">
        <f t="shared" si="70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81.0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1">C81/100</f>
        <v>0</v>
      </c>
      <c r="X81" s="196">
        <f t="shared" si="71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82.0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2">C82/100</f>
        <v>0</v>
      </c>
      <c r="X82" s="196">
        <f t="shared" si="72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83.0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3">C83/100</f>
        <v>0</v>
      </c>
      <c r="X83" s="196">
        <f t="shared" si="73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84.0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4">C84/100</f>
        <v>0</v>
      </c>
      <c r="X84" s="196">
        <f t="shared" si="74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85.0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5">C85/100</f>
        <v>0</v>
      </c>
      <c r="X85" s="196">
        <f t="shared" si="75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86.0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6">C86/100</f>
        <v>0</v>
      </c>
      <c r="X86" s="196">
        <f t="shared" si="76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87.0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7">C87/100</f>
        <v>0</v>
      </c>
      <c r="X87" s="196">
        <f t="shared" si="77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88.0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8">C88/100</f>
        <v>0</v>
      </c>
      <c r="X88" s="196">
        <f t="shared" si="78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89.0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9">C89/100</f>
        <v>0</v>
      </c>
      <c r="X89" s="196">
        <f t="shared" si="79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90.0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0">C90/100</f>
        <v>0</v>
      </c>
      <c r="X90" s="196">
        <f t="shared" si="80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91.0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1">C91/100</f>
        <v>0</v>
      </c>
      <c r="X91" s="196">
        <f t="shared" si="81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92.0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2">C92/100</f>
        <v>0</v>
      </c>
      <c r="X92" s="196">
        <f t="shared" si="82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93.0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3">C93/100</f>
        <v>0</v>
      </c>
      <c r="X93" s="196">
        <f t="shared" si="83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94.0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4">C94/100</f>
        <v>0</v>
      </c>
      <c r="X94" s="196">
        <f t="shared" si="84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95.0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5">C95/100</f>
        <v>0</v>
      </c>
      <c r="X95" s="196">
        <f t="shared" si="85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96.0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6">C96/100</f>
        <v>0</v>
      </c>
      <c r="X96" s="196">
        <f t="shared" si="86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97.0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7">C97/100</f>
        <v>0</v>
      </c>
      <c r="X97" s="196">
        <f t="shared" si="87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98.0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8">C98/100</f>
        <v>0</v>
      </c>
      <c r="X98" s="196">
        <f t="shared" si="88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99.0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9">C99/100</f>
        <v>0</v>
      </c>
      <c r="X99" s="196">
        <f t="shared" si="89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100.0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0">C100/100</f>
        <v>0</v>
      </c>
      <c r="X100" s="196">
        <f t="shared" si="90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101.0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1">C101/100</f>
        <v>0</v>
      </c>
      <c r="X101" s="196">
        <f t="shared" si="91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102.0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2">C102/100</f>
        <v>0</v>
      </c>
      <c r="X102" s="196">
        <f t="shared" si="92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103.0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3">C103/100</f>
        <v>0</v>
      </c>
      <c r="X103" s="196">
        <f t="shared" si="93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104.0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4">C104/100</f>
        <v>0</v>
      </c>
      <c r="X104" s="196">
        <f t="shared" si="94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105.0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5">C105/100</f>
        <v>0</v>
      </c>
      <c r="X105" s="196">
        <f t="shared" si="95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106.0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6">C106/100</f>
        <v>0</v>
      </c>
      <c r="X106" s="196">
        <f t="shared" si="96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107.0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7">C107/100</f>
        <v>0</v>
      </c>
      <c r="X107" s="196">
        <f t="shared" si="97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108.0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8">C108/100</f>
        <v>0</v>
      </c>
      <c r="X108" s="196">
        <f t="shared" si="98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109.0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9">C109/100</f>
        <v>0</v>
      </c>
      <c r="X109" s="196">
        <f t="shared" si="99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110.0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0">C110/100</f>
        <v>0</v>
      </c>
      <c r="X110" s="196">
        <f t="shared" si="100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111.0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1">C111/100</f>
        <v>0</v>
      </c>
      <c r="X111" s="196">
        <f t="shared" si="101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112.0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2">C112/100</f>
        <v>0</v>
      </c>
      <c r="X112" s="196">
        <f t="shared" si="102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113.0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3">C113/100</f>
        <v>0</v>
      </c>
      <c r="X113" s="196">
        <f t="shared" si="103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114.0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4">C114/100</f>
        <v>0</v>
      </c>
      <c r="X114" s="196">
        <f t="shared" si="104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115.0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5">C115/100</f>
        <v>0</v>
      </c>
      <c r="X115" s="196">
        <f t="shared" si="105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116.0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6">C116/100</f>
        <v>0</v>
      </c>
      <c r="X116" s="196">
        <f t="shared" si="106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117.0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7">C117/100</f>
        <v>0</v>
      </c>
      <c r="X117" s="196">
        <f t="shared" si="107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118.0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8">C118/100</f>
        <v>0</v>
      </c>
      <c r="X118" s="196">
        <f t="shared" si="108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119.0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9">C119/100</f>
        <v>0</v>
      </c>
      <c r="X119" s="196">
        <f t="shared" si="109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120.0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0">C120/100</f>
        <v>0</v>
      </c>
      <c r="X120" s="196">
        <f t="shared" si="110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121.0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1">C121/100</f>
        <v>0</v>
      </c>
      <c r="X121" s="196">
        <f t="shared" si="111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122.0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2">C122/100</f>
        <v>0</v>
      </c>
      <c r="X122" s="196">
        <f t="shared" si="112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123.0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3">C123/100</f>
        <v>0</v>
      </c>
      <c r="X123" s="196">
        <f t="shared" si="113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124.0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4">C124/100</f>
        <v>0</v>
      </c>
      <c r="X124" s="196">
        <f t="shared" si="114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125.0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5">C125/100</f>
        <v>0</v>
      </c>
      <c r="X125" s="196">
        <f t="shared" si="115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126.0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6">C126/100</f>
        <v>0</v>
      </c>
      <c r="X126" s="196">
        <f t="shared" si="116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127.0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7">C127/100</f>
        <v>0</v>
      </c>
      <c r="X127" s="196">
        <f t="shared" si="117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128.0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8">C128/100</f>
        <v>0</v>
      </c>
      <c r="X128" s="196">
        <f t="shared" si="118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129.0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9">C129/100</f>
        <v>0</v>
      </c>
      <c r="X129" s="196">
        <f t="shared" si="119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130.0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0">C130/100</f>
        <v>0</v>
      </c>
      <c r="X130" s="196">
        <f t="shared" si="120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131.0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1">C131/100</f>
        <v>0</v>
      </c>
      <c r="X131" s="196">
        <f t="shared" si="121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132.0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2">C132/100</f>
        <v>0</v>
      </c>
      <c r="X132" s="196">
        <f t="shared" si="122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133.0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3">C133/100</f>
        <v>0</v>
      </c>
      <c r="X133" s="196">
        <f t="shared" si="123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134.0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4">C134/100</f>
        <v>0</v>
      </c>
      <c r="X134" s="196">
        <f t="shared" si="124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135.0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5">C135/100</f>
        <v>0</v>
      </c>
      <c r="X135" s="196">
        <f t="shared" si="125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136.0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6">C136/100</f>
        <v>0</v>
      </c>
      <c r="X136" s="196">
        <f t="shared" si="126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137.0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7">C137/100</f>
        <v>0</v>
      </c>
      <c r="X137" s="196">
        <f t="shared" si="127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138.0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8">C138/100</f>
        <v>0</v>
      </c>
      <c r="X138" s="196">
        <f t="shared" si="128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139.0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9">C139/100</f>
        <v>0</v>
      </c>
      <c r="X139" s="196">
        <f t="shared" si="129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140.0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0">C140/100</f>
        <v>0</v>
      </c>
      <c r="X140" s="196">
        <f t="shared" si="130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141.0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1">C141/100</f>
        <v>0</v>
      </c>
      <c r="X141" s="196">
        <f t="shared" si="131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142.0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2">C142/100</f>
        <v>0</v>
      </c>
      <c r="X142" s="196">
        <f t="shared" si="132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143.0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3">C143/100</f>
        <v>0</v>
      </c>
      <c r="X143" s="196">
        <f t="shared" si="133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144.0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4">C144/100</f>
        <v>0</v>
      </c>
      <c r="X144" s="196">
        <f t="shared" si="134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145.0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5">C145/100</f>
        <v>0</v>
      </c>
      <c r="X145" s="196">
        <f t="shared" si="135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146.0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6">C146/100</f>
        <v>0</v>
      </c>
      <c r="X146" s="196">
        <f t="shared" si="136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147.0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7">C147/100</f>
        <v>0</v>
      </c>
      <c r="X147" s="196">
        <f t="shared" si="137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148.0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8">C148/100</f>
        <v>0</v>
      </c>
      <c r="X148" s="196">
        <f t="shared" si="138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149.0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9">C149/100</f>
        <v>0</v>
      </c>
      <c r="X149" s="196">
        <f t="shared" si="139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150.0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0">C150/100</f>
        <v>0</v>
      </c>
      <c r="X150" s="196">
        <f t="shared" si="140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151.0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1">C151/100</f>
        <v>0</v>
      </c>
      <c r="X151" s="196">
        <f t="shared" si="141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152.0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2">C152/100</f>
        <v>0</v>
      </c>
      <c r="X152" s="196">
        <f t="shared" si="142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153.0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3">C153/100</f>
        <v>0</v>
      </c>
      <c r="X153" s="196">
        <f t="shared" si="143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154.0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4">C154/100</f>
        <v>0</v>
      </c>
      <c r="X154" s="196">
        <f t="shared" si="144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155.0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5">C155/100</f>
        <v>0</v>
      </c>
      <c r="X155" s="196">
        <f t="shared" si="145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156.0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6">C156/100</f>
        <v>0</v>
      </c>
      <c r="X156" s="196">
        <f t="shared" si="146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157.0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7">C157/100</f>
        <v>0</v>
      </c>
      <c r="X157" s="196">
        <f t="shared" si="147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158.0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8">C158/100</f>
        <v>0</v>
      </c>
      <c r="X158" s="196">
        <f t="shared" si="148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159.0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9">C159/100</f>
        <v>0</v>
      </c>
      <c r="X159" s="196">
        <f t="shared" si="149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160.0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0">C160/100</f>
        <v>0</v>
      </c>
      <c r="X160" s="196">
        <f t="shared" si="150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161.0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1">C161/100</f>
        <v>0</v>
      </c>
      <c r="X161" s="196">
        <f t="shared" si="151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162.0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2">C162/100</f>
        <v>0</v>
      </c>
      <c r="X162" s="196">
        <f t="shared" si="152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163.0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3">C163/100</f>
        <v>0</v>
      </c>
      <c r="X163" s="196">
        <f t="shared" si="153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164.0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4">C164/100</f>
        <v>0</v>
      </c>
      <c r="X164" s="196">
        <f t="shared" si="154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165.0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5">C165/100</f>
        <v>0</v>
      </c>
      <c r="X165" s="196">
        <f t="shared" si="155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166.0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6">C166/100</f>
        <v>0</v>
      </c>
      <c r="X166" s="196">
        <f t="shared" si="156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167.0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7">C167/100</f>
        <v>0</v>
      </c>
      <c r="X167" s="196">
        <f t="shared" si="157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168.0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8">C168/100</f>
        <v>0</v>
      </c>
      <c r="X168" s="196">
        <f t="shared" si="158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169.0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9">C169/100</f>
        <v>0</v>
      </c>
      <c r="X169" s="196">
        <f t="shared" si="159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170.0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0">C170/100</f>
        <v>0</v>
      </c>
      <c r="X170" s="196">
        <f t="shared" si="160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171.0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1">C171/100</f>
        <v>0</v>
      </c>
      <c r="X171" s="196">
        <f t="shared" si="161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172.0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2">C172/100</f>
        <v>0</v>
      </c>
      <c r="X172" s="196">
        <f t="shared" si="162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173.0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3">C173/100</f>
        <v>0</v>
      </c>
      <c r="X173" s="196">
        <f t="shared" si="163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174.0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4">C174/100</f>
        <v>0</v>
      </c>
      <c r="X174" s="196">
        <f t="shared" si="164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175.0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5">C175/100</f>
        <v>0</v>
      </c>
      <c r="X175" s="196">
        <f t="shared" si="165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176.0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6">C176/100</f>
        <v>0</v>
      </c>
      <c r="X176" s="196">
        <f t="shared" si="166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177.0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7">C177/100</f>
        <v>0</v>
      </c>
      <c r="X177" s="196">
        <f t="shared" si="167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178.0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8">C178/100</f>
        <v>0</v>
      </c>
      <c r="X178" s="196">
        <f t="shared" si="168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179.0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9">C179/100</f>
        <v>0</v>
      </c>
      <c r="X179" s="196">
        <f t="shared" si="169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180.0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0">C180/100</f>
        <v>0</v>
      </c>
      <c r="X180" s="196">
        <f t="shared" si="170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181.0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1">C181/100</f>
        <v>0</v>
      </c>
      <c r="X181" s="196">
        <f t="shared" si="171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182.0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2">C182/100</f>
        <v>0</v>
      </c>
      <c r="X182" s="196">
        <f t="shared" si="172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183.0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3">C183/100</f>
        <v>0</v>
      </c>
      <c r="X183" s="196">
        <f t="shared" si="173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184.0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4">C184/100</f>
        <v>0</v>
      </c>
      <c r="X184" s="196">
        <f t="shared" si="174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185.0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5">C185/100</f>
        <v>0</v>
      </c>
      <c r="X185" s="196">
        <f t="shared" si="175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186.0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6">C186/100</f>
        <v>0</v>
      </c>
      <c r="X186" s="196">
        <f t="shared" si="176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187.0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7">C187/100</f>
        <v>0</v>
      </c>
      <c r="X187" s="196">
        <f t="shared" si="177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188.0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8">C188/100</f>
        <v>0</v>
      </c>
      <c r="X188" s="196">
        <f t="shared" si="178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189.0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9">C189/100</f>
        <v>0</v>
      </c>
      <c r="X189" s="196">
        <f t="shared" si="179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190.0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0">C190/100</f>
        <v>0</v>
      </c>
      <c r="X190" s="196">
        <f t="shared" si="180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191.0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1">C191/100</f>
        <v>0</v>
      </c>
      <c r="X191" s="196">
        <f t="shared" si="181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192.0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2">C192/100</f>
        <v>0</v>
      </c>
      <c r="X192" s="196">
        <f t="shared" si="182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193.0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3">C193/100</f>
        <v>0</v>
      </c>
      <c r="X193" s="196">
        <f t="shared" si="183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194.0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4">C194/100</f>
        <v>0</v>
      </c>
      <c r="X194" s="196">
        <f t="shared" si="184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195.0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5">C195/100</f>
        <v>0</v>
      </c>
      <c r="X195" s="196">
        <f t="shared" si="185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196.0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6">C196/100</f>
        <v>0</v>
      </c>
      <c r="X196" s="196">
        <f t="shared" si="186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197.0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7">C197/100</f>
        <v>0</v>
      </c>
      <c r="X197" s="196">
        <f t="shared" si="187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198.0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8">C198/100</f>
        <v>0</v>
      </c>
      <c r="X198" s="196">
        <f t="shared" si="188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199.0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9">C199/100</f>
        <v>0</v>
      </c>
      <c r="X199" s="196">
        <f t="shared" si="189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200.0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0">C200/100</f>
        <v>0</v>
      </c>
      <c r="X200" s="196">
        <f t="shared" si="190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201.0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1">C201/100</f>
        <v>0</v>
      </c>
      <c r="X201" s="196">
        <f t="shared" si="191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202.0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2">C202/100</f>
        <v>0</v>
      </c>
      <c r="X202" s="196">
        <f t="shared" si="192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203.0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3">C203/100</f>
        <v>0</v>
      </c>
      <c r="X203" s="196">
        <f t="shared" si="193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204.0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4">C204/100</f>
        <v>0</v>
      </c>
      <c r="X204" s="196">
        <f t="shared" si="194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205.0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5">C205/100</f>
        <v>0</v>
      </c>
      <c r="X205" s="196">
        <f t="shared" si="195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206.0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6">C206/100</f>
        <v>0</v>
      </c>
      <c r="X206" s="196">
        <f t="shared" si="196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207.0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7">C207/100</f>
        <v>0</v>
      </c>
      <c r="X207" s="196">
        <f t="shared" si="197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208.0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8">C208/100</f>
        <v>0</v>
      </c>
      <c r="X208" s="196">
        <f t="shared" si="198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209.0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9">C209/100</f>
        <v>0</v>
      </c>
      <c r="X209" s="196">
        <f t="shared" si="199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210.0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200">C210/100</f>
        <v>0</v>
      </c>
      <c r="X210" s="196">
        <f t="shared" si="200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211.0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1">C211/100</f>
        <v>0</v>
      </c>
      <c r="X211" s="196">
        <f t="shared" si="201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212.0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2">C212/100</f>
        <v>0</v>
      </c>
      <c r="X212" s="196">
        <f t="shared" si="202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213.0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3">C213/100</f>
        <v>0</v>
      </c>
      <c r="X213" s="196">
        <f t="shared" si="203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214.0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4">C214/100</f>
        <v>0</v>
      </c>
      <c r="X214" s="196">
        <f t="shared" si="204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215.0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5">C215/100</f>
        <v>0</v>
      </c>
      <c r="X215" s="196">
        <f t="shared" si="205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216.0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6">C216/100</f>
        <v>0</v>
      </c>
      <c r="X216" s="196">
        <f t="shared" si="206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217.0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7">C217/100</f>
        <v>0</v>
      </c>
      <c r="X217" s="196">
        <f t="shared" si="207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customHeight="1">
      <c r="A218" s="160"/>
      <c r="B218" s="176"/>
      <c r="C218" s="176"/>
      <c r="D218" s="176"/>
      <c r="E218" s="176"/>
      <c r="F218" s="176"/>
      <c r="G218" s="176"/>
      <c r="H218" s="179"/>
      <c r="I218" s="160"/>
      <c r="J218" s="201">
        <f>+Q278</f>
        <v>92.4</v>
      </c>
      <c r="K218" s="139"/>
      <c r="L218" s="139"/>
      <c r="M218" s="139"/>
      <c r="N218" s="139"/>
      <c r="O218" s="139"/>
      <c r="P218" s="139"/>
      <c r="Q218" s="139"/>
      <c r="R218" s="202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8">C218/100</f>
        <v>0</v>
      </c>
      <c r="X218" s="196">
        <f t="shared" si="208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customHeight="1">
      <c r="A219" s="160"/>
      <c r="B219" s="203"/>
      <c r="C219" s="203"/>
      <c r="D219" s="203"/>
      <c r="E219" s="203"/>
      <c r="F219" s="203"/>
      <c r="G219" s="203"/>
      <c r="H219" s="204"/>
      <c r="I219" s="205">
        <f>SUM(I30:I217)</f>
        <v>21</v>
      </c>
      <c r="J219" s="206">
        <f>SUM(J30:J218)</f>
        <v>12854.82854</v>
      </c>
      <c r="K219" s="207"/>
      <c r="L219" s="207"/>
      <c r="M219" s="207"/>
      <c r="N219" s="207"/>
      <c r="O219" s="207"/>
      <c r="P219" s="207"/>
      <c r="Q219" s="207"/>
      <c r="R219" s="141"/>
      <c r="S219" s="207">
        <f>SUMIFS($T$30:$T$217,$S$30:$S$217,"&gt;=3")</f>
        <v>8</v>
      </c>
      <c r="T219" s="207">
        <f t="shared" ref="T219:U219" si="209">SUM(T30:T217)</f>
        <v>21</v>
      </c>
      <c r="U219" s="207">
        <f t="shared" si="209"/>
        <v>244.5</v>
      </c>
      <c r="V219" s="207"/>
      <c r="W219" s="207"/>
      <c r="X219" s="207"/>
      <c r="Y219" s="207"/>
      <c r="Z219" s="208">
        <f>SUM(Z30:Z218)</f>
        <v>502.183493</v>
      </c>
      <c r="AA219" s="207"/>
      <c r="AB219" s="207"/>
      <c r="AC219" s="207"/>
      <c r="AD219" s="207"/>
      <c r="AE219" s="207"/>
      <c r="AF219" s="207"/>
      <c r="AG219" s="207"/>
      <c r="AH219" s="207"/>
      <c r="AI219" s="207"/>
      <c r="AJ219" s="207"/>
      <c r="AK219" s="207"/>
      <c r="AL219" s="207"/>
      <c r="AM219" s="207"/>
      <c r="AN219" s="207"/>
      <c r="AO219" s="207"/>
      <c r="AP219" s="207"/>
      <c r="AQ219" s="207"/>
      <c r="AR219" s="207"/>
      <c r="AS219" s="207"/>
      <c r="AT219" s="207"/>
    </row>
    <row r="220" ht="29.2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200"/>
      <c r="T220" s="139">
        <f>+T219-S219</f>
        <v>13</v>
      </c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202"/>
      <c r="S221" s="139"/>
      <c r="T221" s="139" t="s">
        <v>48</v>
      </c>
      <c r="U221" s="139" t="s">
        <v>61</v>
      </c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139" t="s">
        <v>31</v>
      </c>
      <c r="T222" s="209">
        <f>SUMIFS($J$30:$J$217,$S$30:$S$217,"&gt;=3")</f>
        <v>11699.84944</v>
      </c>
      <c r="U222" s="210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 t="s">
        <v>32</v>
      </c>
      <c r="B223" s="139"/>
      <c r="C223" s="139"/>
      <c r="D223" s="139" t="s">
        <v>33</v>
      </c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141"/>
      <c r="S223" s="139" t="s">
        <v>34</v>
      </c>
      <c r="T223" s="211">
        <f>J219-T222</f>
        <v>1154.979105</v>
      </c>
      <c r="U223" s="210">
        <f>+SUMIFS($U$30:$U$217,$S$30:$S$217,"&gt;=3")</f>
        <v>220.36</v>
      </c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202"/>
      <c r="S224" s="139"/>
      <c r="T224" s="212">
        <f>+I219</f>
        <v>21</v>
      </c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39.0" customHeight="1">
      <c r="A225" s="176"/>
      <c r="B225" s="160" t="s">
        <v>12</v>
      </c>
      <c r="C225" s="177" t="s">
        <v>62</v>
      </c>
      <c r="D225" s="52"/>
      <c r="E225" s="53"/>
      <c r="F225" s="178"/>
      <c r="G225" s="178"/>
      <c r="H225" s="179" t="s">
        <v>14</v>
      </c>
      <c r="I225" s="160" t="s">
        <v>15</v>
      </c>
      <c r="J225" s="160" t="s">
        <v>16</v>
      </c>
      <c r="K225" s="139"/>
      <c r="L225" s="139"/>
      <c r="M225" s="139"/>
      <c r="N225" s="139"/>
      <c r="O225" s="139"/>
      <c r="P225" s="139"/>
      <c r="Q225" s="139"/>
      <c r="R225" s="141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>
        <v>1.0</v>
      </c>
      <c r="B226" s="213"/>
      <c r="C226" s="213"/>
      <c r="D226" s="213"/>
      <c r="E226" s="213"/>
      <c r="F226" s="213">
        <f t="shared" ref="F226:F239" si="210">1-VALUE(IF(RIGHT(B226, 1)="%", RIGHT(B226, 3), 0))</f>
        <v>1</v>
      </c>
      <c r="G226" s="213">
        <f t="shared" ref="G226:G239" si="211">+Q226*C226/100*D226/100*E226/100</f>
        <v>0</v>
      </c>
      <c r="H226" s="214">
        <f t="shared" ref="H226:H239" si="212">IF(F226=0, G226, F226*G226)</f>
        <v>0</v>
      </c>
      <c r="I226" s="213"/>
      <c r="J226" s="215"/>
      <c r="K226" s="139"/>
      <c r="L226" s="176">
        <f t="shared" ref="L226:L234" si="213">D226*25.4/1000</f>
        <v>0</v>
      </c>
      <c r="M226" s="160" t="str">
        <f t="shared" ref="M226:M230" si="214">+I226</f>
        <v/>
      </c>
      <c r="N226" s="160">
        <f t="shared" ref="N226:N230" si="215">M226*L226</f>
        <v>0</v>
      </c>
      <c r="O226" s="139"/>
      <c r="P226" s="139"/>
      <c r="Q226" s="139"/>
      <c r="R226" s="141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4">
        <v>2.0</v>
      </c>
      <c r="B227" s="213"/>
      <c r="C227" s="213"/>
      <c r="D227" s="213"/>
      <c r="E227" s="213"/>
      <c r="F227" s="213">
        <f t="shared" si="210"/>
        <v>1</v>
      </c>
      <c r="G227" s="213">
        <f t="shared" si="211"/>
        <v>0</v>
      </c>
      <c r="H227" s="214">
        <f t="shared" si="212"/>
        <v>0</v>
      </c>
      <c r="I227" s="213"/>
      <c r="J227" s="215">
        <f t="shared" ref="J227:J239" si="216">+I227*H227</f>
        <v>0</v>
      </c>
      <c r="K227" s="139"/>
      <c r="L227" s="176">
        <f t="shared" si="213"/>
        <v>0</v>
      </c>
      <c r="M227" s="160" t="str">
        <f t="shared" si="214"/>
        <v/>
      </c>
      <c r="N227" s="160">
        <f t="shared" si="215"/>
        <v>0</v>
      </c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4">
        <v>3.0</v>
      </c>
      <c r="B228" s="216"/>
      <c r="C228" s="216"/>
      <c r="D228" s="216"/>
      <c r="E228" s="216"/>
      <c r="F228" s="216">
        <f t="shared" si="210"/>
        <v>1</v>
      </c>
      <c r="G228" s="216">
        <f t="shared" si="211"/>
        <v>0</v>
      </c>
      <c r="H228" s="217">
        <f t="shared" si="212"/>
        <v>0</v>
      </c>
      <c r="I228" s="216"/>
      <c r="J228" s="193">
        <f t="shared" si="216"/>
        <v>0</v>
      </c>
      <c r="K228" s="139"/>
      <c r="L228" s="176">
        <f t="shared" si="213"/>
        <v>0</v>
      </c>
      <c r="M228" s="160" t="str">
        <f t="shared" si="214"/>
        <v/>
      </c>
      <c r="N228" s="160">
        <f t="shared" si="215"/>
        <v>0</v>
      </c>
      <c r="O228" s="139"/>
      <c r="P228" s="139"/>
      <c r="Q228" s="139"/>
      <c r="R228" s="139"/>
      <c r="S228" s="218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4">
        <v>4.0</v>
      </c>
      <c r="B229" s="216"/>
      <c r="C229" s="216"/>
      <c r="D229" s="216"/>
      <c r="E229" s="216"/>
      <c r="F229" s="216">
        <f t="shared" si="210"/>
        <v>1</v>
      </c>
      <c r="G229" s="216">
        <f t="shared" si="211"/>
        <v>0</v>
      </c>
      <c r="H229" s="217">
        <f t="shared" si="212"/>
        <v>0</v>
      </c>
      <c r="I229" s="216"/>
      <c r="J229" s="193">
        <f t="shared" si="216"/>
        <v>0</v>
      </c>
      <c r="K229" s="139"/>
      <c r="L229" s="176">
        <f t="shared" si="213"/>
        <v>0</v>
      </c>
      <c r="M229" s="160" t="str">
        <f t="shared" si="214"/>
        <v/>
      </c>
      <c r="N229" s="160">
        <f t="shared" si="215"/>
        <v>0</v>
      </c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4">
        <v>5.0</v>
      </c>
      <c r="B230" s="216"/>
      <c r="C230" s="216"/>
      <c r="D230" s="216"/>
      <c r="E230" s="216"/>
      <c r="F230" s="216">
        <f t="shared" si="210"/>
        <v>1</v>
      </c>
      <c r="G230" s="216">
        <f t="shared" si="211"/>
        <v>0</v>
      </c>
      <c r="H230" s="217">
        <f t="shared" si="212"/>
        <v>0</v>
      </c>
      <c r="I230" s="216"/>
      <c r="J230" s="193">
        <f t="shared" si="216"/>
        <v>0</v>
      </c>
      <c r="K230" s="139"/>
      <c r="L230" s="176">
        <f t="shared" si="213"/>
        <v>0</v>
      </c>
      <c r="M230" s="160" t="str">
        <f t="shared" si="214"/>
        <v/>
      </c>
      <c r="N230" s="160">
        <f t="shared" si="215"/>
        <v>0</v>
      </c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6.0</v>
      </c>
      <c r="B231" s="216"/>
      <c r="C231" s="216"/>
      <c r="D231" s="216"/>
      <c r="E231" s="216"/>
      <c r="F231" s="216">
        <f t="shared" si="210"/>
        <v>1</v>
      </c>
      <c r="G231" s="216">
        <f t="shared" si="211"/>
        <v>0</v>
      </c>
      <c r="H231" s="217">
        <f t="shared" si="212"/>
        <v>0</v>
      </c>
      <c r="I231" s="216"/>
      <c r="J231" s="193">
        <f t="shared" si="216"/>
        <v>0</v>
      </c>
      <c r="K231" s="139"/>
      <c r="L231" s="139">
        <f t="shared" si="213"/>
        <v>0</v>
      </c>
      <c r="M231" s="219"/>
      <c r="N231" s="21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7.0</v>
      </c>
      <c r="B232" s="216"/>
      <c r="C232" s="216"/>
      <c r="D232" s="216"/>
      <c r="E232" s="216"/>
      <c r="F232" s="216">
        <f t="shared" si="210"/>
        <v>1</v>
      </c>
      <c r="G232" s="216">
        <f t="shared" si="211"/>
        <v>0</v>
      </c>
      <c r="H232" s="217">
        <f t="shared" si="212"/>
        <v>0</v>
      </c>
      <c r="I232" s="216"/>
      <c r="J232" s="193">
        <f t="shared" si="216"/>
        <v>0</v>
      </c>
      <c r="K232" s="139"/>
      <c r="L232" s="139">
        <f t="shared" si="213"/>
        <v>0</v>
      </c>
      <c r="M232" s="219"/>
      <c r="N232" s="21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8.0</v>
      </c>
      <c r="B233" s="216"/>
      <c r="C233" s="216"/>
      <c r="D233" s="216"/>
      <c r="E233" s="216"/>
      <c r="F233" s="216">
        <f t="shared" si="210"/>
        <v>1</v>
      </c>
      <c r="G233" s="216">
        <f t="shared" si="211"/>
        <v>0</v>
      </c>
      <c r="H233" s="217">
        <f t="shared" si="212"/>
        <v>0</v>
      </c>
      <c r="I233" s="216"/>
      <c r="J233" s="193">
        <f t="shared" si="216"/>
        <v>0</v>
      </c>
      <c r="K233" s="139"/>
      <c r="L233" s="139">
        <f t="shared" si="213"/>
        <v>0</v>
      </c>
      <c r="M233" s="219"/>
      <c r="N233" s="21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9.0</v>
      </c>
      <c r="B234" s="216"/>
      <c r="C234" s="216"/>
      <c r="D234" s="216"/>
      <c r="E234" s="216"/>
      <c r="F234" s="216">
        <f t="shared" si="210"/>
        <v>1</v>
      </c>
      <c r="G234" s="216">
        <f t="shared" si="211"/>
        <v>0</v>
      </c>
      <c r="H234" s="217">
        <f t="shared" si="212"/>
        <v>0</v>
      </c>
      <c r="I234" s="216"/>
      <c r="J234" s="193">
        <f t="shared" si="216"/>
        <v>0</v>
      </c>
      <c r="K234" s="139"/>
      <c r="L234" s="139">
        <f t="shared" si="213"/>
        <v>0</v>
      </c>
      <c r="M234" s="219"/>
      <c r="N234" s="21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10.0</v>
      </c>
      <c r="B235" s="191"/>
      <c r="C235" s="191"/>
      <c r="D235" s="191"/>
      <c r="E235" s="191"/>
      <c r="F235" s="191">
        <f t="shared" si="210"/>
        <v>1</v>
      </c>
      <c r="G235" s="191">
        <f t="shared" si="211"/>
        <v>0</v>
      </c>
      <c r="H235" s="192">
        <f t="shared" si="212"/>
        <v>0</v>
      </c>
      <c r="I235" s="191"/>
      <c r="J235" s="193">
        <f t="shared" si="216"/>
        <v>0</v>
      </c>
      <c r="K235" s="139"/>
      <c r="L235" s="139"/>
      <c r="M235" s="219"/>
      <c r="N235" s="21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11.0</v>
      </c>
      <c r="B236" s="191"/>
      <c r="C236" s="191"/>
      <c r="D236" s="191"/>
      <c r="E236" s="191"/>
      <c r="F236" s="191">
        <f t="shared" si="210"/>
        <v>1</v>
      </c>
      <c r="G236" s="191">
        <f t="shared" si="211"/>
        <v>0</v>
      </c>
      <c r="H236" s="192">
        <f t="shared" si="212"/>
        <v>0</v>
      </c>
      <c r="I236" s="191"/>
      <c r="J236" s="193">
        <f t="shared" si="216"/>
        <v>0</v>
      </c>
      <c r="K236" s="139"/>
      <c r="L236" s="139"/>
      <c r="M236" s="219"/>
      <c r="N236" s="21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12.0</v>
      </c>
      <c r="B237" s="191"/>
      <c r="C237" s="191"/>
      <c r="D237" s="191"/>
      <c r="E237" s="191"/>
      <c r="F237" s="191">
        <f t="shared" si="210"/>
        <v>1</v>
      </c>
      <c r="G237" s="191">
        <f t="shared" si="211"/>
        <v>0</v>
      </c>
      <c r="H237" s="192">
        <f t="shared" si="212"/>
        <v>0</v>
      </c>
      <c r="I237" s="191"/>
      <c r="J237" s="193">
        <f t="shared" si="216"/>
        <v>0</v>
      </c>
      <c r="K237" s="139"/>
      <c r="L237" s="139"/>
      <c r="M237" s="219"/>
      <c r="N237" s="21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13.0</v>
      </c>
      <c r="B238" s="191"/>
      <c r="C238" s="191"/>
      <c r="D238" s="191"/>
      <c r="E238" s="191"/>
      <c r="F238" s="191">
        <f t="shared" si="210"/>
        <v>1</v>
      </c>
      <c r="G238" s="191">
        <f t="shared" si="211"/>
        <v>0</v>
      </c>
      <c r="H238" s="192">
        <f t="shared" si="212"/>
        <v>0</v>
      </c>
      <c r="I238" s="191"/>
      <c r="J238" s="193">
        <f t="shared" si="216"/>
        <v>0</v>
      </c>
      <c r="K238" s="139"/>
      <c r="L238" s="139"/>
      <c r="M238" s="219"/>
      <c r="N238" s="21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14.0</v>
      </c>
      <c r="B239" s="191"/>
      <c r="C239" s="191"/>
      <c r="D239" s="191"/>
      <c r="E239" s="191"/>
      <c r="F239" s="191">
        <f t="shared" si="210"/>
        <v>1</v>
      </c>
      <c r="G239" s="191">
        <f t="shared" si="211"/>
        <v>0</v>
      </c>
      <c r="H239" s="192">
        <f t="shared" si="212"/>
        <v>0</v>
      </c>
      <c r="I239" s="191"/>
      <c r="J239" s="193">
        <f t="shared" si="216"/>
        <v>0</v>
      </c>
      <c r="K239" s="139"/>
      <c r="L239" s="139"/>
      <c r="M239" s="219"/>
      <c r="N239" s="219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customHeight="1">
      <c r="A240" s="160"/>
      <c r="B240" s="194"/>
      <c r="C240" s="194"/>
      <c r="D240" s="194"/>
      <c r="E240" s="194"/>
      <c r="F240" s="194"/>
      <c r="G240" s="194"/>
      <c r="H240" s="220" t="s">
        <v>38</v>
      </c>
      <c r="I240" s="194"/>
      <c r="J240" s="221">
        <f>SUM(J226:J239)</f>
        <v>0</v>
      </c>
      <c r="K240" s="139"/>
      <c r="L240" s="139"/>
      <c r="M240" s="139"/>
      <c r="N240" s="139"/>
      <c r="O240" s="139"/>
      <c r="P240" s="139"/>
      <c r="Q240" s="139"/>
      <c r="R240" s="141"/>
      <c r="S240" s="222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74"/>
      <c r="B241" s="144"/>
      <c r="C241" s="144"/>
      <c r="D241" s="144"/>
      <c r="E241" s="144"/>
      <c r="F241" s="144"/>
      <c r="G241" s="144"/>
      <c r="H241" s="145"/>
      <c r="I241" s="144"/>
      <c r="J241" s="175"/>
      <c r="K241" s="139"/>
      <c r="L241" s="139"/>
      <c r="M241" s="139"/>
      <c r="N241" s="139"/>
      <c r="O241" s="139"/>
      <c r="P241" s="139"/>
      <c r="Q241" s="139"/>
      <c r="R241" s="141"/>
      <c r="S241" s="222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41"/>
      <c r="S242" s="222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222"/>
      <c r="S243" s="222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 t="s">
        <v>39</v>
      </c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222"/>
      <c r="S244" s="222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22"/>
      <c r="S245" s="222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42.0" customHeight="1">
      <c r="A246" s="176"/>
      <c r="B246" s="160" t="s">
        <v>12</v>
      </c>
      <c r="C246" s="177" t="s">
        <v>64</v>
      </c>
      <c r="D246" s="52"/>
      <c r="E246" s="53"/>
      <c r="F246" s="223"/>
      <c r="G246" s="223"/>
      <c r="H246" s="179" t="s">
        <v>14</v>
      </c>
      <c r="I246" s="224" t="s">
        <v>15</v>
      </c>
      <c r="J246" s="160" t="s">
        <v>16</v>
      </c>
      <c r="K246" s="139"/>
      <c r="L246" s="139"/>
      <c r="M246" s="139"/>
      <c r="N246" s="139"/>
      <c r="O246" s="139"/>
      <c r="P246" s="139"/>
      <c r="Q246" s="139"/>
      <c r="R246" s="222"/>
      <c r="S246" s="222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1.0</v>
      </c>
      <c r="B247" s="181" t="s">
        <v>89</v>
      </c>
      <c r="C247" s="197"/>
      <c r="D247" s="197"/>
      <c r="E247" s="197"/>
      <c r="F247" s="197"/>
      <c r="G247" s="197"/>
      <c r="H247" s="225">
        <v>27.0</v>
      </c>
      <c r="I247" s="197">
        <v>1.0</v>
      </c>
      <c r="J247" s="193">
        <f t="shared" ref="J247:J276" si="217">+I247*H247</f>
        <v>27</v>
      </c>
      <c r="K247" s="176"/>
      <c r="L247" s="176"/>
      <c r="M247" s="176"/>
      <c r="N247" s="176"/>
      <c r="O247" s="176"/>
      <c r="P247" s="176"/>
      <c r="Q247" s="226"/>
      <c r="R247" s="222"/>
      <c r="S247" s="222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0">
        <v>3.0</v>
      </c>
      <c r="B248" s="181" t="s">
        <v>90</v>
      </c>
      <c r="C248" s="197"/>
      <c r="D248" s="197"/>
      <c r="E248" s="197"/>
      <c r="F248" s="197"/>
      <c r="G248" s="197"/>
      <c r="H248" s="225">
        <v>84.0</v>
      </c>
      <c r="I248" s="197">
        <v>1.0</v>
      </c>
      <c r="J248" s="193">
        <f t="shared" si="217"/>
        <v>84</v>
      </c>
      <c r="K248" s="176"/>
      <c r="L248" s="176"/>
      <c r="M248" s="176"/>
      <c r="N248" s="176"/>
      <c r="O248" s="176"/>
      <c r="P248" s="176"/>
      <c r="Q248" s="226"/>
      <c r="R248" s="222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4.0</v>
      </c>
      <c r="B249" s="191" t="s">
        <v>90</v>
      </c>
      <c r="C249" s="197"/>
      <c r="D249" s="197"/>
      <c r="E249" s="197"/>
      <c r="F249" s="197"/>
      <c r="G249" s="197"/>
      <c r="H249" s="225">
        <v>52.0</v>
      </c>
      <c r="I249" s="197">
        <v>1.0</v>
      </c>
      <c r="J249" s="193">
        <f t="shared" si="217"/>
        <v>52</v>
      </c>
      <c r="K249" s="176"/>
      <c r="L249" s="176"/>
      <c r="M249" s="176"/>
      <c r="N249" s="176"/>
      <c r="O249" s="176"/>
      <c r="P249" s="176"/>
      <c r="Q249" s="226"/>
      <c r="R249" s="222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5.0</v>
      </c>
      <c r="B250" s="181" t="s">
        <v>91</v>
      </c>
      <c r="C250" s="197"/>
      <c r="D250" s="197"/>
      <c r="E250" s="197"/>
      <c r="F250" s="197"/>
      <c r="G250" s="197"/>
      <c r="H250" s="225">
        <v>37.0</v>
      </c>
      <c r="I250" s="197">
        <v>1.0</v>
      </c>
      <c r="J250" s="193">
        <f t="shared" si="217"/>
        <v>37</v>
      </c>
      <c r="K250" s="176"/>
      <c r="L250" s="176"/>
      <c r="M250" s="176"/>
      <c r="N250" s="176"/>
      <c r="O250" s="176"/>
      <c r="P250" s="176"/>
      <c r="Q250" s="226"/>
      <c r="R250" s="222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6.0</v>
      </c>
      <c r="B251" s="191" t="s">
        <v>91</v>
      </c>
      <c r="C251" s="197"/>
      <c r="D251" s="197"/>
      <c r="E251" s="197"/>
      <c r="F251" s="197"/>
      <c r="G251" s="197"/>
      <c r="H251" s="225">
        <v>31.0</v>
      </c>
      <c r="I251" s="197">
        <v>1.0</v>
      </c>
      <c r="J251" s="193">
        <f t="shared" si="217"/>
        <v>31</v>
      </c>
      <c r="K251" s="176"/>
      <c r="L251" s="176"/>
      <c r="M251" s="176"/>
      <c r="N251" s="176"/>
      <c r="O251" s="176"/>
      <c r="P251" s="176"/>
      <c r="Q251" s="226"/>
      <c r="R251" s="222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11.0</v>
      </c>
      <c r="B252" s="227"/>
      <c r="C252" s="197"/>
      <c r="D252" s="197"/>
      <c r="E252" s="197"/>
      <c r="F252" s="197"/>
      <c r="G252" s="197"/>
      <c r="H252" s="225"/>
      <c r="I252" s="197"/>
      <c r="J252" s="193">
        <f t="shared" si="217"/>
        <v>0</v>
      </c>
      <c r="K252" s="176"/>
      <c r="L252" s="176"/>
      <c r="M252" s="176"/>
      <c r="N252" s="176"/>
      <c r="O252" s="176"/>
      <c r="P252" s="176"/>
      <c r="Q252" s="226"/>
      <c r="R252" s="222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12.0</v>
      </c>
      <c r="B253" s="227"/>
      <c r="C253" s="197"/>
      <c r="D253" s="197"/>
      <c r="E253" s="197"/>
      <c r="F253" s="197"/>
      <c r="G253" s="197"/>
      <c r="H253" s="225"/>
      <c r="I253" s="197"/>
      <c r="J253" s="193">
        <f t="shared" si="217"/>
        <v>0</v>
      </c>
      <c r="K253" s="176"/>
      <c r="L253" s="176"/>
      <c r="M253" s="176"/>
      <c r="N253" s="176"/>
      <c r="O253" s="176"/>
      <c r="P253" s="176"/>
      <c r="Q253" s="226"/>
      <c r="R253" s="222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13.0</v>
      </c>
      <c r="B254" s="227"/>
      <c r="C254" s="197"/>
      <c r="D254" s="197"/>
      <c r="E254" s="197"/>
      <c r="F254" s="197"/>
      <c r="G254" s="197"/>
      <c r="H254" s="225"/>
      <c r="I254" s="197"/>
      <c r="J254" s="193">
        <f t="shared" si="217"/>
        <v>0</v>
      </c>
      <c r="K254" s="176"/>
      <c r="L254" s="176"/>
      <c r="M254" s="176"/>
      <c r="N254" s="176"/>
      <c r="O254" s="176"/>
      <c r="P254" s="176"/>
      <c r="Q254" s="226"/>
      <c r="R254" s="222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14.0</v>
      </c>
      <c r="B255" s="227"/>
      <c r="C255" s="197"/>
      <c r="D255" s="197"/>
      <c r="E255" s="197"/>
      <c r="F255" s="197"/>
      <c r="G255" s="197"/>
      <c r="H255" s="225"/>
      <c r="I255" s="197"/>
      <c r="J255" s="193">
        <f t="shared" si="217"/>
        <v>0</v>
      </c>
      <c r="K255" s="176"/>
      <c r="L255" s="176"/>
      <c r="M255" s="176"/>
      <c r="N255" s="176"/>
      <c r="O255" s="176"/>
      <c r="P255" s="176"/>
      <c r="Q255" s="226"/>
      <c r="R255" s="222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15.0</v>
      </c>
      <c r="B256" s="227"/>
      <c r="C256" s="197"/>
      <c r="D256" s="197"/>
      <c r="E256" s="197"/>
      <c r="F256" s="197"/>
      <c r="G256" s="197"/>
      <c r="H256" s="225"/>
      <c r="I256" s="197"/>
      <c r="J256" s="193">
        <f t="shared" si="217"/>
        <v>0</v>
      </c>
      <c r="K256" s="176"/>
      <c r="L256" s="176"/>
      <c r="M256" s="176"/>
      <c r="N256" s="176"/>
      <c r="O256" s="176"/>
      <c r="P256" s="176"/>
      <c r="Q256" s="226"/>
      <c r="R256" s="222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16.0</v>
      </c>
      <c r="B257" s="227"/>
      <c r="C257" s="197"/>
      <c r="D257" s="197"/>
      <c r="E257" s="197"/>
      <c r="F257" s="197"/>
      <c r="G257" s="197"/>
      <c r="H257" s="225"/>
      <c r="I257" s="197"/>
      <c r="J257" s="193">
        <f t="shared" si="217"/>
        <v>0</v>
      </c>
      <c r="K257" s="176"/>
      <c r="L257" s="176"/>
      <c r="M257" s="176"/>
      <c r="N257" s="176"/>
      <c r="O257" s="176"/>
      <c r="P257" s="176"/>
      <c r="Q257" s="226"/>
      <c r="R257" s="222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17.0</v>
      </c>
      <c r="B258" s="227"/>
      <c r="C258" s="197"/>
      <c r="D258" s="197"/>
      <c r="E258" s="197"/>
      <c r="F258" s="197"/>
      <c r="G258" s="197"/>
      <c r="H258" s="225"/>
      <c r="I258" s="197"/>
      <c r="J258" s="193">
        <f t="shared" si="217"/>
        <v>0</v>
      </c>
      <c r="K258" s="176"/>
      <c r="L258" s="176"/>
      <c r="M258" s="176"/>
      <c r="N258" s="176"/>
      <c r="O258" s="176"/>
      <c r="P258" s="176"/>
      <c r="Q258" s="226"/>
      <c r="R258" s="222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18.0</v>
      </c>
      <c r="B259" s="227"/>
      <c r="C259" s="197"/>
      <c r="D259" s="197"/>
      <c r="E259" s="197"/>
      <c r="F259" s="197"/>
      <c r="G259" s="197"/>
      <c r="H259" s="225"/>
      <c r="I259" s="197"/>
      <c r="J259" s="193">
        <f t="shared" si="217"/>
        <v>0</v>
      </c>
      <c r="K259" s="176"/>
      <c r="L259" s="176"/>
      <c r="M259" s="176"/>
      <c r="N259" s="176"/>
      <c r="O259" s="176"/>
      <c r="P259" s="176"/>
      <c r="Q259" s="226"/>
      <c r="R259" s="222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19.0</v>
      </c>
      <c r="B260" s="227"/>
      <c r="C260" s="197"/>
      <c r="D260" s="197"/>
      <c r="E260" s="197"/>
      <c r="F260" s="197"/>
      <c r="G260" s="197"/>
      <c r="H260" s="225"/>
      <c r="I260" s="197"/>
      <c r="J260" s="193">
        <f t="shared" si="217"/>
        <v>0</v>
      </c>
      <c r="K260" s="176"/>
      <c r="L260" s="176"/>
      <c r="M260" s="176"/>
      <c r="N260" s="176"/>
      <c r="O260" s="176"/>
      <c r="P260" s="176"/>
      <c r="Q260" s="226"/>
      <c r="R260" s="140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20.0</v>
      </c>
      <c r="B261" s="227"/>
      <c r="C261" s="197"/>
      <c r="D261" s="197"/>
      <c r="E261" s="197"/>
      <c r="F261" s="197"/>
      <c r="G261" s="197"/>
      <c r="H261" s="225"/>
      <c r="I261" s="197"/>
      <c r="J261" s="193">
        <f t="shared" si="217"/>
        <v>0</v>
      </c>
      <c r="K261" s="176"/>
      <c r="L261" s="176"/>
      <c r="M261" s="176"/>
      <c r="N261" s="176"/>
      <c r="O261" s="176"/>
      <c r="P261" s="176"/>
      <c r="Q261" s="226"/>
      <c r="R261" s="222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21.0</v>
      </c>
      <c r="B262" s="227"/>
      <c r="C262" s="197"/>
      <c r="D262" s="197"/>
      <c r="E262" s="197"/>
      <c r="F262" s="197"/>
      <c r="G262" s="197"/>
      <c r="H262" s="225"/>
      <c r="I262" s="197"/>
      <c r="J262" s="193">
        <f t="shared" si="217"/>
        <v>0</v>
      </c>
      <c r="K262" s="176"/>
      <c r="L262" s="176"/>
      <c r="M262" s="176"/>
      <c r="N262" s="176"/>
      <c r="O262" s="176"/>
      <c r="P262" s="176"/>
      <c r="Q262" s="226"/>
      <c r="R262" s="222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22.0</v>
      </c>
      <c r="B263" s="227"/>
      <c r="C263" s="197"/>
      <c r="D263" s="197"/>
      <c r="E263" s="197"/>
      <c r="F263" s="197"/>
      <c r="G263" s="197"/>
      <c r="H263" s="225"/>
      <c r="I263" s="197"/>
      <c r="J263" s="193">
        <f t="shared" si="217"/>
        <v>0</v>
      </c>
      <c r="K263" s="176"/>
      <c r="L263" s="176"/>
      <c r="M263" s="176"/>
      <c r="N263" s="176"/>
      <c r="O263" s="176"/>
      <c r="P263" s="176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23.0</v>
      </c>
      <c r="B264" s="227"/>
      <c r="C264" s="197"/>
      <c r="D264" s="197"/>
      <c r="E264" s="197"/>
      <c r="F264" s="197"/>
      <c r="G264" s="197"/>
      <c r="H264" s="225"/>
      <c r="I264" s="197"/>
      <c r="J264" s="193">
        <f t="shared" si="217"/>
        <v>0</v>
      </c>
      <c r="K264" s="176"/>
      <c r="L264" s="176"/>
      <c r="M264" s="176"/>
      <c r="N264" s="176"/>
      <c r="O264" s="176"/>
      <c r="P264" s="176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24.0</v>
      </c>
      <c r="B265" s="227"/>
      <c r="C265" s="197"/>
      <c r="D265" s="197"/>
      <c r="E265" s="197"/>
      <c r="F265" s="197"/>
      <c r="G265" s="197"/>
      <c r="H265" s="225"/>
      <c r="I265" s="197"/>
      <c r="J265" s="193">
        <f t="shared" si="217"/>
        <v>0</v>
      </c>
      <c r="K265" s="176"/>
      <c r="L265" s="176"/>
      <c r="M265" s="176"/>
      <c r="N265" s="176"/>
      <c r="O265" s="176"/>
      <c r="P265" s="176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25.0</v>
      </c>
      <c r="B266" s="227"/>
      <c r="C266" s="197"/>
      <c r="D266" s="197"/>
      <c r="E266" s="197"/>
      <c r="F266" s="197"/>
      <c r="G266" s="197"/>
      <c r="H266" s="225"/>
      <c r="I266" s="197"/>
      <c r="J266" s="193">
        <f t="shared" si="217"/>
        <v>0</v>
      </c>
      <c r="K266" s="176"/>
      <c r="L266" s="176"/>
      <c r="M266" s="176"/>
      <c r="N266" s="176"/>
      <c r="O266" s="176"/>
      <c r="P266" s="176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26.0</v>
      </c>
      <c r="B267" s="227"/>
      <c r="C267" s="197"/>
      <c r="D267" s="197"/>
      <c r="E267" s="197"/>
      <c r="F267" s="197"/>
      <c r="G267" s="197"/>
      <c r="H267" s="225"/>
      <c r="I267" s="197"/>
      <c r="J267" s="193">
        <f t="shared" si="217"/>
        <v>0</v>
      </c>
      <c r="K267" s="176"/>
      <c r="L267" s="176"/>
      <c r="M267" s="176"/>
      <c r="N267" s="176"/>
      <c r="O267" s="176"/>
      <c r="P267" s="176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27.0</v>
      </c>
      <c r="B268" s="227"/>
      <c r="C268" s="197"/>
      <c r="D268" s="197"/>
      <c r="E268" s="197"/>
      <c r="F268" s="197"/>
      <c r="G268" s="197"/>
      <c r="H268" s="197"/>
      <c r="I268" s="197"/>
      <c r="J268" s="193">
        <f t="shared" si="217"/>
        <v>0</v>
      </c>
      <c r="K268" s="176"/>
      <c r="L268" s="176"/>
      <c r="M268" s="176"/>
      <c r="N268" s="176"/>
      <c r="O268" s="176"/>
      <c r="P268" s="176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28.0</v>
      </c>
      <c r="B269" s="227"/>
      <c r="C269" s="197"/>
      <c r="D269" s="197"/>
      <c r="E269" s="197"/>
      <c r="F269" s="197"/>
      <c r="G269" s="197"/>
      <c r="H269" s="197"/>
      <c r="I269" s="197"/>
      <c r="J269" s="193">
        <f t="shared" si="217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29.0</v>
      </c>
      <c r="B270" s="228"/>
      <c r="C270" s="197"/>
      <c r="D270" s="197"/>
      <c r="E270" s="197"/>
      <c r="F270" s="197"/>
      <c r="G270" s="197"/>
      <c r="H270" s="197"/>
      <c r="I270" s="197"/>
      <c r="J270" s="193">
        <f t="shared" si="217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30.0</v>
      </c>
      <c r="B271" s="228"/>
      <c r="C271" s="197"/>
      <c r="D271" s="197"/>
      <c r="E271" s="197"/>
      <c r="F271" s="197"/>
      <c r="G271" s="197"/>
      <c r="H271" s="225"/>
      <c r="I271" s="197"/>
      <c r="J271" s="193">
        <f t="shared" si="217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31.0</v>
      </c>
      <c r="B272" s="216"/>
      <c r="C272" s="197"/>
      <c r="D272" s="197"/>
      <c r="E272" s="197"/>
      <c r="F272" s="197"/>
      <c r="G272" s="197"/>
      <c r="H272" s="225"/>
      <c r="I272" s="197"/>
      <c r="J272" s="193">
        <f t="shared" si="217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32.0</v>
      </c>
      <c r="B273" s="216"/>
      <c r="C273" s="160"/>
      <c r="D273" s="160"/>
      <c r="E273" s="160"/>
      <c r="F273" s="160"/>
      <c r="G273" s="160"/>
      <c r="H273" s="160"/>
      <c r="I273" s="160"/>
      <c r="J273" s="193">
        <f t="shared" si="217"/>
        <v>0</v>
      </c>
      <c r="K273" s="176"/>
      <c r="L273" s="176"/>
      <c r="M273" s="176"/>
      <c r="N273" s="176"/>
      <c r="O273" s="176"/>
      <c r="P273" s="176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33.0</v>
      </c>
      <c r="B274" s="228"/>
      <c r="C274" s="160"/>
      <c r="D274" s="160"/>
      <c r="E274" s="160"/>
      <c r="F274" s="160"/>
      <c r="G274" s="160"/>
      <c r="H274" s="160"/>
      <c r="I274" s="160"/>
      <c r="J274" s="193">
        <f t="shared" si="217"/>
        <v>0</v>
      </c>
      <c r="K274" s="176"/>
      <c r="L274" s="176"/>
      <c r="M274" s="176"/>
      <c r="N274" s="176"/>
      <c r="O274" s="176"/>
      <c r="P274" s="176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34.0</v>
      </c>
      <c r="B275" s="229"/>
      <c r="C275" s="160"/>
      <c r="D275" s="160"/>
      <c r="E275" s="160"/>
      <c r="F275" s="160"/>
      <c r="G275" s="160"/>
      <c r="H275" s="160"/>
      <c r="I275" s="160"/>
      <c r="J275" s="193">
        <f t="shared" si="217"/>
        <v>0</v>
      </c>
      <c r="K275" s="176"/>
      <c r="L275" s="176"/>
      <c r="M275" s="176"/>
      <c r="N275" s="176"/>
      <c r="O275" s="176"/>
      <c r="P275" s="176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35.0</v>
      </c>
      <c r="B276" s="230"/>
      <c r="C276" s="160"/>
      <c r="D276" s="160"/>
      <c r="E276" s="160"/>
      <c r="F276" s="160"/>
      <c r="G276" s="160"/>
      <c r="H276" s="160"/>
      <c r="I276" s="160"/>
      <c r="J276" s="193">
        <f t="shared" si="217"/>
        <v>0</v>
      </c>
      <c r="K276" s="176"/>
      <c r="L276" s="176"/>
      <c r="M276" s="176"/>
      <c r="N276" s="176"/>
      <c r="O276" s="176"/>
      <c r="P276" s="176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139"/>
      <c r="B277" s="139"/>
      <c r="C277" s="139"/>
      <c r="D277" s="139"/>
      <c r="E277" s="139"/>
      <c r="F277" s="139"/>
      <c r="G277" s="139"/>
      <c r="H277" s="140" t="s">
        <v>38</v>
      </c>
      <c r="I277" s="139"/>
      <c r="J277" s="231">
        <f>SUM(J247:J276)</f>
        <v>231</v>
      </c>
      <c r="K277" s="232"/>
      <c r="L277" s="232"/>
      <c r="M277" s="232"/>
      <c r="N277" s="232"/>
      <c r="O277" s="232"/>
      <c r="P277" s="232"/>
      <c r="Q277" s="232"/>
      <c r="R277" s="139"/>
      <c r="S277" s="222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44"/>
      <c r="B278" s="144"/>
      <c r="C278" s="144"/>
      <c r="D278" s="144"/>
      <c r="E278" s="144"/>
      <c r="F278" s="144"/>
      <c r="G278" s="144"/>
      <c r="H278" s="145"/>
      <c r="I278" s="173"/>
      <c r="J278" s="203">
        <f>+J277*60%</f>
        <v>138.6</v>
      </c>
      <c r="K278" s="203"/>
      <c r="L278" s="203"/>
      <c r="M278" s="203"/>
      <c r="N278" s="203"/>
      <c r="O278" s="203"/>
      <c r="P278" s="203"/>
      <c r="Q278" s="203">
        <f>+J277*40%</f>
        <v>92.4</v>
      </c>
      <c r="R278" s="139"/>
      <c r="S278" s="222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222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222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9.5" customHeight="1">
      <c r="A281" s="233" t="s">
        <v>41</v>
      </c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222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57.0" customHeight="1">
      <c r="A282" s="234"/>
      <c r="B282" s="235" t="s">
        <v>42</v>
      </c>
      <c r="C282" s="235" t="s">
        <v>43</v>
      </c>
      <c r="D282" s="235" t="s">
        <v>44</v>
      </c>
      <c r="E282" s="235" t="s">
        <v>45</v>
      </c>
      <c r="F282" s="235"/>
      <c r="G282" s="235"/>
      <c r="H282" s="236" t="s">
        <v>46</v>
      </c>
      <c r="I282" s="237" t="s">
        <v>47</v>
      </c>
      <c r="J282" s="139"/>
      <c r="K282" s="139"/>
      <c r="L282" s="139"/>
      <c r="M282" s="139"/>
      <c r="N282" s="139"/>
      <c r="O282" s="139"/>
      <c r="P282" s="139"/>
      <c r="Q282" s="139"/>
      <c r="R282" s="141"/>
      <c r="S282" s="222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38" t="s">
        <v>48</v>
      </c>
      <c r="B283" s="239">
        <f>+E23</f>
        <v>14247.4744</v>
      </c>
      <c r="C283" s="240">
        <f>+J219</f>
        <v>12854.82854</v>
      </c>
      <c r="D283" s="240">
        <f>+J240</f>
        <v>0</v>
      </c>
      <c r="E283" s="241">
        <f>J278</f>
        <v>138.6</v>
      </c>
      <c r="F283" s="241"/>
      <c r="G283" s="241"/>
      <c r="H283" s="242">
        <f>+I23</f>
        <v>968.7470753</v>
      </c>
      <c r="I283" s="243">
        <f>+B283-C283-D283-E283-H283</f>
        <v>285.2987822</v>
      </c>
      <c r="J283" s="139"/>
      <c r="K283" s="139"/>
      <c r="L283" s="139"/>
      <c r="M283" s="139"/>
      <c r="N283" s="139"/>
      <c r="O283" s="139"/>
      <c r="P283" s="139"/>
      <c r="Q283" s="139"/>
      <c r="R283" s="141"/>
      <c r="S283" s="222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44" t="s">
        <v>49</v>
      </c>
      <c r="B284" s="245"/>
      <c r="C284" s="246">
        <f>+C283/B283</f>
        <v>0.902253142</v>
      </c>
      <c r="D284" s="246">
        <f>+D283/B283</f>
        <v>0</v>
      </c>
      <c r="E284" s="246">
        <f>+E283/B283</f>
        <v>0.009728039939</v>
      </c>
      <c r="F284" s="246"/>
      <c r="G284" s="246"/>
      <c r="H284" s="247">
        <f>+H283/B283</f>
        <v>0.06799430187</v>
      </c>
      <c r="I284" s="248">
        <f>+I283/B283</f>
        <v>0.02002451622</v>
      </c>
      <c r="J284" s="139"/>
      <c r="K284" s="139"/>
      <c r="L284" s="139"/>
      <c r="M284" s="139"/>
      <c r="N284" s="139"/>
      <c r="O284" s="139"/>
      <c r="P284" s="139"/>
      <c r="Q284" s="139"/>
      <c r="R284" s="141"/>
      <c r="S284" s="222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163"/>
      <c r="B285" s="219"/>
      <c r="C285" s="249"/>
      <c r="D285" s="249"/>
      <c r="E285" s="249"/>
      <c r="F285" s="249"/>
      <c r="G285" s="249"/>
      <c r="H285" s="250"/>
      <c r="I285" s="251"/>
      <c r="J285" s="139"/>
      <c r="K285" s="139"/>
      <c r="L285" s="139"/>
      <c r="M285" s="139"/>
      <c r="N285" s="139"/>
      <c r="O285" s="139"/>
      <c r="P285" s="139"/>
      <c r="Q285" s="139"/>
      <c r="R285" s="141"/>
      <c r="S285" s="222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52"/>
      <c r="B286" s="253"/>
      <c r="C286" s="253"/>
      <c r="D286" s="253" t="s">
        <v>50</v>
      </c>
      <c r="E286" s="253" t="s">
        <v>48</v>
      </c>
      <c r="F286" s="253"/>
      <c r="G286" s="253"/>
      <c r="H286" s="254">
        <f>+D283+E283+H283+I283</f>
        <v>1392.645858</v>
      </c>
      <c r="I286" s="255"/>
      <c r="J286" s="139"/>
      <c r="K286" s="139"/>
      <c r="L286" s="139"/>
      <c r="M286" s="139"/>
      <c r="N286" s="139"/>
      <c r="O286" s="139"/>
      <c r="P286" s="139"/>
      <c r="Q286" s="139"/>
      <c r="R286" s="141"/>
      <c r="S286" s="140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56"/>
      <c r="B287" s="139"/>
      <c r="C287" s="139"/>
      <c r="D287" s="139"/>
      <c r="E287" s="139" t="s">
        <v>49</v>
      </c>
      <c r="F287" s="139"/>
      <c r="G287" s="139"/>
      <c r="H287" s="250">
        <f>+H286/B283</f>
        <v>0.09774685803</v>
      </c>
      <c r="I287" s="257"/>
      <c r="J287" s="139"/>
      <c r="K287" s="139"/>
      <c r="L287" s="139"/>
      <c r="M287" s="139"/>
      <c r="N287" s="139"/>
      <c r="O287" s="139"/>
      <c r="P287" s="139"/>
      <c r="Q287" s="139"/>
      <c r="R287" s="141"/>
      <c r="S287" s="140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56"/>
      <c r="B288" s="139"/>
      <c r="C288" s="139" t="s">
        <v>51</v>
      </c>
      <c r="D288" s="139"/>
      <c r="E288" s="139"/>
      <c r="F288" s="139"/>
      <c r="G288" s="139"/>
      <c r="H288" s="140"/>
      <c r="I288" s="257"/>
      <c r="J288" s="139"/>
      <c r="K288" s="139"/>
      <c r="L288" s="139"/>
      <c r="M288" s="139"/>
      <c r="N288" s="139"/>
      <c r="O288" s="139"/>
      <c r="P288" s="139"/>
      <c r="Q288" s="139"/>
      <c r="R288" s="141"/>
      <c r="S288" s="140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56"/>
      <c r="B289" s="139"/>
      <c r="C289" s="139"/>
      <c r="D289" s="139" t="s">
        <v>52</v>
      </c>
      <c r="E289" s="139"/>
      <c r="F289" s="139"/>
      <c r="G289" s="139"/>
      <c r="H289" s="140">
        <f>+H288*(H286-H283)</f>
        <v>0</v>
      </c>
      <c r="I289" s="257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258"/>
      <c r="B290" s="259"/>
      <c r="C290" s="259"/>
      <c r="D290" s="259"/>
      <c r="E290" s="259"/>
      <c r="F290" s="259"/>
      <c r="G290" s="259"/>
      <c r="H290" s="260"/>
      <c r="I290" s="261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/>
      <c r="I292" s="139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0" customHeight="1">
      <c r="A294" s="7"/>
      <c r="B294" s="7"/>
      <c r="C294" s="7"/>
      <c r="D294" s="7"/>
      <c r="E294" s="7"/>
      <c r="F294" s="7"/>
      <c r="G294" s="7"/>
      <c r="H294" s="262"/>
      <c r="I294" s="7"/>
      <c r="J294" s="7"/>
      <c r="K294" s="7"/>
      <c r="L294" s="7"/>
      <c r="M294" s="7"/>
      <c r="N294" s="7"/>
      <c r="O294" s="7"/>
      <c r="P294" s="7"/>
      <c r="Q294" s="7"/>
      <c r="R294" s="263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2"/>
      <c r="I295" s="7"/>
      <c r="J295" s="7"/>
      <c r="K295" s="7"/>
      <c r="L295" s="7"/>
      <c r="M295" s="7"/>
      <c r="N295" s="7"/>
      <c r="O295" s="7"/>
      <c r="P295" s="7"/>
      <c r="Q295" s="7"/>
      <c r="R295" s="263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2"/>
      <c r="I296" s="7"/>
      <c r="J296" s="7"/>
      <c r="K296" s="7"/>
      <c r="L296" s="7"/>
      <c r="M296" s="7"/>
      <c r="N296" s="7"/>
      <c r="O296" s="7"/>
      <c r="P296" s="7"/>
      <c r="Q296" s="7"/>
      <c r="R296" s="263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2"/>
      <c r="I297" s="7"/>
      <c r="J297" s="7"/>
      <c r="K297" s="7"/>
      <c r="L297" s="7"/>
      <c r="M297" s="7"/>
      <c r="N297" s="7"/>
      <c r="O297" s="7"/>
      <c r="P297" s="7"/>
      <c r="Q297" s="7"/>
      <c r="R297" s="263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2"/>
      <c r="I298" s="7"/>
      <c r="J298" s="7"/>
      <c r="K298" s="7"/>
      <c r="L298" s="7"/>
      <c r="M298" s="7"/>
      <c r="N298" s="7"/>
      <c r="O298" s="7"/>
      <c r="P298" s="7"/>
      <c r="Q298" s="7"/>
      <c r="R298" s="263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2"/>
      <c r="I299" s="7"/>
      <c r="J299" s="7"/>
      <c r="K299" s="7"/>
      <c r="L299" s="7"/>
      <c r="M299" s="7"/>
      <c r="N299" s="7"/>
      <c r="O299" s="7"/>
      <c r="P299" s="7"/>
      <c r="Q299" s="7"/>
      <c r="R299" s="263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2"/>
      <c r="I300" s="7"/>
      <c r="J300" s="7"/>
      <c r="K300" s="7"/>
      <c r="L300" s="7"/>
      <c r="M300" s="7"/>
      <c r="N300" s="7"/>
      <c r="O300" s="7"/>
      <c r="P300" s="7"/>
      <c r="Q300" s="7"/>
      <c r="R300" s="263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2"/>
      <c r="I301" s="7"/>
      <c r="J301" s="7"/>
      <c r="K301" s="7"/>
      <c r="L301" s="7"/>
      <c r="M301" s="7"/>
      <c r="N301" s="7"/>
      <c r="O301" s="7"/>
      <c r="P301" s="7"/>
      <c r="Q301" s="7"/>
      <c r="R301" s="263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2"/>
      <c r="I302" s="7"/>
      <c r="J302" s="7"/>
      <c r="K302" s="7"/>
      <c r="L302" s="7"/>
      <c r="M302" s="7"/>
      <c r="N302" s="7"/>
      <c r="O302" s="7"/>
      <c r="P302" s="7"/>
      <c r="Q302" s="7"/>
      <c r="R302" s="263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2"/>
      <c r="I303" s="7"/>
      <c r="J303" s="7"/>
      <c r="K303" s="7"/>
      <c r="L303" s="7"/>
      <c r="M303" s="7"/>
      <c r="N303" s="7"/>
      <c r="O303" s="7"/>
      <c r="P303" s="7"/>
      <c r="Q303" s="7"/>
      <c r="R303" s="263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2"/>
      <c r="I304" s="7"/>
      <c r="J304" s="7"/>
      <c r="K304" s="7"/>
      <c r="L304" s="7"/>
      <c r="M304" s="7"/>
      <c r="N304" s="7"/>
      <c r="O304" s="7"/>
      <c r="P304" s="7"/>
      <c r="Q304" s="7"/>
      <c r="R304" s="263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2"/>
      <c r="I305" s="7"/>
      <c r="J305" s="7"/>
      <c r="K305" s="7"/>
      <c r="L305" s="7"/>
      <c r="M305" s="7"/>
      <c r="N305" s="7"/>
      <c r="O305" s="7"/>
      <c r="P305" s="7"/>
      <c r="Q305" s="7"/>
      <c r="R305" s="263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2"/>
      <c r="I306" s="7"/>
      <c r="J306" s="7"/>
      <c r="K306" s="7"/>
      <c r="L306" s="7"/>
      <c r="M306" s="7"/>
      <c r="N306" s="7"/>
      <c r="O306" s="7"/>
      <c r="P306" s="7"/>
      <c r="Q306" s="7"/>
      <c r="R306" s="263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2"/>
      <c r="I307" s="7"/>
      <c r="J307" s="7"/>
      <c r="K307" s="7"/>
      <c r="L307" s="7"/>
      <c r="M307" s="7"/>
      <c r="N307" s="7"/>
      <c r="O307" s="7"/>
      <c r="P307" s="7"/>
      <c r="Q307" s="7"/>
      <c r="R307" s="263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2"/>
      <c r="I308" s="7"/>
      <c r="J308" s="7"/>
      <c r="K308" s="7"/>
      <c r="L308" s="7"/>
      <c r="M308" s="7"/>
      <c r="N308" s="7"/>
      <c r="O308" s="7"/>
      <c r="P308" s="7"/>
      <c r="Q308" s="7"/>
      <c r="R308" s="263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2"/>
      <c r="I309" s="7"/>
      <c r="J309" s="7"/>
      <c r="K309" s="7"/>
      <c r="L309" s="7"/>
      <c r="M309" s="7"/>
      <c r="N309" s="7"/>
      <c r="O309" s="7"/>
      <c r="P309" s="7"/>
      <c r="Q309" s="7"/>
      <c r="R309" s="263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2"/>
      <c r="I310" s="7"/>
      <c r="J310" s="7"/>
      <c r="K310" s="7"/>
      <c r="L310" s="7"/>
      <c r="M310" s="7"/>
      <c r="N310" s="7"/>
      <c r="O310" s="7"/>
      <c r="P310" s="7"/>
      <c r="Q310" s="7"/>
      <c r="R310" s="263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2"/>
      <c r="I311" s="7"/>
      <c r="J311" s="7"/>
      <c r="K311" s="7"/>
      <c r="L311" s="7"/>
      <c r="M311" s="7"/>
      <c r="N311" s="7"/>
      <c r="O311" s="7"/>
      <c r="P311" s="7"/>
      <c r="Q311" s="7"/>
      <c r="R311" s="263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2"/>
      <c r="I312" s="7"/>
      <c r="J312" s="7"/>
      <c r="K312" s="7"/>
      <c r="L312" s="7"/>
      <c r="M312" s="7"/>
      <c r="N312" s="7"/>
      <c r="O312" s="7"/>
      <c r="P312" s="7"/>
      <c r="Q312" s="7"/>
      <c r="R312" s="263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2"/>
      <c r="I313" s="7"/>
      <c r="J313" s="7"/>
      <c r="K313" s="7"/>
      <c r="L313" s="7"/>
      <c r="M313" s="7"/>
      <c r="N313" s="7"/>
      <c r="O313" s="7"/>
      <c r="P313" s="7"/>
      <c r="Q313" s="7"/>
      <c r="R313" s="263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2"/>
      <c r="I488" s="7"/>
      <c r="J488" s="7"/>
      <c r="K488" s="7"/>
      <c r="L488" s="7"/>
      <c r="M488" s="7"/>
      <c r="N488" s="7"/>
      <c r="O488" s="7"/>
      <c r="P488" s="7"/>
      <c r="Q488" s="7"/>
      <c r="R488" s="26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2"/>
      <c r="I489" s="7"/>
      <c r="J489" s="7"/>
      <c r="K489" s="7"/>
      <c r="L489" s="7"/>
      <c r="M489" s="7"/>
      <c r="N489" s="7"/>
      <c r="O489" s="7"/>
      <c r="P489" s="7"/>
      <c r="Q489" s="7"/>
      <c r="R489" s="26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25:E225"/>
    <mergeCell ref="C246:E246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44520.0</v>
      </c>
      <c r="J4" s="139" t="str">
        <f>+B8&amp;"/"&amp;B9&amp;"/"&amp;B10&amp;"/"&amp;B11&amp;"/"&amp;B12&amp;"/"&amp;B13&amp;"/"&amp;B14&amp;"/"&amp;B15&amp;"/"&amp;B16</f>
        <v>D4050/D1670CC/D1870/D1870/D2070CC/D2070CC///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91</v>
      </c>
      <c r="C8" s="154">
        <v>40.5</v>
      </c>
      <c r="D8" s="155">
        <v>0.0395</v>
      </c>
      <c r="E8" s="156">
        <f>257.737*26.1</f>
        <v>6726.9357</v>
      </c>
      <c r="F8" s="156"/>
      <c r="G8" s="156"/>
      <c r="H8" s="157">
        <v>26.1</v>
      </c>
      <c r="I8" s="158">
        <f t="shared" ref="I8:I24" si="1">+D8*E8</f>
        <v>265.7139602</v>
      </c>
      <c r="J8" s="159">
        <f t="shared" ref="J8:J24" si="2">E8-I8</f>
        <v>6461.22174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94</v>
      </c>
      <c r="C9" s="154">
        <v>16.5</v>
      </c>
      <c r="D9" s="155">
        <v>0.0985</v>
      </c>
      <c r="E9" s="156">
        <f>211.819*13.1</f>
        <v>2774.8289</v>
      </c>
      <c r="F9" s="156"/>
      <c r="G9" s="156"/>
      <c r="H9" s="157">
        <v>13.1</v>
      </c>
      <c r="I9" s="158">
        <f t="shared" si="1"/>
        <v>273.3206467</v>
      </c>
      <c r="J9" s="159">
        <f t="shared" si="2"/>
        <v>2501.508253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26</v>
      </c>
      <c r="C10" s="154">
        <v>18.5</v>
      </c>
      <c r="D10" s="155">
        <v>0.0846</v>
      </c>
      <c r="E10" s="156">
        <f>203.268*23.5</f>
        <v>4776.798</v>
      </c>
      <c r="F10" s="156"/>
      <c r="G10" s="156"/>
      <c r="H10" s="157">
        <v>23.5</v>
      </c>
      <c r="I10" s="158">
        <f t="shared" si="1"/>
        <v>404.1171108</v>
      </c>
      <c r="J10" s="159">
        <f t="shared" si="2"/>
        <v>4372.680889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26</v>
      </c>
      <c r="C11" s="154">
        <v>18.5</v>
      </c>
      <c r="D11" s="155">
        <v>0.0846</v>
      </c>
      <c r="E11" s="156">
        <f>203.268*13.8</f>
        <v>2805.0984</v>
      </c>
      <c r="F11" s="156"/>
      <c r="G11" s="156"/>
      <c r="H11" s="157">
        <v>13.8</v>
      </c>
      <c r="I11" s="158">
        <f t="shared" si="1"/>
        <v>237.3113246</v>
      </c>
      <c r="J11" s="159">
        <f t="shared" si="2"/>
        <v>2567.787075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75</v>
      </c>
      <c r="C12" s="160">
        <v>20.5</v>
      </c>
      <c r="D12" s="161">
        <v>0.0813</v>
      </c>
      <c r="E12" s="162">
        <f>231.866*1.2</f>
        <v>278.2392</v>
      </c>
      <c r="F12" s="162"/>
      <c r="G12" s="162"/>
      <c r="H12" s="157">
        <v>1.2</v>
      </c>
      <c r="I12" s="158">
        <f t="shared" si="1"/>
        <v>22.62084696</v>
      </c>
      <c r="J12" s="159">
        <f t="shared" si="2"/>
        <v>255.618353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75</v>
      </c>
      <c r="C13" s="160">
        <v>20.5</v>
      </c>
      <c r="D13" s="161">
        <v>0.0813</v>
      </c>
      <c r="E13" s="162">
        <f>231.866*15.5</f>
        <v>3593.923</v>
      </c>
      <c r="F13" s="162"/>
      <c r="G13" s="162"/>
      <c r="H13" s="157">
        <v>15.5</v>
      </c>
      <c r="I13" s="158">
        <f t="shared" si="1"/>
        <v>292.1859399</v>
      </c>
      <c r="J13" s="159">
        <f t="shared" si="2"/>
        <v>3301.73706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3"/>
      <c r="B25" s="164"/>
      <c r="C25" s="165"/>
      <c r="D25" s="166"/>
      <c r="E25" s="167">
        <f>SUM(E8:E24)</f>
        <v>20955.8232</v>
      </c>
      <c r="F25" s="168"/>
      <c r="G25" s="168"/>
      <c r="H25" s="169"/>
      <c r="I25" s="170">
        <f t="shared" ref="I25:J25" si="3">SUM(I8:I24)</f>
        <v>1495.269829</v>
      </c>
      <c r="J25" s="171">
        <f t="shared" si="3"/>
        <v>19460.55337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6"/>
      <c r="B31" s="160" t="s">
        <v>12</v>
      </c>
      <c r="C31" s="177" t="s">
        <v>58</v>
      </c>
      <c r="D31" s="52"/>
      <c r="E31" s="53"/>
      <c r="F31" s="178"/>
      <c r="G31" s="178"/>
      <c r="H31" s="179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6" t="s">
        <v>18</v>
      </c>
      <c r="O31" s="139"/>
      <c r="P31" s="139"/>
      <c r="Q31" s="176" t="s">
        <v>59</v>
      </c>
      <c r="R31" s="180"/>
      <c r="S31" s="160" t="s">
        <v>17</v>
      </c>
      <c r="T31" s="160" t="s">
        <v>15</v>
      </c>
      <c r="U31" s="176" t="s">
        <v>18</v>
      </c>
      <c r="V31" s="139"/>
      <c r="W31" s="176" t="s">
        <v>19</v>
      </c>
      <c r="X31" s="176" t="s">
        <v>20</v>
      </c>
      <c r="Y31" s="176" t="s">
        <v>21</v>
      </c>
      <c r="Z31" s="176" t="s">
        <v>95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1" t="s">
        <v>91</v>
      </c>
      <c r="C32" s="182">
        <v>81.0</v>
      </c>
      <c r="D32" s="182">
        <v>203.0</v>
      </c>
      <c r="E32" s="182">
        <v>175.0</v>
      </c>
      <c r="F32" s="182">
        <f t="shared" ref="F32:F229" si="5">VALUE(IF(RIGHT(B32, 1)="%", RIGHT(B32, 3), 0))</f>
        <v>0</v>
      </c>
      <c r="G32" s="182">
        <f t="shared" ref="G32:G229" si="6">+R32*C32/100*D32/100*E32/100</f>
        <v>113.6622375</v>
      </c>
      <c r="H32" s="183">
        <f t="shared" ref="H32:H229" si="7">IF(F32=0, G32, F32*G32)</f>
        <v>113.6622375</v>
      </c>
      <c r="I32" s="182">
        <v>1.0</v>
      </c>
      <c r="J32" s="184">
        <f t="shared" ref="J32:J229" si="8">+I32*H32</f>
        <v>113.6622375</v>
      </c>
      <c r="K32" s="185"/>
      <c r="L32" s="186">
        <f>D32*25.4/1000</f>
        <v>5.1562</v>
      </c>
      <c r="M32" s="187">
        <f>+I32</f>
        <v>1</v>
      </c>
      <c r="N32" s="187">
        <f>M32*L32</f>
        <v>5.1562</v>
      </c>
      <c r="O32" s="185"/>
      <c r="P32" s="185"/>
      <c r="Q32" s="186">
        <v>119.0</v>
      </c>
      <c r="R32" s="188">
        <v>39.5</v>
      </c>
      <c r="S32" s="176">
        <f t="shared" ref="S32:S230" si="9">E32/100</f>
        <v>1.75</v>
      </c>
      <c r="T32" s="160">
        <f t="shared" ref="T32:T230" si="10">I32</f>
        <v>1</v>
      </c>
      <c r="U32" s="160">
        <f t="shared" ref="U32:U230" si="11">T32*S32</f>
        <v>1.75</v>
      </c>
      <c r="V32" s="189">
        <f t="shared" ref="V32:V87" si="12">R32*C32/100*D32/100*E32/100</f>
        <v>113.6622375</v>
      </c>
      <c r="W32" s="176">
        <f t="shared" ref="W32:X32" si="4">C32/100</f>
        <v>0.81</v>
      </c>
      <c r="X32" s="176">
        <f t="shared" si="4"/>
        <v>2.03</v>
      </c>
      <c r="Y32" s="176">
        <f t="shared" ref="Y32:Y230" si="14">U32</f>
        <v>1.75</v>
      </c>
      <c r="Z32" s="190">
        <f t="shared" ref="Z32:Z230" si="15">W32*X32*Y32</f>
        <v>2.877525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1" t="s">
        <v>91</v>
      </c>
      <c r="C33" s="191">
        <v>83.0</v>
      </c>
      <c r="D33" s="191">
        <v>203.0</v>
      </c>
      <c r="E33" s="191">
        <v>185.0</v>
      </c>
      <c r="F33" s="191">
        <f t="shared" si="5"/>
        <v>0</v>
      </c>
      <c r="G33" s="191">
        <f t="shared" si="6"/>
        <v>123.1240675</v>
      </c>
      <c r="H33" s="192">
        <f t="shared" si="7"/>
        <v>123.1240675</v>
      </c>
      <c r="I33" s="191">
        <v>1.0</v>
      </c>
      <c r="J33" s="193">
        <f t="shared" si="8"/>
        <v>123.1240675</v>
      </c>
      <c r="K33" s="139"/>
      <c r="L33" s="176"/>
      <c r="M33" s="160"/>
      <c r="N33" s="160"/>
      <c r="O33" s="139"/>
      <c r="P33" s="139"/>
      <c r="Q33" s="176">
        <v>128.0</v>
      </c>
      <c r="R33" s="188">
        <v>39.5</v>
      </c>
      <c r="S33" s="176">
        <f t="shared" si="9"/>
        <v>1.85</v>
      </c>
      <c r="T33" s="160">
        <f t="shared" si="10"/>
        <v>1</v>
      </c>
      <c r="U33" s="160">
        <f t="shared" si="11"/>
        <v>1.85</v>
      </c>
      <c r="V33" s="189">
        <f t="shared" si="12"/>
        <v>123.1240675</v>
      </c>
      <c r="W33" s="176">
        <f t="shared" ref="W33:X33" si="13">C33/100</f>
        <v>0.83</v>
      </c>
      <c r="X33" s="176">
        <f t="shared" si="13"/>
        <v>2.03</v>
      </c>
      <c r="Y33" s="176">
        <f t="shared" si="14"/>
        <v>1.85</v>
      </c>
      <c r="Z33" s="190">
        <f t="shared" si="15"/>
        <v>3.117065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1" t="s">
        <v>91</v>
      </c>
      <c r="C34" s="191">
        <v>82.0</v>
      </c>
      <c r="D34" s="191">
        <v>203.0</v>
      </c>
      <c r="E34" s="191">
        <v>165.0</v>
      </c>
      <c r="F34" s="191">
        <f t="shared" si="5"/>
        <v>0</v>
      </c>
      <c r="G34" s="191">
        <f t="shared" si="6"/>
        <v>108.490305</v>
      </c>
      <c r="H34" s="192">
        <f t="shared" si="7"/>
        <v>108.490305</v>
      </c>
      <c r="I34" s="191">
        <v>1.0</v>
      </c>
      <c r="J34" s="193">
        <f t="shared" si="8"/>
        <v>108.490305</v>
      </c>
      <c r="K34" s="139"/>
      <c r="L34" s="176">
        <f t="shared" ref="L34:L56" si="17">D34*25.4/1000</f>
        <v>5.1562</v>
      </c>
      <c r="M34" s="160">
        <f t="shared" ref="M34:M62" si="18">+I34</f>
        <v>1</v>
      </c>
      <c r="N34" s="160">
        <f t="shared" ref="N34:N56" si="19">M34*L34</f>
        <v>5.1562</v>
      </c>
      <c r="O34" s="139"/>
      <c r="P34" s="139"/>
      <c r="Q34" s="176">
        <v>112.0</v>
      </c>
      <c r="R34" s="188">
        <v>39.5</v>
      </c>
      <c r="S34" s="176">
        <f t="shared" si="9"/>
        <v>1.65</v>
      </c>
      <c r="T34" s="160">
        <f t="shared" si="10"/>
        <v>1</v>
      </c>
      <c r="U34" s="160">
        <f t="shared" si="11"/>
        <v>1.65</v>
      </c>
      <c r="V34" s="189">
        <f t="shared" si="12"/>
        <v>108.490305</v>
      </c>
      <c r="W34" s="176">
        <f t="shared" ref="W34:X34" si="16">C34/100</f>
        <v>0.82</v>
      </c>
      <c r="X34" s="176">
        <f t="shared" si="16"/>
        <v>2.03</v>
      </c>
      <c r="Y34" s="176">
        <f t="shared" si="14"/>
        <v>1.65</v>
      </c>
      <c r="Z34" s="190">
        <f t="shared" si="15"/>
        <v>2.74659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1" t="s">
        <v>91</v>
      </c>
      <c r="C35" s="191">
        <v>70.0</v>
      </c>
      <c r="D35" s="191">
        <v>203.0</v>
      </c>
      <c r="E35" s="191">
        <v>83.0</v>
      </c>
      <c r="F35" s="191">
        <f t="shared" si="5"/>
        <v>0</v>
      </c>
      <c r="G35" s="191">
        <f t="shared" si="6"/>
        <v>46.587485</v>
      </c>
      <c r="H35" s="192">
        <f t="shared" si="7"/>
        <v>46.587485</v>
      </c>
      <c r="I35" s="191">
        <v>1.0</v>
      </c>
      <c r="J35" s="193">
        <f t="shared" si="8"/>
        <v>46.587485</v>
      </c>
      <c r="K35" s="139"/>
      <c r="L35" s="176">
        <f t="shared" si="17"/>
        <v>5.1562</v>
      </c>
      <c r="M35" s="160">
        <f t="shared" si="18"/>
        <v>1</v>
      </c>
      <c r="N35" s="160">
        <f t="shared" si="19"/>
        <v>5.1562</v>
      </c>
      <c r="O35" s="139"/>
      <c r="P35" s="139"/>
      <c r="Q35" s="176">
        <v>51.0</v>
      </c>
      <c r="R35" s="188">
        <v>39.5</v>
      </c>
      <c r="S35" s="176">
        <f t="shared" si="9"/>
        <v>0.83</v>
      </c>
      <c r="T35" s="160">
        <f t="shared" si="10"/>
        <v>1</v>
      </c>
      <c r="U35" s="160">
        <f t="shared" si="11"/>
        <v>0.83</v>
      </c>
      <c r="V35" s="189">
        <f t="shared" si="12"/>
        <v>46.587485</v>
      </c>
      <c r="W35" s="176">
        <f t="shared" ref="W35:X35" si="20">C35/100</f>
        <v>0.7</v>
      </c>
      <c r="X35" s="176">
        <f t="shared" si="20"/>
        <v>2.03</v>
      </c>
      <c r="Y35" s="176">
        <f t="shared" si="14"/>
        <v>0.83</v>
      </c>
      <c r="Z35" s="190">
        <f t="shared" si="15"/>
        <v>1.17943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1" t="s">
        <v>91</v>
      </c>
      <c r="C36" s="191">
        <v>85.0</v>
      </c>
      <c r="D36" s="191">
        <v>203.0</v>
      </c>
      <c r="E36" s="191">
        <v>2868.0</v>
      </c>
      <c r="F36" s="191">
        <f t="shared" si="5"/>
        <v>0</v>
      </c>
      <c r="G36" s="191">
        <f t="shared" si="6"/>
        <v>1954.74993</v>
      </c>
      <c r="H36" s="192">
        <f t="shared" si="7"/>
        <v>1954.74993</v>
      </c>
      <c r="I36" s="191">
        <v>1.0</v>
      </c>
      <c r="J36" s="193">
        <f t="shared" si="8"/>
        <v>1954.74993</v>
      </c>
      <c r="K36" s="139"/>
      <c r="L36" s="176">
        <f t="shared" si="17"/>
        <v>5.1562</v>
      </c>
      <c r="M36" s="160">
        <f t="shared" si="18"/>
        <v>1</v>
      </c>
      <c r="N36" s="160">
        <f t="shared" si="19"/>
        <v>5.1562</v>
      </c>
      <c r="O36" s="139"/>
      <c r="P36" s="139"/>
      <c r="Q36" s="176">
        <v>1955.0</v>
      </c>
      <c r="R36" s="188">
        <v>39.5</v>
      </c>
      <c r="S36" s="176">
        <f t="shared" si="9"/>
        <v>28.68</v>
      </c>
      <c r="T36" s="160">
        <f t="shared" si="10"/>
        <v>1</v>
      </c>
      <c r="U36" s="160">
        <f t="shared" si="11"/>
        <v>28.68</v>
      </c>
      <c r="V36" s="189">
        <f t="shared" si="12"/>
        <v>1954.74993</v>
      </c>
      <c r="W36" s="176">
        <f t="shared" ref="W36:X36" si="21">C36/100</f>
        <v>0.85</v>
      </c>
      <c r="X36" s="176">
        <f t="shared" si="21"/>
        <v>2.03</v>
      </c>
      <c r="Y36" s="176">
        <f t="shared" si="14"/>
        <v>28.68</v>
      </c>
      <c r="Z36" s="190">
        <f t="shared" si="15"/>
        <v>49.48734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91" t="s">
        <v>91</v>
      </c>
      <c r="C37" s="191">
        <v>85.0</v>
      </c>
      <c r="D37" s="191">
        <v>203.0</v>
      </c>
      <c r="E37" s="191">
        <v>2858.0</v>
      </c>
      <c r="F37" s="191">
        <f t="shared" si="5"/>
        <v>0</v>
      </c>
      <c r="G37" s="191">
        <f t="shared" si="6"/>
        <v>1947.934205</v>
      </c>
      <c r="H37" s="192">
        <f t="shared" si="7"/>
        <v>1947.934205</v>
      </c>
      <c r="I37" s="191">
        <v>1.0</v>
      </c>
      <c r="J37" s="193">
        <f t="shared" si="8"/>
        <v>1947.934205</v>
      </c>
      <c r="K37" s="139"/>
      <c r="L37" s="176">
        <f t="shared" si="17"/>
        <v>5.1562</v>
      </c>
      <c r="M37" s="160">
        <f t="shared" si="18"/>
        <v>1</v>
      </c>
      <c r="N37" s="160">
        <f t="shared" si="19"/>
        <v>5.1562</v>
      </c>
      <c r="O37" s="139"/>
      <c r="P37" s="139"/>
      <c r="Q37" s="176">
        <v>1955.0</v>
      </c>
      <c r="R37" s="188">
        <v>39.5</v>
      </c>
      <c r="S37" s="176">
        <f t="shared" si="9"/>
        <v>28.58</v>
      </c>
      <c r="T37" s="160">
        <f t="shared" si="10"/>
        <v>1</v>
      </c>
      <c r="U37" s="160">
        <f t="shared" si="11"/>
        <v>28.58</v>
      </c>
      <c r="V37" s="189">
        <f t="shared" si="12"/>
        <v>1947.934205</v>
      </c>
      <c r="W37" s="176">
        <f t="shared" ref="W37:X37" si="22">C37/100</f>
        <v>0.85</v>
      </c>
      <c r="X37" s="176">
        <f t="shared" si="22"/>
        <v>2.03</v>
      </c>
      <c r="Y37" s="176">
        <f t="shared" si="14"/>
        <v>28.58</v>
      </c>
      <c r="Z37" s="190">
        <f t="shared" si="15"/>
        <v>49.31479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1" t="s">
        <v>91</v>
      </c>
      <c r="C38" s="191">
        <v>85.0</v>
      </c>
      <c r="D38" s="191">
        <v>203.0</v>
      </c>
      <c r="E38" s="191">
        <v>2878.0</v>
      </c>
      <c r="F38" s="191">
        <f t="shared" si="5"/>
        <v>0</v>
      </c>
      <c r="G38" s="191">
        <f t="shared" si="6"/>
        <v>1961.565655</v>
      </c>
      <c r="H38" s="192">
        <f t="shared" si="7"/>
        <v>1961.565655</v>
      </c>
      <c r="I38" s="191">
        <v>1.0</v>
      </c>
      <c r="J38" s="193">
        <f t="shared" si="8"/>
        <v>1961.565655</v>
      </c>
      <c r="K38" s="139"/>
      <c r="L38" s="176">
        <f t="shared" si="17"/>
        <v>5.1562</v>
      </c>
      <c r="M38" s="160">
        <f t="shared" si="18"/>
        <v>1</v>
      </c>
      <c r="N38" s="160">
        <f t="shared" si="19"/>
        <v>5.1562</v>
      </c>
      <c r="O38" s="139"/>
      <c r="P38" s="139"/>
      <c r="Q38" s="176">
        <v>1950.0</v>
      </c>
      <c r="R38" s="188">
        <v>39.5</v>
      </c>
      <c r="S38" s="176">
        <f t="shared" si="9"/>
        <v>28.78</v>
      </c>
      <c r="T38" s="160">
        <f t="shared" si="10"/>
        <v>1</v>
      </c>
      <c r="U38" s="160">
        <f t="shared" si="11"/>
        <v>28.78</v>
      </c>
      <c r="V38" s="189">
        <f t="shared" si="12"/>
        <v>1961.565655</v>
      </c>
      <c r="W38" s="176">
        <f t="shared" ref="W38:X38" si="23">C38/100</f>
        <v>0.85</v>
      </c>
      <c r="X38" s="176">
        <f t="shared" si="23"/>
        <v>2.03</v>
      </c>
      <c r="Y38" s="176">
        <f t="shared" si="14"/>
        <v>28.78</v>
      </c>
      <c r="Z38" s="190">
        <f t="shared" si="15"/>
        <v>49.65989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81" t="s">
        <v>94</v>
      </c>
      <c r="C39" s="182">
        <v>101.0</v>
      </c>
      <c r="D39" s="182">
        <v>205.0</v>
      </c>
      <c r="E39" s="182">
        <v>180.0</v>
      </c>
      <c r="F39" s="182">
        <f t="shared" si="5"/>
        <v>0</v>
      </c>
      <c r="G39" s="182">
        <f t="shared" si="6"/>
        <v>68.761305</v>
      </c>
      <c r="H39" s="183">
        <f t="shared" si="7"/>
        <v>68.761305</v>
      </c>
      <c r="I39" s="182">
        <v>1.0</v>
      </c>
      <c r="J39" s="184">
        <f t="shared" si="8"/>
        <v>68.761305</v>
      </c>
      <c r="K39" s="185"/>
      <c r="L39" s="186">
        <f t="shared" si="17"/>
        <v>5.207</v>
      </c>
      <c r="M39" s="187">
        <f t="shared" si="18"/>
        <v>1</v>
      </c>
      <c r="N39" s="187">
        <f t="shared" si="19"/>
        <v>5.207</v>
      </c>
      <c r="O39" s="185"/>
      <c r="P39" s="185"/>
      <c r="Q39" s="186">
        <v>70.0</v>
      </c>
      <c r="R39" s="188">
        <v>18.45</v>
      </c>
      <c r="S39" s="176">
        <f t="shared" si="9"/>
        <v>1.8</v>
      </c>
      <c r="T39" s="160">
        <f t="shared" si="10"/>
        <v>1</v>
      </c>
      <c r="U39" s="160">
        <f t="shared" si="11"/>
        <v>1.8</v>
      </c>
      <c r="V39" s="189">
        <f t="shared" si="12"/>
        <v>68.761305</v>
      </c>
      <c r="W39" s="176">
        <f t="shared" ref="W39:X39" si="24">C39/100</f>
        <v>1.01</v>
      </c>
      <c r="X39" s="176">
        <f t="shared" si="24"/>
        <v>2.05</v>
      </c>
      <c r="Y39" s="176">
        <f t="shared" si="14"/>
        <v>1.8</v>
      </c>
      <c r="Z39" s="190">
        <f t="shared" si="15"/>
        <v>3.7269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1" t="s">
        <v>94</v>
      </c>
      <c r="C40" s="191">
        <v>82.0</v>
      </c>
      <c r="D40" s="191">
        <v>205.0</v>
      </c>
      <c r="E40" s="191">
        <v>97.0</v>
      </c>
      <c r="F40" s="191">
        <f t="shared" si="5"/>
        <v>0</v>
      </c>
      <c r="G40" s="191">
        <f t="shared" si="6"/>
        <v>30.0840165</v>
      </c>
      <c r="H40" s="192">
        <f t="shared" si="7"/>
        <v>30.0840165</v>
      </c>
      <c r="I40" s="191">
        <v>1.0</v>
      </c>
      <c r="J40" s="193">
        <f t="shared" si="8"/>
        <v>30.0840165</v>
      </c>
      <c r="K40" s="139"/>
      <c r="L40" s="176">
        <f t="shared" si="17"/>
        <v>5.207</v>
      </c>
      <c r="M40" s="160">
        <f t="shared" si="18"/>
        <v>1</v>
      </c>
      <c r="N40" s="160">
        <f t="shared" si="19"/>
        <v>5.207</v>
      </c>
      <c r="O40" s="139"/>
      <c r="P40" s="139"/>
      <c r="Q40" s="176">
        <v>35.0</v>
      </c>
      <c r="R40" s="188">
        <v>18.45</v>
      </c>
      <c r="S40" s="176">
        <f t="shared" si="9"/>
        <v>0.97</v>
      </c>
      <c r="T40" s="160">
        <f t="shared" si="10"/>
        <v>1</v>
      </c>
      <c r="U40" s="160">
        <f t="shared" si="11"/>
        <v>0.97</v>
      </c>
      <c r="V40" s="189">
        <f t="shared" si="12"/>
        <v>30.0840165</v>
      </c>
      <c r="W40" s="176">
        <f t="shared" ref="W40:X40" si="25">C40/100</f>
        <v>0.82</v>
      </c>
      <c r="X40" s="176">
        <f t="shared" si="25"/>
        <v>2.05</v>
      </c>
      <c r="Y40" s="176">
        <f t="shared" si="14"/>
        <v>0.97</v>
      </c>
      <c r="Z40" s="190">
        <f t="shared" si="15"/>
        <v>1.63057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1" t="s">
        <v>94</v>
      </c>
      <c r="C41" s="191">
        <v>104.0</v>
      </c>
      <c r="D41" s="191">
        <v>205.0</v>
      </c>
      <c r="E41" s="191">
        <v>2874.0</v>
      </c>
      <c r="F41" s="191">
        <f t="shared" si="5"/>
        <v>0</v>
      </c>
      <c r="G41" s="191">
        <f t="shared" si="6"/>
        <v>1130.499396</v>
      </c>
      <c r="H41" s="192">
        <f t="shared" si="7"/>
        <v>1130.499396</v>
      </c>
      <c r="I41" s="191">
        <v>1.0</v>
      </c>
      <c r="J41" s="193">
        <f t="shared" si="8"/>
        <v>1130.499396</v>
      </c>
      <c r="K41" s="139"/>
      <c r="L41" s="176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6">
        <v>1165.0</v>
      </c>
      <c r="R41" s="188">
        <v>18.45</v>
      </c>
      <c r="S41" s="176">
        <f t="shared" si="9"/>
        <v>28.74</v>
      </c>
      <c r="T41" s="160">
        <f t="shared" si="10"/>
        <v>1</v>
      </c>
      <c r="U41" s="160">
        <f t="shared" si="11"/>
        <v>28.74</v>
      </c>
      <c r="V41" s="189">
        <f t="shared" si="12"/>
        <v>1130.499396</v>
      </c>
      <c r="W41" s="176">
        <f t="shared" ref="W41:X41" si="26">C41/100</f>
        <v>1.04</v>
      </c>
      <c r="X41" s="176">
        <f t="shared" si="26"/>
        <v>2.05</v>
      </c>
      <c r="Y41" s="176">
        <f t="shared" si="14"/>
        <v>28.74</v>
      </c>
      <c r="Z41" s="190">
        <f t="shared" si="15"/>
        <v>61.27368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1" t="s">
        <v>94</v>
      </c>
      <c r="C42" s="191">
        <v>110.0</v>
      </c>
      <c r="D42" s="191">
        <v>205.0</v>
      </c>
      <c r="E42" s="191">
        <v>2843.0</v>
      </c>
      <c r="F42" s="191">
        <f t="shared" si="5"/>
        <v>0</v>
      </c>
      <c r="G42" s="191">
        <f t="shared" si="6"/>
        <v>1182.823043</v>
      </c>
      <c r="H42" s="192">
        <f t="shared" si="7"/>
        <v>1182.823043</v>
      </c>
      <c r="I42" s="191">
        <v>1.0</v>
      </c>
      <c r="J42" s="193">
        <f t="shared" si="8"/>
        <v>1182.823043</v>
      </c>
      <c r="K42" s="139"/>
      <c r="L42" s="176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6">
        <v>1160.0</v>
      </c>
      <c r="R42" s="188">
        <v>18.45</v>
      </c>
      <c r="S42" s="176">
        <f t="shared" si="9"/>
        <v>28.43</v>
      </c>
      <c r="T42" s="160">
        <f t="shared" si="10"/>
        <v>1</v>
      </c>
      <c r="U42" s="160">
        <f t="shared" si="11"/>
        <v>28.43</v>
      </c>
      <c r="V42" s="189">
        <f t="shared" si="12"/>
        <v>1182.823043</v>
      </c>
      <c r="W42" s="176">
        <f t="shared" ref="W42:X42" si="27">C42/100</f>
        <v>1.1</v>
      </c>
      <c r="X42" s="176">
        <f t="shared" si="27"/>
        <v>2.05</v>
      </c>
      <c r="Y42" s="176">
        <f t="shared" si="14"/>
        <v>28.43</v>
      </c>
      <c r="Z42" s="190">
        <f t="shared" si="15"/>
        <v>64.10965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81" t="s">
        <v>26</v>
      </c>
      <c r="C43" s="182">
        <v>87.0</v>
      </c>
      <c r="D43" s="182">
        <v>198.0</v>
      </c>
      <c r="E43" s="182">
        <v>187.0</v>
      </c>
      <c r="F43" s="182">
        <f t="shared" si="5"/>
        <v>0</v>
      </c>
      <c r="G43" s="182">
        <f t="shared" si="6"/>
        <v>62.814609</v>
      </c>
      <c r="H43" s="183">
        <f t="shared" si="7"/>
        <v>62.814609</v>
      </c>
      <c r="I43" s="182">
        <v>1.0</v>
      </c>
      <c r="J43" s="184">
        <f t="shared" si="8"/>
        <v>62.814609</v>
      </c>
      <c r="K43" s="185"/>
      <c r="L43" s="186">
        <f t="shared" si="17"/>
        <v>5.0292</v>
      </c>
      <c r="M43" s="187">
        <f t="shared" si="18"/>
        <v>1</v>
      </c>
      <c r="N43" s="187">
        <f t="shared" si="19"/>
        <v>5.0292</v>
      </c>
      <c r="O43" s="185"/>
      <c r="P43" s="185"/>
      <c r="Q43" s="186">
        <v>71.0</v>
      </c>
      <c r="R43" s="188">
        <v>19.5</v>
      </c>
      <c r="S43" s="176">
        <f t="shared" si="9"/>
        <v>1.87</v>
      </c>
      <c r="T43" s="160">
        <f t="shared" si="10"/>
        <v>1</v>
      </c>
      <c r="U43" s="160">
        <f t="shared" si="11"/>
        <v>1.87</v>
      </c>
      <c r="V43" s="189">
        <f t="shared" si="12"/>
        <v>62.814609</v>
      </c>
      <c r="W43" s="176">
        <f t="shared" ref="W43:X43" si="28">C43/100</f>
        <v>0.87</v>
      </c>
      <c r="X43" s="176">
        <f t="shared" si="28"/>
        <v>1.98</v>
      </c>
      <c r="Y43" s="176">
        <f t="shared" si="14"/>
        <v>1.87</v>
      </c>
      <c r="Z43" s="190">
        <f t="shared" si="15"/>
        <v>3.221262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81" t="s">
        <v>26</v>
      </c>
      <c r="C44" s="182">
        <v>91.0</v>
      </c>
      <c r="D44" s="182">
        <v>198.0</v>
      </c>
      <c r="E44" s="182">
        <v>259.0</v>
      </c>
      <c r="F44" s="182">
        <f t="shared" si="5"/>
        <v>0</v>
      </c>
      <c r="G44" s="182">
        <f t="shared" si="6"/>
        <v>90.999909</v>
      </c>
      <c r="H44" s="183">
        <f t="shared" si="7"/>
        <v>90.999909</v>
      </c>
      <c r="I44" s="182">
        <v>1.0</v>
      </c>
      <c r="J44" s="184">
        <f t="shared" si="8"/>
        <v>90.999909</v>
      </c>
      <c r="K44" s="185"/>
      <c r="L44" s="186">
        <f t="shared" si="17"/>
        <v>5.0292</v>
      </c>
      <c r="M44" s="187">
        <f t="shared" si="18"/>
        <v>1</v>
      </c>
      <c r="N44" s="187">
        <f t="shared" si="19"/>
        <v>5.0292</v>
      </c>
      <c r="O44" s="185"/>
      <c r="P44" s="185"/>
      <c r="Q44" s="186">
        <v>100.0</v>
      </c>
      <c r="R44" s="188">
        <v>19.5</v>
      </c>
      <c r="S44" s="176">
        <f t="shared" si="9"/>
        <v>2.59</v>
      </c>
      <c r="T44" s="160">
        <f t="shared" si="10"/>
        <v>1</v>
      </c>
      <c r="U44" s="160">
        <f t="shared" si="11"/>
        <v>2.59</v>
      </c>
      <c r="V44" s="189">
        <f t="shared" si="12"/>
        <v>90.999909</v>
      </c>
      <c r="W44" s="176">
        <f t="shared" ref="W44:X44" si="29">C44/100</f>
        <v>0.91</v>
      </c>
      <c r="X44" s="176">
        <f t="shared" si="29"/>
        <v>1.98</v>
      </c>
      <c r="Y44" s="176">
        <f t="shared" si="14"/>
        <v>2.59</v>
      </c>
      <c r="Z44" s="190">
        <f t="shared" si="15"/>
        <v>4.666662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1" t="s">
        <v>26</v>
      </c>
      <c r="C45" s="191">
        <v>100.0</v>
      </c>
      <c r="D45" s="191">
        <v>198.0</v>
      </c>
      <c r="E45" s="191">
        <v>191.0</v>
      </c>
      <c r="F45" s="191">
        <f t="shared" si="5"/>
        <v>0</v>
      </c>
      <c r="G45" s="191">
        <f t="shared" si="6"/>
        <v>73.7451</v>
      </c>
      <c r="H45" s="192">
        <f t="shared" si="7"/>
        <v>73.7451</v>
      </c>
      <c r="I45" s="191">
        <v>1.0</v>
      </c>
      <c r="J45" s="193">
        <f t="shared" si="8"/>
        <v>73.7451</v>
      </c>
      <c r="K45" s="139"/>
      <c r="L45" s="176">
        <f t="shared" si="17"/>
        <v>5.0292</v>
      </c>
      <c r="M45" s="160">
        <f t="shared" si="18"/>
        <v>1</v>
      </c>
      <c r="N45" s="160">
        <f t="shared" si="19"/>
        <v>5.0292</v>
      </c>
      <c r="O45" s="139"/>
      <c r="P45" s="139"/>
      <c r="Q45" s="176">
        <v>77.0</v>
      </c>
      <c r="R45" s="188">
        <v>19.5</v>
      </c>
      <c r="S45" s="176">
        <f t="shared" si="9"/>
        <v>1.91</v>
      </c>
      <c r="T45" s="160">
        <f t="shared" si="10"/>
        <v>1</v>
      </c>
      <c r="U45" s="160">
        <f t="shared" si="11"/>
        <v>1.91</v>
      </c>
      <c r="V45" s="189">
        <f t="shared" si="12"/>
        <v>73.7451</v>
      </c>
      <c r="W45" s="176">
        <f t="shared" ref="W45:X45" si="30">C45/100</f>
        <v>1</v>
      </c>
      <c r="X45" s="176">
        <f t="shared" si="30"/>
        <v>1.98</v>
      </c>
      <c r="Y45" s="176">
        <f t="shared" si="14"/>
        <v>1.91</v>
      </c>
      <c r="Z45" s="190">
        <f t="shared" si="15"/>
        <v>3.7818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1" t="s">
        <v>26</v>
      </c>
      <c r="C46" s="191">
        <v>96.0</v>
      </c>
      <c r="D46" s="191">
        <v>198.0</v>
      </c>
      <c r="E46" s="191">
        <v>210.0</v>
      </c>
      <c r="F46" s="191">
        <f t="shared" si="5"/>
        <v>0</v>
      </c>
      <c r="G46" s="191">
        <f t="shared" si="6"/>
        <v>77.83776</v>
      </c>
      <c r="H46" s="192">
        <f t="shared" si="7"/>
        <v>77.83776</v>
      </c>
      <c r="I46" s="191">
        <v>1.0</v>
      </c>
      <c r="J46" s="193">
        <f t="shared" si="8"/>
        <v>77.83776</v>
      </c>
      <c r="K46" s="139"/>
      <c r="L46" s="176">
        <f t="shared" si="17"/>
        <v>5.0292</v>
      </c>
      <c r="M46" s="160">
        <f t="shared" si="18"/>
        <v>1</v>
      </c>
      <c r="N46" s="160">
        <f t="shared" si="19"/>
        <v>5.0292</v>
      </c>
      <c r="O46" s="139"/>
      <c r="P46" s="139"/>
      <c r="Q46" s="176">
        <v>82.0</v>
      </c>
      <c r="R46" s="188">
        <v>19.5</v>
      </c>
      <c r="S46" s="176">
        <f t="shared" si="9"/>
        <v>2.1</v>
      </c>
      <c r="T46" s="160">
        <f t="shared" si="10"/>
        <v>1</v>
      </c>
      <c r="U46" s="160">
        <f t="shared" si="11"/>
        <v>2.1</v>
      </c>
      <c r="V46" s="189">
        <f t="shared" si="12"/>
        <v>77.83776</v>
      </c>
      <c r="W46" s="176">
        <f t="shared" ref="W46:X46" si="31">C46/100</f>
        <v>0.96</v>
      </c>
      <c r="X46" s="176">
        <f t="shared" si="31"/>
        <v>1.98</v>
      </c>
      <c r="Y46" s="176">
        <f t="shared" si="14"/>
        <v>2.1</v>
      </c>
      <c r="Z46" s="190">
        <f t="shared" si="15"/>
        <v>3.99168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1" t="s">
        <v>26</v>
      </c>
      <c r="C47" s="191">
        <v>109.0</v>
      </c>
      <c r="D47" s="191">
        <v>198.0</v>
      </c>
      <c r="E47" s="191">
        <v>2852.0</v>
      </c>
      <c r="F47" s="191">
        <f t="shared" si="5"/>
        <v>0</v>
      </c>
      <c r="G47" s="191">
        <f t="shared" si="6"/>
        <v>1200.261348</v>
      </c>
      <c r="H47" s="192">
        <f t="shared" si="7"/>
        <v>1200.261348</v>
      </c>
      <c r="I47" s="191">
        <v>1.0</v>
      </c>
      <c r="J47" s="193">
        <f t="shared" si="8"/>
        <v>1200.261348</v>
      </c>
      <c r="K47" s="139"/>
      <c r="L47" s="176">
        <f t="shared" si="17"/>
        <v>5.0292</v>
      </c>
      <c r="M47" s="160">
        <f t="shared" si="18"/>
        <v>1</v>
      </c>
      <c r="N47" s="160">
        <f t="shared" si="19"/>
        <v>5.0292</v>
      </c>
      <c r="O47" s="139"/>
      <c r="P47" s="139"/>
      <c r="Q47" s="176">
        <v>1170.0</v>
      </c>
      <c r="R47" s="188">
        <v>19.5</v>
      </c>
      <c r="S47" s="176">
        <f t="shared" si="9"/>
        <v>28.52</v>
      </c>
      <c r="T47" s="160">
        <f t="shared" si="10"/>
        <v>1</v>
      </c>
      <c r="U47" s="160">
        <f t="shared" si="11"/>
        <v>28.52</v>
      </c>
      <c r="V47" s="189">
        <f t="shared" si="12"/>
        <v>1200.261348</v>
      </c>
      <c r="W47" s="176">
        <f t="shared" ref="W47:X47" si="32">C47/100</f>
        <v>1.09</v>
      </c>
      <c r="X47" s="176">
        <f t="shared" si="32"/>
        <v>1.98</v>
      </c>
      <c r="Y47" s="176">
        <f t="shared" si="14"/>
        <v>28.52</v>
      </c>
      <c r="Z47" s="190">
        <f t="shared" si="15"/>
        <v>61.551864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1" t="s">
        <v>26</v>
      </c>
      <c r="C48" s="191">
        <v>104.0</v>
      </c>
      <c r="D48" s="191">
        <v>198.0</v>
      </c>
      <c r="E48" s="191">
        <v>2848.0</v>
      </c>
      <c r="F48" s="191">
        <f t="shared" si="5"/>
        <v>0</v>
      </c>
      <c r="G48" s="191">
        <f t="shared" si="6"/>
        <v>1143.597312</v>
      </c>
      <c r="H48" s="192">
        <f t="shared" si="7"/>
        <v>1143.597312</v>
      </c>
      <c r="I48" s="191">
        <v>1.0</v>
      </c>
      <c r="J48" s="193">
        <f t="shared" si="8"/>
        <v>1143.597312</v>
      </c>
      <c r="K48" s="139"/>
      <c r="L48" s="176">
        <f t="shared" si="17"/>
        <v>5.0292</v>
      </c>
      <c r="M48" s="160">
        <f t="shared" si="18"/>
        <v>1</v>
      </c>
      <c r="N48" s="160">
        <f t="shared" si="19"/>
        <v>5.0292</v>
      </c>
      <c r="O48" s="139"/>
      <c r="P48" s="139"/>
      <c r="Q48" s="176">
        <v>1170.0</v>
      </c>
      <c r="R48" s="188">
        <v>19.5</v>
      </c>
      <c r="S48" s="176">
        <f t="shared" si="9"/>
        <v>28.48</v>
      </c>
      <c r="T48" s="160">
        <f t="shared" si="10"/>
        <v>1</v>
      </c>
      <c r="U48" s="160">
        <f t="shared" si="11"/>
        <v>28.48</v>
      </c>
      <c r="V48" s="189">
        <f t="shared" si="12"/>
        <v>1143.597312</v>
      </c>
      <c r="W48" s="176">
        <f t="shared" ref="W48:X48" si="33">C48/100</f>
        <v>1.04</v>
      </c>
      <c r="X48" s="176">
        <f t="shared" si="33"/>
        <v>1.98</v>
      </c>
      <c r="Y48" s="176">
        <f t="shared" si="14"/>
        <v>28.48</v>
      </c>
      <c r="Z48" s="190">
        <f t="shared" si="15"/>
        <v>58.646016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1" t="s">
        <v>26</v>
      </c>
      <c r="C49" s="191">
        <v>104.0</v>
      </c>
      <c r="D49" s="191">
        <v>198.0</v>
      </c>
      <c r="E49" s="191">
        <v>2868.0</v>
      </c>
      <c r="F49" s="191">
        <f t="shared" si="5"/>
        <v>0</v>
      </c>
      <c r="G49" s="191">
        <f t="shared" si="6"/>
        <v>1151.628192</v>
      </c>
      <c r="H49" s="192">
        <f t="shared" si="7"/>
        <v>1151.628192</v>
      </c>
      <c r="I49" s="191">
        <v>1.0</v>
      </c>
      <c r="J49" s="193">
        <f t="shared" si="8"/>
        <v>1151.628192</v>
      </c>
      <c r="K49" s="139"/>
      <c r="L49" s="176">
        <f t="shared" si="17"/>
        <v>5.0292</v>
      </c>
      <c r="M49" s="160">
        <f t="shared" si="18"/>
        <v>1</v>
      </c>
      <c r="N49" s="160">
        <f t="shared" si="19"/>
        <v>5.0292</v>
      </c>
      <c r="O49" s="139"/>
      <c r="P49" s="139"/>
      <c r="Q49" s="176">
        <v>1165.0</v>
      </c>
      <c r="R49" s="188">
        <v>19.5</v>
      </c>
      <c r="S49" s="176">
        <f t="shared" si="9"/>
        <v>28.68</v>
      </c>
      <c r="T49" s="160">
        <f t="shared" si="10"/>
        <v>1</v>
      </c>
      <c r="U49" s="160">
        <f t="shared" si="11"/>
        <v>28.68</v>
      </c>
      <c r="V49" s="189">
        <f t="shared" si="12"/>
        <v>1151.628192</v>
      </c>
      <c r="W49" s="176">
        <f t="shared" ref="W49:X49" si="34">C49/100</f>
        <v>1.04</v>
      </c>
      <c r="X49" s="176">
        <f t="shared" si="34"/>
        <v>1.98</v>
      </c>
      <c r="Y49" s="176">
        <f t="shared" si="14"/>
        <v>28.68</v>
      </c>
      <c r="Z49" s="190">
        <f t="shared" si="15"/>
        <v>59.057856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1" t="s">
        <v>26</v>
      </c>
      <c r="C50" s="191">
        <v>108.0</v>
      </c>
      <c r="D50" s="191">
        <v>198.0</v>
      </c>
      <c r="E50" s="191">
        <v>2848.0</v>
      </c>
      <c r="F50" s="191">
        <f t="shared" si="5"/>
        <v>0</v>
      </c>
      <c r="G50" s="191">
        <f t="shared" si="6"/>
        <v>1187.581824</v>
      </c>
      <c r="H50" s="192">
        <f t="shared" si="7"/>
        <v>1187.581824</v>
      </c>
      <c r="I50" s="191">
        <v>1.0</v>
      </c>
      <c r="J50" s="193">
        <f t="shared" si="8"/>
        <v>1187.581824</v>
      </c>
      <c r="K50" s="139"/>
      <c r="L50" s="176">
        <f t="shared" si="17"/>
        <v>5.0292</v>
      </c>
      <c r="M50" s="160">
        <f t="shared" si="18"/>
        <v>1</v>
      </c>
      <c r="N50" s="160">
        <f t="shared" si="19"/>
        <v>5.0292</v>
      </c>
      <c r="O50" s="139"/>
      <c r="P50" s="139"/>
      <c r="Q50" s="176">
        <v>1175.0</v>
      </c>
      <c r="R50" s="188">
        <v>19.5</v>
      </c>
      <c r="S50" s="176">
        <f t="shared" si="9"/>
        <v>28.48</v>
      </c>
      <c r="T50" s="160">
        <f t="shared" si="10"/>
        <v>1</v>
      </c>
      <c r="U50" s="160">
        <f t="shared" si="11"/>
        <v>28.48</v>
      </c>
      <c r="V50" s="189">
        <f t="shared" si="12"/>
        <v>1187.581824</v>
      </c>
      <c r="W50" s="176">
        <f t="shared" ref="W50:X50" si="35">C50/100</f>
        <v>1.08</v>
      </c>
      <c r="X50" s="176">
        <f t="shared" si="35"/>
        <v>1.98</v>
      </c>
      <c r="Y50" s="176">
        <f t="shared" si="14"/>
        <v>28.48</v>
      </c>
      <c r="Z50" s="190">
        <f t="shared" si="15"/>
        <v>60.901632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1" t="s">
        <v>26</v>
      </c>
      <c r="C51" s="191">
        <v>101.0</v>
      </c>
      <c r="D51" s="191">
        <v>198.0</v>
      </c>
      <c r="E51" s="191">
        <v>1452.0</v>
      </c>
      <c r="F51" s="191">
        <f t="shared" si="5"/>
        <v>0</v>
      </c>
      <c r="G51" s="191">
        <f t="shared" si="6"/>
        <v>566.223372</v>
      </c>
      <c r="H51" s="192">
        <f t="shared" si="7"/>
        <v>566.223372</v>
      </c>
      <c r="I51" s="191">
        <v>1.0</v>
      </c>
      <c r="J51" s="193">
        <f t="shared" si="8"/>
        <v>566.223372</v>
      </c>
      <c r="K51" s="139"/>
      <c r="L51" s="176">
        <f t="shared" si="17"/>
        <v>5.0292</v>
      </c>
      <c r="M51" s="160">
        <f t="shared" si="18"/>
        <v>1</v>
      </c>
      <c r="N51" s="160">
        <f t="shared" si="19"/>
        <v>5.0292</v>
      </c>
      <c r="O51" s="139"/>
      <c r="P51" s="139"/>
      <c r="Q51" s="176">
        <v>590.0</v>
      </c>
      <c r="R51" s="188">
        <v>19.5</v>
      </c>
      <c r="S51" s="176">
        <f t="shared" si="9"/>
        <v>14.52</v>
      </c>
      <c r="T51" s="160">
        <f t="shared" si="10"/>
        <v>1</v>
      </c>
      <c r="U51" s="160">
        <f t="shared" si="11"/>
        <v>14.52</v>
      </c>
      <c r="V51" s="189">
        <f t="shared" si="12"/>
        <v>566.223372</v>
      </c>
      <c r="W51" s="176">
        <f t="shared" ref="W51:X51" si="36">C51/100</f>
        <v>1.01</v>
      </c>
      <c r="X51" s="176">
        <f t="shared" si="36"/>
        <v>1.98</v>
      </c>
      <c r="Y51" s="176">
        <f t="shared" si="14"/>
        <v>14.52</v>
      </c>
      <c r="Z51" s="190">
        <f t="shared" si="15"/>
        <v>29.037096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1" t="s">
        <v>26</v>
      </c>
      <c r="C52" s="191">
        <v>104.0</v>
      </c>
      <c r="D52" s="191">
        <v>198.0</v>
      </c>
      <c r="E52" s="191">
        <v>2850.0</v>
      </c>
      <c r="F52" s="191">
        <f t="shared" si="5"/>
        <v>0</v>
      </c>
      <c r="G52" s="191">
        <f t="shared" si="6"/>
        <v>1144.4004</v>
      </c>
      <c r="H52" s="192">
        <f t="shared" si="7"/>
        <v>1144.4004</v>
      </c>
      <c r="I52" s="191">
        <v>1.0</v>
      </c>
      <c r="J52" s="193">
        <f t="shared" si="8"/>
        <v>1144.4004</v>
      </c>
      <c r="K52" s="139"/>
      <c r="L52" s="176">
        <f t="shared" si="17"/>
        <v>5.0292</v>
      </c>
      <c r="M52" s="160">
        <f t="shared" si="18"/>
        <v>1</v>
      </c>
      <c r="N52" s="160">
        <f t="shared" si="19"/>
        <v>5.0292</v>
      </c>
      <c r="O52" s="139"/>
      <c r="P52" s="139"/>
      <c r="Q52" s="176">
        <v>1155.0</v>
      </c>
      <c r="R52" s="188">
        <v>19.5</v>
      </c>
      <c r="S52" s="176">
        <f t="shared" si="9"/>
        <v>28.5</v>
      </c>
      <c r="T52" s="160">
        <f t="shared" si="10"/>
        <v>1</v>
      </c>
      <c r="U52" s="160">
        <f t="shared" si="11"/>
        <v>28.5</v>
      </c>
      <c r="V52" s="189">
        <f t="shared" si="12"/>
        <v>1144.4004</v>
      </c>
      <c r="W52" s="176">
        <f t="shared" ref="W52:X52" si="37">C52/100</f>
        <v>1.04</v>
      </c>
      <c r="X52" s="176">
        <f t="shared" si="37"/>
        <v>1.98</v>
      </c>
      <c r="Y52" s="176">
        <f t="shared" si="14"/>
        <v>28.5</v>
      </c>
      <c r="Z52" s="190">
        <f t="shared" si="15"/>
        <v>58.6872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81" t="s">
        <v>75</v>
      </c>
      <c r="C53" s="182">
        <v>86.0</v>
      </c>
      <c r="D53" s="182">
        <v>216.0</v>
      </c>
      <c r="E53" s="182">
        <v>243.0</v>
      </c>
      <c r="F53" s="182">
        <f t="shared" si="5"/>
        <v>0</v>
      </c>
      <c r="G53" s="182">
        <f t="shared" si="6"/>
        <v>101.56428</v>
      </c>
      <c r="H53" s="183">
        <f t="shared" si="7"/>
        <v>101.56428</v>
      </c>
      <c r="I53" s="182">
        <v>1.0</v>
      </c>
      <c r="J53" s="184">
        <f t="shared" si="8"/>
        <v>101.56428</v>
      </c>
      <c r="K53" s="185"/>
      <c r="L53" s="186">
        <f t="shared" si="17"/>
        <v>5.4864</v>
      </c>
      <c r="M53" s="187">
        <f t="shared" si="18"/>
        <v>1</v>
      </c>
      <c r="N53" s="187">
        <f t="shared" si="19"/>
        <v>5.4864</v>
      </c>
      <c r="O53" s="185"/>
      <c r="P53" s="185"/>
      <c r="Q53" s="186">
        <v>115.0</v>
      </c>
      <c r="R53" s="188">
        <v>22.5</v>
      </c>
      <c r="S53" s="176">
        <f t="shared" si="9"/>
        <v>2.43</v>
      </c>
      <c r="T53" s="160">
        <f t="shared" si="10"/>
        <v>1</v>
      </c>
      <c r="U53" s="160">
        <f t="shared" si="11"/>
        <v>2.43</v>
      </c>
      <c r="V53" s="189">
        <f t="shared" si="12"/>
        <v>101.56428</v>
      </c>
      <c r="W53" s="176">
        <f t="shared" ref="W53:X53" si="38">C53/100</f>
        <v>0.86</v>
      </c>
      <c r="X53" s="176">
        <f t="shared" si="38"/>
        <v>2.16</v>
      </c>
      <c r="Y53" s="176">
        <f t="shared" si="14"/>
        <v>2.43</v>
      </c>
      <c r="Z53" s="190">
        <f t="shared" si="15"/>
        <v>4.513968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81" t="s">
        <v>75</v>
      </c>
      <c r="C54" s="182">
        <v>75.0</v>
      </c>
      <c r="D54" s="182">
        <v>216.0</v>
      </c>
      <c r="E54" s="182">
        <v>200.0</v>
      </c>
      <c r="F54" s="182">
        <f t="shared" si="5"/>
        <v>0</v>
      </c>
      <c r="G54" s="182">
        <f t="shared" si="6"/>
        <v>72.9</v>
      </c>
      <c r="H54" s="183">
        <f t="shared" si="7"/>
        <v>72.9</v>
      </c>
      <c r="I54" s="182">
        <v>1.0</v>
      </c>
      <c r="J54" s="184">
        <f t="shared" si="8"/>
        <v>72.9</v>
      </c>
      <c r="K54" s="185"/>
      <c r="L54" s="186">
        <f t="shared" si="17"/>
        <v>5.4864</v>
      </c>
      <c r="M54" s="187">
        <f t="shared" si="18"/>
        <v>1</v>
      </c>
      <c r="N54" s="187">
        <f t="shared" si="19"/>
        <v>5.4864</v>
      </c>
      <c r="O54" s="185"/>
      <c r="P54" s="185"/>
      <c r="Q54" s="186">
        <v>82.0</v>
      </c>
      <c r="R54" s="188">
        <v>22.5</v>
      </c>
      <c r="S54" s="176">
        <f t="shared" si="9"/>
        <v>2</v>
      </c>
      <c r="T54" s="160">
        <f t="shared" si="10"/>
        <v>1</v>
      </c>
      <c r="U54" s="160">
        <f t="shared" si="11"/>
        <v>2</v>
      </c>
      <c r="V54" s="189">
        <f t="shared" si="12"/>
        <v>72.9</v>
      </c>
      <c r="W54" s="176">
        <f t="shared" ref="W54:X54" si="39">C54/100</f>
        <v>0.75</v>
      </c>
      <c r="X54" s="176">
        <f t="shared" si="39"/>
        <v>2.16</v>
      </c>
      <c r="Y54" s="176">
        <f t="shared" si="14"/>
        <v>2</v>
      </c>
      <c r="Z54" s="190">
        <f t="shared" si="15"/>
        <v>3.24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1" t="s">
        <v>75</v>
      </c>
      <c r="C55" s="191">
        <v>99.0</v>
      </c>
      <c r="D55" s="191">
        <v>216.0</v>
      </c>
      <c r="E55" s="191">
        <v>201.0</v>
      </c>
      <c r="F55" s="191">
        <f t="shared" si="5"/>
        <v>0</v>
      </c>
      <c r="G55" s="191">
        <f t="shared" si="6"/>
        <v>96.70914</v>
      </c>
      <c r="H55" s="192">
        <f t="shared" si="7"/>
        <v>96.70914</v>
      </c>
      <c r="I55" s="191">
        <v>1.0</v>
      </c>
      <c r="J55" s="193">
        <f t="shared" si="8"/>
        <v>96.70914</v>
      </c>
      <c r="K55" s="139"/>
      <c r="L55" s="176">
        <f t="shared" si="17"/>
        <v>5.4864</v>
      </c>
      <c r="M55" s="160">
        <f t="shared" si="18"/>
        <v>1</v>
      </c>
      <c r="N55" s="160">
        <f t="shared" si="19"/>
        <v>5.4864</v>
      </c>
      <c r="O55" s="139"/>
      <c r="P55" s="139"/>
      <c r="Q55" s="176">
        <v>97.0</v>
      </c>
      <c r="R55" s="188">
        <v>22.5</v>
      </c>
      <c r="S55" s="176">
        <f t="shared" si="9"/>
        <v>2.01</v>
      </c>
      <c r="T55" s="160">
        <f t="shared" si="10"/>
        <v>1</v>
      </c>
      <c r="U55" s="160">
        <f t="shared" si="11"/>
        <v>2.01</v>
      </c>
      <c r="V55" s="189">
        <f t="shared" si="12"/>
        <v>96.70914</v>
      </c>
      <c r="W55" s="176">
        <f t="shared" ref="W55:X55" si="40">C55/100</f>
        <v>0.99</v>
      </c>
      <c r="X55" s="176">
        <f t="shared" si="40"/>
        <v>2.16</v>
      </c>
      <c r="Y55" s="176">
        <f t="shared" si="14"/>
        <v>2.01</v>
      </c>
      <c r="Z55" s="190">
        <f t="shared" si="15"/>
        <v>4.298184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1" t="s">
        <v>75</v>
      </c>
      <c r="C56" s="191">
        <v>70.0</v>
      </c>
      <c r="D56" s="191">
        <v>216.0</v>
      </c>
      <c r="E56" s="191">
        <v>195.0</v>
      </c>
      <c r="F56" s="191">
        <f t="shared" si="5"/>
        <v>0</v>
      </c>
      <c r="G56" s="191">
        <f t="shared" si="6"/>
        <v>66.339</v>
      </c>
      <c r="H56" s="192">
        <f t="shared" si="7"/>
        <v>66.339</v>
      </c>
      <c r="I56" s="191">
        <v>1.0</v>
      </c>
      <c r="J56" s="193">
        <f t="shared" si="8"/>
        <v>66.339</v>
      </c>
      <c r="K56" s="139"/>
      <c r="L56" s="176">
        <f t="shared" si="17"/>
        <v>5.4864</v>
      </c>
      <c r="M56" s="160">
        <f t="shared" si="18"/>
        <v>1</v>
      </c>
      <c r="N56" s="160">
        <f t="shared" si="19"/>
        <v>5.4864</v>
      </c>
      <c r="O56" s="139"/>
      <c r="P56" s="139"/>
      <c r="Q56" s="176">
        <v>70.0</v>
      </c>
      <c r="R56" s="188">
        <v>22.5</v>
      </c>
      <c r="S56" s="176">
        <f t="shared" si="9"/>
        <v>1.95</v>
      </c>
      <c r="T56" s="160">
        <f t="shared" si="10"/>
        <v>1</v>
      </c>
      <c r="U56" s="160">
        <f t="shared" si="11"/>
        <v>1.95</v>
      </c>
      <c r="V56" s="189">
        <f t="shared" si="12"/>
        <v>66.339</v>
      </c>
      <c r="W56" s="176">
        <f t="shared" ref="W56:X56" si="41">C56/100</f>
        <v>0.7</v>
      </c>
      <c r="X56" s="176">
        <f t="shared" si="41"/>
        <v>2.16</v>
      </c>
      <c r="Y56" s="176">
        <f t="shared" si="14"/>
        <v>1.95</v>
      </c>
      <c r="Z56" s="190">
        <f t="shared" si="15"/>
        <v>2.9484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91" t="s">
        <v>75</v>
      </c>
      <c r="C57" s="191">
        <v>81.0</v>
      </c>
      <c r="D57" s="191">
        <v>216.0</v>
      </c>
      <c r="E57" s="191">
        <v>195.0</v>
      </c>
      <c r="F57" s="191">
        <f t="shared" si="5"/>
        <v>0</v>
      </c>
      <c r="G57" s="191">
        <f t="shared" si="6"/>
        <v>76.7637</v>
      </c>
      <c r="H57" s="192">
        <f t="shared" si="7"/>
        <v>76.7637</v>
      </c>
      <c r="I57" s="191">
        <v>1.0</v>
      </c>
      <c r="J57" s="193">
        <f t="shared" si="8"/>
        <v>76.7637</v>
      </c>
      <c r="K57" s="139"/>
      <c r="L57" s="194"/>
      <c r="M57" s="195">
        <f t="shared" si="18"/>
        <v>1</v>
      </c>
      <c r="N57" s="195"/>
      <c r="O57" s="139"/>
      <c r="P57" s="139"/>
      <c r="Q57" s="176">
        <v>86.0</v>
      </c>
      <c r="R57" s="188">
        <v>22.5</v>
      </c>
      <c r="S57" s="176">
        <f t="shared" si="9"/>
        <v>1.95</v>
      </c>
      <c r="T57" s="160">
        <f t="shared" si="10"/>
        <v>1</v>
      </c>
      <c r="U57" s="160">
        <f t="shared" si="11"/>
        <v>1.95</v>
      </c>
      <c r="V57" s="189">
        <f t="shared" si="12"/>
        <v>76.7637</v>
      </c>
      <c r="W57" s="176">
        <f t="shared" ref="W57:X57" si="42">C57/100</f>
        <v>0.81</v>
      </c>
      <c r="X57" s="176">
        <f t="shared" si="42"/>
        <v>2.16</v>
      </c>
      <c r="Y57" s="176">
        <f t="shared" si="14"/>
        <v>1.95</v>
      </c>
      <c r="Z57" s="190">
        <f t="shared" si="15"/>
        <v>3.41172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91" t="s">
        <v>75</v>
      </c>
      <c r="C58" s="191">
        <v>91.0</v>
      </c>
      <c r="D58" s="191">
        <v>216.0</v>
      </c>
      <c r="E58" s="191">
        <v>200.0</v>
      </c>
      <c r="F58" s="191">
        <f t="shared" si="5"/>
        <v>0</v>
      </c>
      <c r="G58" s="191">
        <f t="shared" si="6"/>
        <v>88.452</v>
      </c>
      <c r="H58" s="192">
        <f t="shared" si="7"/>
        <v>88.452</v>
      </c>
      <c r="I58" s="191">
        <v>1.0</v>
      </c>
      <c r="J58" s="193">
        <f t="shared" si="8"/>
        <v>88.452</v>
      </c>
      <c r="K58" s="139"/>
      <c r="L58" s="194"/>
      <c r="M58" s="195">
        <f t="shared" si="18"/>
        <v>1</v>
      </c>
      <c r="N58" s="195"/>
      <c r="O58" s="139"/>
      <c r="P58" s="139"/>
      <c r="Q58" s="176">
        <v>93.0</v>
      </c>
      <c r="R58" s="188">
        <v>22.5</v>
      </c>
      <c r="S58" s="176">
        <f t="shared" si="9"/>
        <v>2</v>
      </c>
      <c r="T58" s="160">
        <f t="shared" si="10"/>
        <v>1</v>
      </c>
      <c r="U58" s="160">
        <f t="shared" si="11"/>
        <v>2</v>
      </c>
      <c r="V58" s="189">
        <f t="shared" si="12"/>
        <v>88.452</v>
      </c>
      <c r="W58" s="176">
        <f t="shared" ref="W58:X58" si="43">C58/100</f>
        <v>0.91</v>
      </c>
      <c r="X58" s="176">
        <f t="shared" si="43"/>
        <v>2.16</v>
      </c>
      <c r="Y58" s="176">
        <f t="shared" si="14"/>
        <v>2</v>
      </c>
      <c r="Z58" s="190">
        <f t="shared" si="15"/>
        <v>3.9312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1" t="s">
        <v>75</v>
      </c>
      <c r="C59" s="191">
        <v>42.0</v>
      </c>
      <c r="D59" s="191">
        <v>216.0</v>
      </c>
      <c r="E59" s="191">
        <v>121.0</v>
      </c>
      <c r="F59" s="191">
        <f t="shared" si="5"/>
        <v>0</v>
      </c>
      <c r="G59" s="191">
        <f t="shared" si="6"/>
        <v>24.69852</v>
      </c>
      <c r="H59" s="192">
        <f t="shared" si="7"/>
        <v>24.69852</v>
      </c>
      <c r="I59" s="191">
        <v>1.0</v>
      </c>
      <c r="J59" s="193">
        <f t="shared" si="8"/>
        <v>24.69852</v>
      </c>
      <c r="K59" s="139"/>
      <c r="L59" s="194"/>
      <c r="M59" s="195">
        <f t="shared" si="18"/>
        <v>1</v>
      </c>
      <c r="N59" s="195"/>
      <c r="O59" s="139"/>
      <c r="P59" s="139"/>
      <c r="Q59" s="176">
        <v>28.0</v>
      </c>
      <c r="R59" s="188">
        <v>22.5</v>
      </c>
      <c r="S59" s="176">
        <f t="shared" si="9"/>
        <v>1.21</v>
      </c>
      <c r="T59" s="160">
        <f t="shared" si="10"/>
        <v>1</v>
      </c>
      <c r="U59" s="160">
        <f t="shared" si="11"/>
        <v>1.21</v>
      </c>
      <c r="V59" s="189">
        <f t="shared" si="12"/>
        <v>24.69852</v>
      </c>
      <c r="W59" s="176">
        <f t="shared" ref="W59:X59" si="44">C59/100</f>
        <v>0.42</v>
      </c>
      <c r="X59" s="176">
        <f t="shared" si="44"/>
        <v>2.16</v>
      </c>
      <c r="Y59" s="176">
        <f t="shared" si="14"/>
        <v>1.21</v>
      </c>
      <c r="Z59" s="190">
        <f t="shared" si="15"/>
        <v>1.097712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29.0</v>
      </c>
      <c r="B60" s="191" t="s">
        <v>75</v>
      </c>
      <c r="C60" s="191">
        <v>76.0</v>
      </c>
      <c r="D60" s="191">
        <v>216.0</v>
      </c>
      <c r="E60" s="191">
        <v>122.0</v>
      </c>
      <c r="F60" s="191">
        <f t="shared" si="5"/>
        <v>0</v>
      </c>
      <c r="G60" s="191">
        <f t="shared" si="6"/>
        <v>45.06192</v>
      </c>
      <c r="H60" s="192">
        <f t="shared" si="7"/>
        <v>45.06192</v>
      </c>
      <c r="I60" s="191">
        <v>1.0</v>
      </c>
      <c r="J60" s="193">
        <f t="shared" si="8"/>
        <v>45.06192</v>
      </c>
      <c r="K60" s="139"/>
      <c r="L60" s="194"/>
      <c r="M60" s="195">
        <f t="shared" si="18"/>
        <v>1</v>
      </c>
      <c r="N60" s="195"/>
      <c r="O60" s="139"/>
      <c r="P60" s="139"/>
      <c r="Q60" s="176">
        <v>49.0</v>
      </c>
      <c r="R60" s="188">
        <v>22.5</v>
      </c>
      <c r="S60" s="176">
        <f t="shared" si="9"/>
        <v>1.22</v>
      </c>
      <c r="T60" s="160">
        <f t="shared" si="10"/>
        <v>1</v>
      </c>
      <c r="U60" s="160">
        <f t="shared" si="11"/>
        <v>1.22</v>
      </c>
      <c r="V60" s="189">
        <f t="shared" si="12"/>
        <v>45.06192</v>
      </c>
      <c r="W60" s="176">
        <f t="shared" ref="W60:X60" si="45">C60/100</f>
        <v>0.76</v>
      </c>
      <c r="X60" s="176">
        <f t="shared" si="45"/>
        <v>2.16</v>
      </c>
      <c r="Y60" s="176">
        <f t="shared" si="14"/>
        <v>1.22</v>
      </c>
      <c r="Z60" s="190">
        <f t="shared" si="15"/>
        <v>2.002752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30.0</v>
      </c>
      <c r="B61" s="191" t="s">
        <v>75</v>
      </c>
      <c r="C61" s="191">
        <v>100.0</v>
      </c>
      <c r="D61" s="191">
        <v>216.0</v>
      </c>
      <c r="E61" s="191">
        <v>2864.0</v>
      </c>
      <c r="F61" s="191">
        <f t="shared" si="5"/>
        <v>0</v>
      </c>
      <c r="G61" s="191">
        <f t="shared" si="6"/>
        <v>1391.904</v>
      </c>
      <c r="H61" s="192">
        <f t="shared" si="7"/>
        <v>1391.904</v>
      </c>
      <c r="I61" s="191">
        <v>1.0</v>
      </c>
      <c r="J61" s="193">
        <f t="shared" si="8"/>
        <v>1391.904</v>
      </c>
      <c r="K61" s="139"/>
      <c r="L61" s="194"/>
      <c r="M61" s="195">
        <f t="shared" si="18"/>
        <v>1</v>
      </c>
      <c r="N61" s="195"/>
      <c r="O61" s="139"/>
      <c r="P61" s="139"/>
      <c r="Q61" s="176">
        <v>1395.0</v>
      </c>
      <c r="R61" s="188">
        <v>22.5</v>
      </c>
      <c r="S61" s="176">
        <f t="shared" si="9"/>
        <v>28.64</v>
      </c>
      <c r="T61" s="160">
        <f t="shared" si="10"/>
        <v>1</v>
      </c>
      <c r="U61" s="160">
        <f t="shared" si="11"/>
        <v>28.64</v>
      </c>
      <c r="V61" s="189">
        <f t="shared" si="12"/>
        <v>1391.904</v>
      </c>
      <c r="W61" s="176">
        <f t="shared" ref="W61:X61" si="46">C61/100</f>
        <v>1</v>
      </c>
      <c r="X61" s="176">
        <f t="shared" si="46"/>
        <v>2.16</v>
      </c>
      <c r="Y61" s="176">
        <f t="shared" si="14"/>
        <v>28.64</v>
      </c>
      <c r="Z61" s="190">
        <f t="shared" si="15"/>
        <v>61.8624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31.0</v>
      </c>
      <c r="B62" s="191" t="s">
        <v>75</v>
      </c>
      <c r="C62" s="191">
        <v>100.0</v>
      </c>
      <c r="D62" s="191">
        <v>216.0</v>
      </c>
      <c r="E62" s="191">
        <v>2855.0</v>
      </c>
      <c r="F62" s="191">
        <f t="shared" si="5"/>
        <v>0</v>
      </c>
      <c r="G62" s="191">
        <f t="shared" si="6"/>
        <v>1387.53</v>
      </c>
      <c r="H62" s="192">
        <f t="shared" si="7"/>
        <v>1387.53</v>
      </c>
      <c r="I62" s="191">
        <v>1.0</v>
      </c>
      <c r="J62" s="193">
        <f t="shared" si="8"/>
        <v>1387.53</v>
      </c>
      <c r="K62" s="139"/>
      <c r="L62" s="194"/>
      <c r="M62" s="195">
        <f t="shared" si="18"/>
        <v>1</v>
      </c>
      <c r="N62" s="195"/>
      <c r="O62" s="139"/>
      <c r="P62" s="139"/>
      <c r="Q62" s="176">
        <v>1380.0</v>
      </c>
      <c r="R62" s="188">
        <v>22.5</v>
      </c>
      <c r="S62" s="176">
        <f t="shared" si="9"/>
        <v>28.55</v>
      </c>
      <c r="T62" s="160">
        <f t="shared" si="10"/>
        <v>1</v>
      </c>
      <c r="U62" s="160">
        <f t="shared" si="11"/>
        <v>28.55</v>
      </c>
      <c r="V62" s="189">
        <f t="shared" si="12"/>
        <v>1387.53</v>
      </c>
      <c r="W62" s="176">
        <f t="shared" ref="W62:X62" si="47">C62/100</f>
        <v>1</v>
      </c>
      <c r="X62" s="176">
        <f t="shared" si="47"/>
        <v>2.16</v>
      </c>
      <c r="Y62" s="176">
        <f t="shared" si="14"/>
        <v>28.55</v>
      </c>
      <c r="Z62" s="190">
        <f t="shared" si="15"/>
        <v>61.668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51.0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/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48">C63/100</f>
        <v>0</v>
      </c>
      <c r="X63" s="176">
        <f t="shared" si="48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52.0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/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49">C64/100</f>
        <v>0</v>
      </c>
      <c r="X64" s="176">
        <f t="shared" si="49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53.0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/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0">C65/100</f>
        <v>0</v>
      </c>
      <c r="X65" s="176">
        <f t="shared" si="50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54.0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/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1">C66/100</f>
        <v>0</v>
      </c>
      <c r="X66" s="176">
        <f t="shared" si="51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55.0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/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2">C67/100</f>
        <v>0</v>
      </c>
      <c r="X67" s="176">
        <f t="shared" si="52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56.0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/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3">C68/100</f>
        <v>0</v>
      </c>
      <c r="X68" s="176">
        <f t="shared" si="53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57.0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/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4">C69/100</f>
        <v>0</v>
      </c>
      <c r="X69" s="176">
        <f t="shared" si="54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58.0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/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5">C70/100</f>
        <v>0</v>
      </c>
      <c r="X70" s="176">
        <f t="shared" si="55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59.0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/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56">C71/100</f>
        <v>0</v>
      </c>
      <c r="X71" s="176">
        <f t="shared" si="56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60.0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76">
        <f t="shared" ref="L72:L73" si="58">D72*25.4/1000</f>
        <v>0</v>
      </c>
      <c r="M72" s="160" t="str">
        <f t="shared" ref="M72:M87" si="59">+I72</f>
        <v/>
      </c>
      <c r="N72" s="160">
        <f t="shared" ref="N72:N73" si="60">M72*L72</f>
        <v>0</v>
      </c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57">C72/100</f>
        <v>0</v>
      </c>
      <c r="X72" s="176">
        <f t="shared" si="57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61.0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>
        <f t="shared" si="58"/>
        <v>0</v>
      </c>
      <c r="M73" s="195" t="str">
        <f t="shared" si="59"/>
        <v/>
      </c>
      <c r="N73" s="195">
        <f t="shared" si="60"/>
        <v>0</v>
      </c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61">C73/100</f>
        <v>0</v>
      </c>
      <c r="X73" s="176">
        <f t="shared" si="61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62.0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9"/>
        <v/>
      </c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62">C74/100</f>
        <v>0</v>
      </c>
      <c r="X74" s="176">
        <f t="shared" si="62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63.0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59"/>
        <v/>
      </c>
      <c r="N75" s="195"/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3">C75/100</f>
        <v>0</v>
      </c>
      <c r="X75" s="176">
        <f t="shared" si="63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64.0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59"/>
        <v/>
      </c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4">C76/100</f>
        <v>0</v>
      </c>
      <c r="X76" s="176">
        <f t="shared" si="64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65.0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 t="str">
        <f t="shared" si="59"/>
        <v/>
      </c>
      <c r="N77" s="195"/>
      <c r="O77" s="139"/>
      <c r="P77" s="139"/>
      <c r="Q77" s="176"/>
      <c r="R77" s="141"/>
      <c r="S77" s="176">
        <f t="shared" si="9"/>
        <v>0</v>
      </c>
      <c r="T77" s="160" t="str">
        <f t="shared" si="10"/>
        <v/>
      </c>
      <c r="U77" s="160">
        <f t="shared" si="11"/>
        <v>0</v>
      </c>
      <c r="V77" s="189">
        <f t="shared" si="12"/>
        <v>0</v>
      </c>
      <c r="W77" s="176">
        <f t="shared" ref="W77:X77" si="65">C77/100</f>
        <v>0</v>
      </c>
      <c r="X77" s="176">
        <f t="shared" si="65"/>
        <v>0</v>
      </c>
      <c r="Y77" s="176">
        <f t="shared" si="14"/>
        <v>0</v>
      </c>
      <c r="Z77" s="19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66.0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 t="str">
        <f t="shared" si="59"/>
        <v/>
      </c>
      <c r="N78" s="195"/>
      <c r="O78" s="139"/>
      <c r="P78" s="139"/>
      <c r="Q78" s="176"/>
      <c r="R78" s="141"/>
      <c r="S78" s="176">
        <f t="shared" si="9"/>
        <v>0</v>
      </c>
      <c r="T78" s="160" t="str">
        <f t="shared" si="10"/>
        <v/>
      </c>
      <c r="U78" s="160">
        <f t="shared" si="11"/>
        <v>0</v>
      </c>
      <c r="V78" s="189">
        <f t="shared" si="12"/>
        <v>0</v>
      </c>
      <c r="W78" s="176">
        <f t="shared" ref="W78:X78" si="66">C78/100</f>
        <v>0</v>
      </c>
      <c r="X78" s="176">
        <f t="shared" si="66"/>
        <v>0</v>
      </c>
      <c r="Y78" s="176">
        <f t="shared" si="14"/>
        <v>0</v>
      </c>
      <c r="Z78" s="19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67.0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 t="str">
        <f t="shared" si="59"/>
        <v/>
      </c>
      <c r="N79" s="195"/>
      <c r="O79" s="139"/>
      <c r="P79" s="139"/>
      <c r="Q79" s="176"/>
      <c r="R79" s="141"/>
      <c r="S79" s="176">
        <f t="shared" si="9"/>
        <v>0</v>
      </c>
      <c r="T79" s="160" t="str">
        <f t="shared" si="10"/>
        <v/>
      </c>
      <c r="U79" s="160">
        <f t="shared" si="11"/>
        <v>0</v>
      </c>
      <c r="V79" s="189">
        <f t="shared" si="12"/>
        <v>0</v>
      </c>
      <c r="W79" s="176">
        <f t="shared" ref="W79:X79" si="67">C79/100</f>
        <v>0</v>
      </c>
      <c r="X79" s="176">
        <f t="shared" si="67"/>
        <v>0</v>
      </c>
      <c r="Y79" s="176">
        <f t="shared" si="14"/>
        <v>0</v>
      </c>
      <c r="Z79" s="19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68.0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59"/>
        <v/>
      </c>
      <c r="N80" s="195"/>
      <c r="O80" s="139"/>
      <c r="P80" s="139"/>
      <c r="Q80" s="176"/>
      <c r="R80" s="141"/>
      <c r="S80" s="176">
        <f t="shared" si="9"/>
        <v>0</v>
      </c>
      <c r="T80" s="160" t="str">
        <f t="shared" si="10"/>
        <v/>
      </c>
      <c r="U80" s="160">
        <f t="shared" si="11"/>
        <v>0</v>
      </c>
      <c r="V80" s="189">
        <f t="shared" si="12"/>
        <v>0</v>
      </c>
      <c r="W80" s="176">
        <f t="shared" ref="W80:X80" si="68">C80/100</f>
        <v>0</v>
      </c>
      <c r="X80" s="176">
        <f t="shared" si="68"/>
        <v>0</v>
      </c>
      <c r="Y80" s="176">
        <f t="shared" si="14"/>
        <v>0</v>
      </c>
      <c r="Z80" s="19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69.0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 t="str">
        <f t="shared" si="59"/>
        <v/>
      </c>
      <c r="N81" s="195"/>
      <c r="O81" s="139"/>
      <c r="P81" s="139"/>
      <c r="Q81" s="176"/>
      <c r="R81" s="141"/>
      <c r="S81" s="176">
        <f t="shared" si="9"/>
        <v>0</v>
      </c>
      <c r="T81" s="160" t="str">
        <f t="shared" si="10"/>
        <v/>
      </c>
      <c r="U81" s="160">
        <f t="shared" si="11"/>
        <v>0</v>
      </c>
      <c r="V81" s="189">
        <f t="shared" si="12"/>
        <v>0</v>
      </c>
      <c r="W81" s="176">
        <f t="shared" ref="W81:X81" si="69">C81/100</f>
        <v>0</v>
      </c>
      <c r="X81" s="176">
        <f t="shared" si="69"/>
        <v>0</v>
      </c>
      <c r="Y81" s="176">
        <f t="shared" si="14"/>
        <v>0</v>
      </c>
      <c r="Z81" s="19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70.0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 t="str">
        <f t="shared" si="59"/>
        <v/>
      </c>
      <c r="N82" s="195"/>
      <c r="O82" s="139"/>
      <c r="P82" s="139"/>
      <c r="Q82" s="176"/>
      <c r="R82" s="141"/>
      <c r="S82" s="176">
        <f t="shared" si="9"/>
        <v>0</v>
      </c>
      <c r="T82" s="160" t="str">
        <f t="shared" si="10"/>
        <v/>
      </c>
      <c r="U82" s="160">
        <f t="shared" si="11"/>
        <v>0</v>
      </c>
      <c r="V82" s="189">
        <f t="shared" si="12"/>
        <v>0</v>
      </c>
      <c r="W82" s="176">
        <f t="shared" ref="W82:X82" si="70">C82/100</f>
        <v>0</v>
      </c>
      <c r="X82" s="176">
        <f t="shared" si="70"/>
        <v>0</v>
      </c>
      <c r="Y82" s="176">
        <f t="shared" si="14"/>
        <v>0</v>
      </c>
      <c r="Z82" s="19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71.0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 t="str">
        <f t="shared" si="59"/>
        <v/>
      </c>
      <c r="N83" s="195"/>
      <c r="O83" s="139"/>
      <c r="P83" s="139"/>
      <c r="Q83" s="176"/>
      <c r="R83" s="141"/>
      <c r="S83" s="176">
        <f t="shared" si="9"/>
        <v>0</v>
      </c>
      <c r="T83" s="160" t="str">
        <f t="shared" si="10"/>
        <v/>
      </c>
      <c r="U83" s="160">
        <f t="shared" si="11"/>
        <v>0</v>
      </c>
      <c r="V83" s="189">
        <f t="shared" si="12"/>
        <v>0</v>
      </c>
      <c r="W83" s="176">
        <f t="shared" ref="W83:X83" si="71">C83/100</f>
        <v>0</v>
      </c>
      <c r="X83" s="176">
        <f t="shared" si="71"/>
        <v>0</v>
      </c>
      <c r="Y83" s="176">
        <f t="shared" si="14"/>
        <v>0</v>
      </c>
      <c r="Z83" s="19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72.0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 t="str">
        <f t="shared" si="59"/>
        <v/>
      </c>
      <c r="N84" s="195"/>
      <c r="O84" s="139"/>
      <c r="P84" s="139"/>
      <c r="Q84" s="176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198">
        <f t="shared" si="12"/>
        <v>0</v>
      </c>
      <c r="W84" s="196">
        <f t="shared" ref="W84:X84" si="72">C84/100</f>
        <v>0</v>
      </c>
      <c r="X84" s="196">
        <f t="shared" si="72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73.0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 t="str">
        <f t="shared" si="59"/>
        <v/>
      </c>
      <c r="N85" s="195"/>
      <c r="O85" s="139"/>
      <c r="P85" s="139"/>
      <c r="Q85" s="176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198">
        <f t="shared" si="12"/>
        <v>0</v>
      </c>
      <c r="W85" s="196">
        <f t="shared" ref="W85:X85" si="73">C85/100</f>
        <v>0</v>
      </c>
      <c r="X85" s="196">
        <f t="shared" si="73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74.0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 t="str">
        <f t="shared" si="59"/>
        <v/>
      </c>
      <c r="N86" s="195"/>
      <c r="O86" s="139"/>
      <c r="P86" s="139"/>
      <c r="Q86" s="176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198">
        <f t="shared" si="12"/>
        <v>0</v>
      </c>
      <c r="W86" s="196">
        <f t="shared" ref="W86:X86" si="74">C86/100</f>
        <v>0</v>
      </c>
      <c r="X86" s="196">
        <f t="shared" si="74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75.0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 t="str">
        <f t="shared" si="59"/>
        <v/>
      </c>
      <c r="N87" s="195"/>
      <c r="O87" s="139"/>
      <c r="P87" s="139"/>
      <c r="Q87" s="176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198">
        <f t="shared" si="12"/>
        <v>0</v>
      </c>
      <c r="W87" s="196">
        <f t="shared" ref="W87:X87" si="75">C87/100</f>
        <v>0</v>
      </c>
      <c r="X87" s="196">
        <f t="shared" si="75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76.0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6">C88/100</f>
        <v>0</v>
      </c>
      <c r="X88" s="196">
        <f t="shared" si="76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77.0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7">C89/100</f>
        <v>0</v>
      </c>
      <c r="X89" s="196">
        <f t="shared" si="77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78.0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78">C90/100</f>
        <v>0</v>
      </c>
      <c r="X90" s="196">
        <f t="shared" si="78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79.0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79">C91/100</f>
        <v>0</v>
      </c>
      <c r="X91" s="196">
        <f t="shared" si="79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80.0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0">C92/100</f>
        <v>0</v>
      </c>
      <c r="X92" s="196">
        <f t="shared" si="80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81.0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1">C93/100</f>
        <v>0</v>
      </c>
      <c r="X93" s="196">
        <f t="shared" si="81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82.0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2">C94/100</f>
        <v>0</v>
      </c>
      <c r="X94" s="196">
        <f t="shared" si="82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83.0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3">C95/100</f>
        <v>0</v>
      </c>
      <c r="X95" s="196">
        <f t="shared" si="83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84.0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4">C96/100</f>
        <v>0</v>
      </c>
      <c r="X96" s="196">
        <f t="shared" si="84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85.0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5">C97/100</f>
        <v>0</v>
      </c>
      <c r="X97" s="196">
        <f t="shared" si="85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86.0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6">C98/100</f>
        <v>0</v>
      </c>
      <c r="X98" s="196">
        <f t="shared" si="86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87.0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7">C99/100</f>
        <v>0</v>
      </c>
      <c r="X99" s="196">
        <f t="shared" si="87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88.0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8">C100/100</f>
        <v>0</v>
      </c>
      <c r="X100" s="196">
        <f t="shared" si="88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89.0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89">C101/100</f>
        <v>0</v>
      </c>
      <c r="X101" s="196">
        <f t="shared" si="89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90.0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0">C102/100</f>
        <v>0</v>
      </c>
      <c r="X102" s="196">
        <f t="shared" si="90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91.0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1">C103/100</f>
        <v>0</v>
      </c>
      <c r="X103" s="196">
        <f t="shared" si="91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92.0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2">C104/100</f>
        <v>0</v>
      </c>
      <c r="X104" s="196">
        <f t="shared" si="92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93.0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3">C105/100</f>
        <v>0</v>
      </c>
      <c r="X105" s="196">
        <f t="shared" si="93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94.0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4">C106/100</f>
        <v>0</v>
      </c>
      <c r="X106" s="196">
        <f t="shared" si="94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95.0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5">C107/100</f>
        <v>0</v>
      </c>
      <c r="X107" s="196">
        <f t="shared" si="95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96.0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6">C108/100</f>
        <v>0</v>
      </c>
      <c r="X108" s="196">
        <f t="shared" si="96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97.0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7">C109/100</f>
        <v>0</v>
      </c>
      <c r="X109" s="196">
        <f t="shared" si="97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98.0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8">C110/100</f>
        <v>0</v>
      </c>
      <c r="X110" s="196">
        <f t="shared" si="98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99.0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99">C111/100</f>
        <v>0</v>
      </c>
      <c r="X111" s="196">
        <f t="shared" si="99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100.0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0">C112/100</f>
        <v>0</v>
      </c>
      <c r="X112" s="196">
        <f t="shared" si="100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101.0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1">C113/100</f>
        <v>0</v>
      </c>
      <c r="X113" s="196">
        <f t="shared" si="101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102.0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2">C114/100</f>
        <v>0</v>
      </c>
      <c r="X114" s="196">
        <f t="shared" si="102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103.0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3">C115/100</f>
        <v>0</v>
      </c>
      <c r="X115" s="196">
        <f t="shared" si="103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104.0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4">C116/100</f>
        <v>0</v>
      </c>
      <c r="X116" s="196">
        <f t="shared" si="104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105.0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5">C117/100</f>
        <v>0</v>
      </c>
      <c r="X117" s="196">
        <f t="shared" si="105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106.0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6">C118/100</f>
        <v>0</v>
      </c>
      <c r="X118" s="196">
        <f t="shared" si="106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107.0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7">C119/100</f>
        <v>0</v>
      </c>
      <c r="X119" s="196">
        <f t="shared" si="107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108.0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8">C120/100</f>
        <v>0</v>
      </c>
      <c r="X120" s="196">
        <f t="shared" si="108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109.0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09">C121/100</f>
        <v>0</v>
      </c>
      <c r="X121" s="196">
        <f t="shared" si="109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110.0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0">C122/100</f>
        <v>0</v>
      </c>
      <c r="X122" s="196">
        <f t="shared" si="110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111.0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1">C123/100</f>
        <v>0</v>
      </c>
      <c r="X123" s="196">
        <f t="shared" si="111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112.0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2">C124/100</f>
        <v>0</v>
      </c>
      <c r="X124" s="196">
        <f t="shared" si="112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113.0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3">C125/100</f>
        <v>0</v>
      </c>
      <c r="X125" s="196">
        <f t="shared" si="113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114.0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4">C126/100</f>
        <v>0</v>
      </c>
      <c r="X126" s="196">
        <f t="shared" si="114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115.0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5">C127/100</f>
        <v>0</v>
      </c>
      <c r="X127" s="196">
        <f t="shared" si="115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116.0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6">C128/100</f>
        <v>0</v>
      </c>
      <c r="X128" s="196">
        <f t="shared" si="116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117.0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7">C129/100</f>
        <v>0</v>
      </c>
      <c r="X129" s="196">
        <f t="shared" si="117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118.0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8">C130/100</f>
        <v>0</v>
      </c>
      <c r="X130" s="196">
        <f t="shared" si="118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119.0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19">C131/100</f>
        <v>0</v>
      </c>
      <c r="X131" s="196">
        <f t="shared" si="119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120.0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0">C132/100</f>
        <v>0</v>
      </c>
      <c r="X132" s="196">
        <f t="shared" si="120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121.0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1">C133/100</f>
        <v>0</v>
      </c>
      <c r="X133" s="196">
        <f t="shared" si="121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122.0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2">C134/100</f>
        <v>0</v>
      </c>
      <c r="X134" s="196">
        <f t="shared" si="122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123.0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3">C135/100</f>
        <v>0</v>
      </c>
      <c r="X135" s="196">
        <f t="shared" si="123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124.0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4">C136/100</f>
        <v>0</v>
      </c>
      <c r="X136" s="196">
        <f t="shared" si="124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125.0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5">C137/100</f>
        <v>0</v>
      </c>
      <c r="X137" s="196">
        <f t="shared" si="125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126.0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6">C138/100</f>
        <v>0</v>
      </c>
      <c r="X138" s="196">
        <f t="shared" si="126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127.0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7">C139/100</f>
        <v>0</v>
      </c>
      <c r="X139" s="196">
        <f t="shared" si="127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128.0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8">C140/100</f>
        <v>0</v>
      </c>
      <c r="X140" s="196">
        <f t="shared" si="128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129.0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29">C141/100</f>
        <v>0</v>
      </c>
      <c r="X141" s="196">
        <f t="shared" si="129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130.0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0">C142/100</f>
        <v>0</v>
      </c>
      <c r="X142" s="196">
        <f t="shared" si="130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131.0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1">C143/100</f>
        <v>0</v>
      </c>
      <c r="X143" s="196">
        <f t="shared" si="131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132.0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2">C144/100</f>
        <v>0</v>
      </c>
      <c r="X144" s="196">
        <f t="shared" si="132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133.0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3">C145/100</f>
        <v>0</v>
      </c>
      <c r="X145" s="196">
        <f t="shared" si="133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134.0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4">C146/100</f>
        <v>0</v>
      </c>
      <c r="X146" s="196">
        <f t="shared" si="134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135.0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5">C147/100</f>
        <v>0</v>
      </c>
      <c r="X147" s="196">
        <f t="shared" si="135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136.0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6">C148/100</f>
        <v>0</v>
      </c>
      <c r="X148" s="196">
        <f t="shared" si="136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137.0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7">C149/100</f>
        <v>0</v>
      </c>
      <c r="X149" s="196">
        <f t="shared" si="137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138.0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8">C150/100</f>
        <v>0</v>
      </c>
      <c r="X150" s="196">
        <f t="shared" si="138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139.0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39">C151/100</f>
        <v>0</v>
      </c>
      <c r="X151" s="196">
        <f t="shared" si="139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140.0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0">C152/100</f>
        <v>0</v>
      </c>
      <c r="X152" s="196">
        <f t="shared" si="140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141.0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1">C153/100</f>
        <v>0</v>
      </c>
      <c r="X153" s="196">
        <f t="shared" si="141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142.0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2">C154/100</f>
        <v>0</v>
      </c>
      <c r="X154" s="196">
        <f t="shared" si="142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143.0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3">C155/100</f>
        <v>0</v>
      </c>
      <c r="X155" s="196">
        <f t="shared" si="143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144.0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4">C156/100</f>
        <v>0</v>
      </c>
      <c r="X156" s="196">
        <f t="shared" si="144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145.0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5">C157/100</f>
        <v>0</v>
      </c>
      <c r="X157" s="196">
        <f t="shared" si="145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146.0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6">C158/100</f>
        <v>0</v>
      </c>
      <c r="X158" s="196">
        <f t="shared" si="146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147.0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7">C159/100</f>
        <v>0</v>
      </c>
      <c r="X159" s="196">
        <f t="shared" si="147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148.0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8">C160/100</f>
        <v>0</v>
      </c>
      <c r="X160" s="196">
        <f t="shared" si="148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149.0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49">C161/100</f>
        <v>0</v>
      </c>
      <c r="X161" s="196">
        <f t="shared" si="149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150.0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0">C162/100</f>
        <v>0</v>
      </c>
      <c r="X162" s="196">
        <f t="shared" si="150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151.0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1">C163/100</f>
        <v>0</v>
      </c>
      <c r="X163" s="196">
        <f t="shared" si="151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152.0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2">C164/100</f>
        <v>0</v>
      </c>
      <c r="X164" s="196">
        <f t="shared" si="152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153.0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3">C165/100</f>
        <v>0</v>
      </c>
      <c r="X165" s="196">
        <f t="shared" si="153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154.0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4">C166/100</f>
        <v>0</v>
      </c>
      <c r="X166" s="196">
        <f t="shared" si="154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155.0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5">C167/100</f>
        <v>0</v>
      </c>
      <c r="X167" s="196">
        <f t="shared" si="155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156.0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6">C168/100</f>
        <v>0</v>
      </c>
      <c r="X168" s="196">
        <f t="shared" si="156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157.0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7">C169/100</f>
        <v>0</v>
      </c>
      <c r="X169" s="196">
        <f t="shared" si="157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158.0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8">C170/100</f>
        <v>0</v>
      </c>
      <c r="X170" s="196">
        <f t="shared" si="158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159.0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59">C171/100</f>
        <v>0</v>
      </c>
      <c r="X171" s="196">
        <f t="shared" si="159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160.0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0">C172/100</f>
        <v>0</v>
      </c>
      <c r="X172" s="196">
        <f t="shared" si="160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161.0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1">C173/100</f>
        <v>0</v>
      </c>
      <c r="X173" s="196">
        <f t="shared" si="161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162.0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2">C174/100</f>
        <v>0</v>
      </c>
      <c r="X174" s="196">
        <f t="shared" si="162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163.0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3">C175/100</f>
        <v>0</v>
      </c>
      <c r="X175" s="196">
        <f t="shared" si="163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164.0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4">C176/100</f>
        <v>0</v>
      </c>
      <c r="X176" s="196">
        <f t="shared" si="164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165.0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5">C177/100</f>
        <v>0</v>
      </c>
      <c r="X177" s="196">
        <f t="shared" si="165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166.0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6">C178/100</f>
        <v>0</v>
      </c>
      <c r="X178" s="196">
        <f t="shared" si="166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167.0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7">C179/100</f>
        <v>0</v>
      </c>
      <c r="X179" s="196">
        <f t="shared" si="167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168.0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8">C180/100</f>
        <v>0</v>
      </c>
      <c r="X180" s="196">
        <f t="shared" si="168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169.0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69">C181/100</f>
        <v>0</v>
      </c>
      <c r="X181" s="196">
        <f t="shared" si="169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170.0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0">C182/100</f>
        <v>0</v>
      </c>
      <c r="X182" s="196">
        <f t="shared" si="170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171.0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1">C183/100</f>
        <v>0</v>
      </c>
      <c r="X183" s="196">
        <f t="shared" si="171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172.0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2">C184/100</f>
        <v>0</v>
      </c>
      <c r="X184" s="196">
        <f t="shared" si="172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173.0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3">C185/100</f>
        <v>0</v>
      </c>
      <c r="X185" s="196">
        <f t="shared" si="173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174.0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4">C186/100</f>
        <v>0</v>
      </c>
      <c r="X186" s="196">
        <f t="shared" si="174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175.0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5">C187/100</f>
        <v>0</v>
      </c>
      <c r="X187" s="196">
        <f t="shared" si="175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176.0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6">C188/100</f>
        <v>0</v>
      </c>
      <c r="X188" s="196">
        <f t="shared" si="176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177.0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7">C189/100</f>
        <v>0</v>
      </c>
      <c r="X189" s="196">
        <f t="shared" si="177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178.0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8">C190/100</f>
        <v>0</v>
      </c>
      <c r="X190" s="196">
        <f t="shared" si="178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179.0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79">C191/100</f>
        <v>0</v>
      </c>
      <c r="X191" s="196">
        <f t="shared" si="179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180.0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0">C192/100</f>
        <v>0</v>
      </c>
      <c r="X192" s="196">
        <f t="shared" si="180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181.0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1">C193/100</f>
        <v>0</v>
      </c>
      <c r="X193" s="196">
        <f t="shared" si="181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182.0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2">C194/100</f>
        <v>0</v>
      </c>
      <c r="X194" s="196">
        <f t="shared" si="182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183.0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3">C195/100</f>
        <v>0</v>
      </c>
      <c r="X195" s="196">
        <f t="shared" si="183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184.0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4">C196/100</f>
        <v>0</v>
      </c>
      <c r="X196" s="196">
        <f t="shared" si="184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185.0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5">C197/100</f>
        <v>0</v>
      </c>
      <c r="X197" s="196">
        <f t="shared" si="185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186.0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6">C198/100</f>
        <v>0</v>
      </c>
      <c r="X198" s="196">
        <f t="shared" si="186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187.0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7">C199/100</f>
        <v>0</v>
      </c>
      <c r="X199" s="196">
        <f t="shared" si="187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188.0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8">C200/100</f>
        <v>0</v>
      </c>
      <c r="X200" s="196">
        <f t="shared" si="188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189.0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89">C201/100</f>
        <v>0</v>
      </c>
      <c r="X201" s="196">
        <f t="shared" si="189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190.0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0">C202/100</f>
        <v>0</v>
      </c>
      <c r="X202" s="196">
        <f t="shared" si="190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191.0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1">C203/100</f>
        <v>0</v>
      </c>
      <c r="X203" s="196">
        <f t="shared" si="191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192.0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2">C204/100</f>
        <v>0</v>
      </c>
      <c r="X204" s="196">
        <f t="shared" si="192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193.0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3">C205/100</f>
        <v>0</v>
      </c>
      <c r="X205" s="196">
        <f t="shared" si="193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194.0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4">C206/100</f>
        <v>0</v>
      </c>
      <c r="X206" s="196">
        <f t="shared" si="194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195.0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5">C207/100</f>
        <v>0</v>
      </c>
      <c r="X207" s="196">
        <f t="shared" si="195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196.0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6">C208/100</f>
        <v>0</v>
      </c>
      <c r="X208" s="196">
        <f t="shared" si="196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197.0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7">C209/100</f>
        <v>0</v>
      </c>
      <c r="X209" s="196">
        <f t="shared" si="197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198.0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8">C210/100</f>
        <v>0</v>
      </c>
      <c r="X210" s="196">
        <f t="shared" si="198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199.0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199">C211/100</f>
        <v>0</v>
      </c>
      <c r="X211" s="196">
        <f t="shared" si="199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200.0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0">C212/100</f>
        <v>0</v>
      </c>
      <c r="X212" s="196">
        <f t="shared" si="200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201.0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1">C213/100</f>
        <v>0</v>
      </c>
      <c r="X213" s="196">
        <f t="shared" si="201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202.0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2">C214/100</f>
        <v>0</v>
      </c>
      <c r="X214" s="196">
        <f t="shared" si="202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203.0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3">C215/100</f>
        <v>0</v>
      </c>
      <c r="X215" s="196">
        <f t="shared" si="203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204.0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4">C216/100</f>
        <v>0</v>
      </c>
      <c r="X216" s="196">
        <f t="shared" si="204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205.0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5">C217/100</f>
        <v>0</v>
      </c>
      <c r="X217" s="196">
        <f t="shared" si="205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206.0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6">C218/100</f>
        <v>0</v>
      </c>
      <c r="X218" s="196">
        <f t="shared" si="206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207.0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7">C219/100</f>
        <v>0</v>
      </c>
      <c r="X219" s="196">
        <f t="shared" si="207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208.0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08">C220/100</f>
        <v>0</v>
      </c>
      <c r="X220" s="196">
        <f t="shared" si="208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209.0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09">C221/100</f>
        <v>0</v>
      </c>
      <c r="X221" s="196">
        <f t="shared" si="209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210.0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0">C222/100</f>
        <v>0</v>
      </c>
      <c r="X222" s="196">
        <f t="shared" si="210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211.0</v>
      </c>
      <c r="B223" s="191"/>
      <c r="C223" s="191"/>
      <c r="D223" s="191"/>
      <c r="E223" s="191"/>
      <c r="F223" s="191">
        <f t="shared" si="5"/>
        <v>0</v>
      </c>
      <c r="G223" s="191">
        <f t="shared" si="6"/>
        <v>0</v>
      </c>
      <c r="H223" s="192">
        <f t="shared" si="7"/>
        <v>0</v>
      </c>
      <c r="I223" s="191"/>
      <c r="J223" s="193">
        <f t="shared" si="8"/>
        <v>0</v>
      </c>
      <c r="K223" s="139"/>
      <c r="L223" s="194"/>
      <c r="M223" s="195"/>
      <c r="N223" s="195"/>
      <c r="O223" s="139"/>
      <c r="P223" s="139"/>
      <c r="Q223" s="193"/>
      <c r="R223" s="141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1">C223/100</f>
        <v>0</v>
      </c>
      <c r="X223" s="196">
        <f t="shared" si="211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212.0</v>
      </c>
      <c r="B224" s="191"/>
      <c r="C224" s="191"/>
      <c r="D224" s="191"/>
      <c r="E224" s="191"/>
      <c r="F224" s="191">
        <f t="shared" si="5"/>
        <v>0</v>
      </c>
      <c r="G224" s="191">
        <f t="shared" si="6"/>
        <v>0</v>
      </c>
      <c r="H224" s="192">
        <f t="shared" si="7"/>
        <v>0</v>
      </c>
      <c r="I224" s="191"/>
      <c r="J224" s="193">
        <f t="shared" si="8"/>
        <v>0</v>
      </c>
      <c r="K224" s="139"/>
      <c r="L224" s="194"/>
      <c r="M224" s="195"/>
      <c r="N224" s="195"/>
      <c r="O224" s="139"/>
      <c r="P224" s="139"/>
      <c r="Q224" s="193"/>
      <c r="R224" s="141"/>
      <c r="S224" s="196">
        <f t="shared" si="9"/>
        <v>0</v>
      </c>
      <c r="T224" s="197" t="str">
        <f t="shared" si="10"/>
        <v/>
      </c>
      <c r="U224" s="197">
        <f t="shared" si="11"/>
        <v>0</v>
      </c>
      <c r="V224" s="200"/>
      <c r="W224" s="196">
        <f t="shared" ref="W224:X224" si="212">C224/100</f>
        <v>0</v>
      </c>
      <c r="X224" s="196">
        <f t="shared" si="212"/>
        <v>0</v>
      </c>
      <c r="Y224" s="196">
        <f t="shared" si="14"/>
        <v>0</v>
      </c>
      <c r="Z224" s="199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213.0</v>
      </c>
      <c r="B225" s="191"/>
      <c r="C225" s="191"/>
      <c r="D225" s="191"/>
      <c r="E225" s="191"/>
      <c r="F225" s="191">
        <f t="shared" si="5"/>
        <v>0</v>
      </c>
      <c r="G225" s="191">
        <f t="shared" si="6"/>
        <v>0</v>
      </c>
      <c r="H225" s="192">
        <f t="shared" si="7"/>
        <v>0</v>
      </c>
      <c r="I225" s="191"/>
      <c r="J225" s="193">
        <f t="shared" si="8"/>
        <v>0</v>
      </c>
      <c r="K225" s="139"/>
      <c r="L225" s="194"/>
      <c r="M225" s="195"/>
      <c r="N225" s="195"/>
      <c r="O225" s="139"/>
      <c r="P225" s="139"/>
      <c r="Q225" s="193"/>
      <c r="R225" s="141"/>
      <c r="S225" s="196">
        <f t="shared" si="9"/>
        <v>0</v>
      </c>
      <c r="T225" s="197" t="str">
        <f t="shared" si="10"/>
        <v/>
      </c>
      <c r="U225" s="197">
        <f t="shared" si="11"/>
        <v>0</v>
      </c>
      <c r="V225" s="200"/>
      <c r="W225" s="196">
        <f t="shared" ref="W225:X225" si="213">C225/100</f>
        <v>0</v>
      </c>
      <c r="X225" s="196">
        <f t="shared" si="213"/>
        <v>0</v>
      </c>
      <c r="Y225" s="196">
        <f t="shared" si="14"/>
        <v>0</v>
      </c>
      <c r="Z225" s="199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214.0</v>
      </c>
      <c r="B226" s="191"/>
      <c r="C226" s="191"/>
      <c r="D226" s="191"/>
      <c r="E226" s="191"/>
      <c r="F226" s="191">
        <f t="shared" si="5"/>
        <v>0</v>
      </c>
      <c r="G226" s="191">
        <f t="shared" si="6"/>
        <v>0</v>
      </c>
      <c r="H226" s="192">
        <f t="shared" si="7"/>
        <v>0</v>
      </c>
      <c r="I226" s="191"/>
      <c r="J226" s="193">
        <f t="shared" si="8"/>
        <v>0</v>
      </c>
      <c r="K226" s="139"/>
      <c r="L226" s="194"/>
      <c r="M226" s="195"/>
      <c r="N226" s="195"/>
      <c r="O226" s="139"/>
      <c r="P226" s="139"/>
      <c r="Q226" s="193"/>
      <c r="R226" s="141"/>
      <c r="S226" s="196">
        <f t="shared" si="9"/>
        <v>0</v>
      </c>
      <c r="T226" s="197" t="str">
        <f t="shared" si="10"/>
        <v/>
      </c>
      <c r="U226" s="197">
        <f t="shared" si="11"/>
        <v>0</v>
      </c>
      <c r="V226" s="200"/>
      <c r="W226" s="196">
        <f t="shared" ref="W226:X226" si="214">C226/100</f>
        <v>0</v>
      </c>
      <c r="X226" s="196">
        <f t="shared" si="214"/>
        <v>0</v>
      </c>
      <c r="Y226" s="196">
        <f t="shared" si="14"/>
        <v>0</v>
      </c>
      <c r="Z226" s="199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215.0</v>
      </c>
      <c r="B227" s="191"/>
      <c r="C227" s="191"/>
      <c r="D227" s="191"/>
      <c r="E227" s="191"/>
      <c r="F227" s="191">
        <f t="shared" si="5"/>
        <v>0</v>
      </c>
      <c r="G227" s="191">
        <f t="shared" si="6"/>
        <v>0</v>
      </c>
      <c r="H227" s="192">
        <f t="shared" si="7"/>
        <v>0</v>
      </c>
      <c r="I227" s="191"/>
      <c r="J227" s="193">
        <f t="shared" si="8"/>
        <v>0</v>
      </c>
      <c r="K227" s="139"/>
      <c r="L227" s="194"/>
      <c r="M227" s="195"/>
      <c r="N227" s="195"/>
      <c r="O227" s="139"/>
      <c r="P227" s="139"/>
      <c r="Q227" s="193"/>
      <c r="R227" s="141"/>
      <c r="S227" s="196">
        <f t="shared" si="9"/>
        <v>0</v>
      </c>
      <c r="T227" s="197" t="str">
        <f t="shared" si="10"/>
        <v/>
      </c>
      <c r="U227" s="197">
        <f t="shared" si="11"/>
        <v>0</v>
      </c>
      <c r="V227" s="200"/>
      <c r="W227" s="196">
        <f t="shared" ref="W227:X227" si="215">C227/100</f>
        <v>0</v>
      </c>
      <c r="X227" s="196">
        <f t="shared" si="215"/>
        <v>0</v>
      </c>
      <c r="Y227" s="196">
        <f t="shared" si="14"/>
        <v>0</v>
      </c>
      <c r="Z227" s="199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216.0</v>
      </c>
      <c r="B228" s="191"/>
      <c r="C228" s="191"/>
      <c r="D228" s="191"/>
      <c r="E228" s="191"/>
      <c r="F228" s="191">
        <f t="shared" si="5"/>
        <v>0</v>
      </c>
      <c r="G228" s="191">
        <f t="shared" si="6"/>
        <v>0</v>
      </c>
      <c r="H228" s="192">
        <f t="shared" si="7"/>
        <v>0</v>
      </c>
      <c r="I228" s="191"/>
      <c r="J228" s="193">
        <f t="shared" si="8"/>
        <v>0</v>
      </c>
      <c r="K228" s="139"/>
      <c r="L228" s="194"/>
      <c r="M228" s="195"/>
      <c r="N228" s="195"/>
      <c r="O228" s="139"/>
      <c r="P228" s="139"/>
      <c r="Q228" s="193"/>
      <c r="R228" s="141"/>
      <c r="S228" s="196">
        <f t="shared" si="9"/>
        <v>0</v>
      </c>
      <c r="T228" s="197" t="str">
        <f t="shared" si="10"/>
        <v/>
      </c>
      <c r="U228" s="197">
        <f t="shared" si="11"/>
        <v>0</v>
      </c>
      <c r="V228" s="200"/>
      <c r="W228" s="196">
        <f t="shared" ref="W228:X228" si="216">C228/100</f>
        <v>0</v>
      </c>
      <c r="X228" s="196">
        <f t="shared" si="216"/>
        <v>0</v>
      </c>
      <c r="Y228" s="196">
        <f t="shared" si="14"/>
        <v>0</v>
      </c>
      <c r="Z228" s="199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217.0</v>
      </c>
      <c r="B229" s="191"/>
      <c r="C229" s="191"/>
      <c r="D229" s="191"/>
      <c r="E229" s="191"/>
      <c r="F229" s="191">
        <f t="shared" si="5"/>
        <v>0</v>
      </c>
      <c r="G229" s="191">
        <f t="shared" si="6"/>
        <v>0</v>
      </c>
      <c r="H229" s="192">
        <f t="shared" si="7"/>
        <v>0</v>
      </c>
      <c r="I229" s="191"/>
      <c r="J229" s="193">
        <f t="shared" si="8"/>
        <v>0</v>
      </c>
      <c r="K229" s="139"/>
      <c r="L229" s="194"/>
      <c r="M229" s="195"/>
      <c r="N229" s="195"/>
      <c r="O229" s="139"/>
      <c r="P229" s="139"/>
      <c r="Q229" s="193"/>
      <c r="R229" s="141"/>
      <c r="S229" s="196">
        <f t="shared" si="9"/>
        <v>0</v>
      </c>
      <c r="T229" s="197" t="str">
        <f t="shared" si="10"/>
        <v/>
      </c>
      <c r="U229" s="197">
        <f t="shared" si="11"/>
        <v>0</v>
      </c>
      <c r="V229" s="200"/>
      <c r="W229" s="196">
        <f t="shared" ref="W229:X229" si="217">C229/100</f>
        <v>0</v>
      </c>
      <c r="X229" s="196">
        <f t="shared" si="217"/>
        <v>0</v>
      </c>
      <c r="Y229" s="196">
        <f t="shared" si="14"/>
        <v>0</v>
      </c>
      <c r="Z229" s="199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customHeight="1">
      <c r="A230" s="160"/>
      <c r="B230" s="176"/>
      <c r="C230" s="176"/>
      <c r="D230" s="176"/>
      <c r="E230" s="176"/>
      <c r="F230" s="176"/>
      <c r="G230" s="176"/>
      <c r="H230" s="179"/>
      <c r="I230" s="160"/>
      <c r="J230" s="201">
        <f>+Q293</f>
        <v>110.4</v>
      </c>
      <c r="K230" s="139"/>
      <c r="L230" s="139"/>
      <c r="M230" s="139"/>
      <c r="N230" s="139"/>
      <c r="O230" s="139"/>
      <c r="P230" s="139"/>
      <c r="Q230" s="139"/>
      <c r="R230" s="202"/>
      <c r="S230" s="196">
        <f t="shared" si="9"/>
        <v>0</v>
      </c>
      <c r="T230" s="197" t="str">
        <f t="shared" si="10"/>
        <v/>
      </c>
      <c r="U230" s="197">
        <f t="shared" si="11"/>
        <v>0</v>
      </c>
      <c r="V230" s="200"/>
      <c r="W230" s="196">
        <f t="shared" ref="W230:X230" si="218">C230/100</f>
        <v>0</v>
      </c>
      <c r="X230" s="196">
        <f t="shared" si="218"/>
        <v>0</v>
      </c>
      <c r="Y230" s="196">
        <f t="shared" si="14"/>
        <v>0</v>
      </c>
      <c r="Z230" s="199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customHeight="1">
      <c r="A231" s="160"/>
      <c r="B231" s="203"/>
      <c r="C231" s="203"/>
      <c r="D231" s="203"/>
      <c r="E231" s="203"/>
      <c r="F231" s="203"/>
      <c r="G231" s="203"/>
      <c r="H231" s="204"/>
      <c r="I231" s="205">
        <f>SUM(I32:I229)</f>
        <v>31</v>
      </c>
      <c r="J231" s="206">
        <f>SUM(J32:J230)</f>
        <v>18829.69403</v>
      </c>
      <c r="K231" s="207"/>
      <c r="L231" s="207"/>
      <c r="M231" s="207"/>
      <c r="N231" s="207"/>
      <c r="O231" s="207"/>
      <c r="P231" s="207"/>
      <c r="Q231" s="207"/>
      <c r="R231" s="141"/>
      <c r="S231" s="207">
        <f>SUMIFS($T$32:$T$229,$S$32:$S$229,"&gt;=3")</f>
        <v>13</v>
      </c>
      <c r="T231" s="207">
        <f t="shared" ref="T231:U231" si="219">SUM(T32:T229)</f>
        <v>31</v>
      </c>
      <c r="U231" s="207">
        <f t="shared" si="219"/>
        <v>389.67</v>
      </c>
      <c r="V231" s="207"/>
      <c r="W231" s="207"/>
      <c r="X231" s="207"/>
      <c r="Y231" s="207"/>
      <c r="Z231" s="208">
        <f>SUM(Z32:Z230)</f>
        <v>781.640834</v>
      </c>
      <c r="AA231" s="207"/>
      <c r="AB231" s="207"/>
      <c r="AC231" s="207"/>
      <c r="AD231" s="207"/>
      <c r="AE231" s="207"/>
      <c r="AF231" s="207"/>
      <c r="AG231" s="207"/>
      <c r="AH231" s="207"/>
      <c r="AI231" s="207"/>
      <c r="AJ231" s="207"/>
      <c r="AK231" s="207"/>
    </row>
    <row r="232" ht="29.2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200"/>
      <c r="T232" s="139">
        <f>+T231-S231</f>
        <v>18</v>
      </c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9.2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202"/>
      <c r="S233" s="139"/>
      <c r="T233" s="139" t="s">
        <v>48</v>
      </c>
      <c r="U233" s="139" t="s">
        <v>61</v>
      </c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41"/>
      <c r="S234" s="139" t="s">
        <v>31</v>
      </c>
      <c r="T234" s="209">
        <f>SUMIFS($J$32:$J$229,$S$32:$S$229,"&gt;=3")</f>
        <v>17350.69868</v>
      </c>
      <c r="U234" s="210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9.25" customHeight="1">
      <c r="A235" s="139" t="s">
        <v>32</v>
      </c>
      <c r="B235" s="139"/>
      <c r="C235" s="139"/>
      <c r="D235" s="139" t="s">
        <v>33</v>
      </c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41"/>
      <c r="S235" s="139" t="s">
        <v>34</v>
      </c>
      <c r="T235" s="211">
        <f>J231-T234</f>
        <v>1478.995355</v>
      </c>
      <c r="U235" s="210">
        <f>+SUMIFS($U$32:$U$229,$S$32:$S$229,"&gt;=3")</f>
        <v>357.58</v>
      </c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9.2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202"/>
      <c r="S236" s="139"/>
      <c r="T236" s="212">
        <f>+I231</f>
        <v>31</v>
      </c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39.0" customHeight="1">
      <c r="A237" s="176"/>
      <c r="B237" s="160" t="s">
        <v>12</v>
      </c>
      <c r="C237" s="177" t="s">
        <v>62</v>
      </c>
      <c r="D237" s="52"/>
      <c r="E237" s="53"/>
      <c r="F237" s="178"/>
      <c r="G237" s="178"/>
      <c r="H237" s="179" t="s">
        <v>14</v>
      </c>
      <c r="I237" s="160" t="s">
        <v>15</v>
      </c>
      <c r="J237" s="160" t="s">
        <v>16</v>
      </c>
      <c r="K237" s="139"/>
      <c r="L237" s="139"/>
      <c r="M237" s="139"/>
      <c r="N237" s="139"/>
      <c r="O237" s="139"/>
      <c r="P237" s="139"/>
      <c r="Q237" s="139"/>
      <c r="R237" s="141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customHeight="1">
      <c r="A238" s="154">
        <v>1.0</v>
      </c>
      <c r="B238" s="213"/>
      <c r="C238" s="213"/>
      <c r="D238" s="213"/>
      <c r="E238" s="213"/>
      <c r="F238" s="213">
        <f t="shared" ref="F238:F251" si="220">1-VALUE(IF(RIGHT(B238, 1)="%", RIGHT(B238, 3), 0))</f>
        <v>1</v>
      </c>
      <c r="G238" s="213">
        <f t="shared" ref="G238:G251" si="221">+Q238*C238/100*D238/100*E238/100</f>
        <v>0</v>
      </c>
      <c r="H238" s="214">
        <f t="shared" ref="H238:H251" si="222">IF(F238=0, G238, F238*G238)</f>
        <v>0</v>
      </c>
      <c r="I238" s="213"/>
      <c r="J238" s="215"/>
      <c r="K238" s="139"/>
      <c r="L238" s="176">
        <f t="shared" ref="L238:L246" si="223">D238*25.4/1000</f>
        <v>0</v>
      </c>
      <c r="M238" s="160" t="str">
        <f t="shared" ref="M238:M242" si="224">+I238</f>
        <v/>
      </c>
      <c r="N238" s="160">
        <f t="shared" ref="N238:N242" si="225">M238*L238</f>
        <v>0</v>
      </c>
      <c r="O238" s="139"/>
      <c r="P238" s="139"/>
      <c r="Q238" s="139"/>
      <c r="R238" s="141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4">
        <v>2.0</v>
      </c>
      <c r="B239" s="213"/>
      <c r="C239" s="213"/>
      <c r="D239" s="213"/>
      <c r="E239" s="213"/>
      <c r="F239" s="213">
        <f t="shared" si="220"/>
        <v>1</v>
      </c>
      <c r="G239" s="213">
        <f t="shared" si="221"/>
        <v>0</v>
      </c>
      <c r="H239" s="214">
        <f t="shared" si="222"/>
        <v>0</v>
      </c>
      <c r="I239" s="213"/>
      <c r="J239" s="215">
        <f t="shared" ref="J239:J251" si="226">+I239*H239</f>
        <v>0</v>
      </c>
      <c r="K239" s="139"/>
      <c r="L239" s="176">
        <f t="shared" si="223"/>
        <v>0</v>
      </c>
      <c r="M239" s="160" t="str">
        <f t="shared" si="224"/>
        <v/>
      </c>
      <c r="N239" s="160">
        <f t="shared" si="225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54">
        <v>3.0</v>
      </c>
      <c r="B240" s="216"/>
      <c r="C240" s="216"/>
      <c r="D240" s="216"/>
      <c r="E240" s="216"/>
      <c r="F240" s="216">
        <f t="shared" si="220"/>
        <v>1</v>
      </c>
      <c r="G240" s="216">
        <f t="shared" si="221"/>
        <v>0</v>
      </c>
      <c r="H240" s="217">
        <f t="shared" si="222"/>
        <v>0</v>
      </c>
      <c r="I240" s="216"/>
      <c r="J240" s="193">
        <f t="shared" si="226"/>
        <v>0</v>
      </c>
      <c r="K240" s="139"/>
      <c r="L240" s="176">
        <f t="shared" si="223"/>
        <v>0</v>
      </c>
      <c r="M240" s="160" t="str">
        <f t="shared" si="224"/>
        <v/>
      </c>
      <c r="N240" s="160">
        <f t="shared" si="225"/>
        <v>0</v>
      </c>
      <c r="O240" s="139"/>
      <c r="P240" s="139"/>
      <c r="Q240" s="139"/>
      <c r="R240" s="139"/>
      <c r="S240" s="218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customHeight="1">
      <c r="A241" s="154">
        <v>4.0</v>
      </c>
      <c r="B241" s="216"/>
      <c r="C241" s="216"/>
      <c r="D241" s="216"/>
      <c r="E241" s="216"/>
      <c r="F241" s="216">
        <f t="shared" si="220"/>
        <v>1</v>
      </c>
      <c r="G241" s="216">
        <f t="shared" si="221"/>
        <v>0</v>
      </c>
      <c r="H241" s="217">
        <f t="shared" si="222"/>
        <v>0</v>
      </c>
      <c r="I241" s="216"/>
      <c r="J241" s="193">
        <f t="shared" si="226"/>
        <v>0</v>
      </c>
      <c r="K241" s="139"/>
      <c r="L241" s="176">
        <f t="shared" si="223"/>
        <v>0</v>
      </c>
      <c r="M241" s="160" t="str">
        <f t="shared" si="224"/>
        <v/>
      </c>
      <c r="N241" s="160">
        <f t="shared" si="225"/>
        <v>0</v>
      </c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customHeight="1">
      <c r="A242" s="154">
        <v>5.0</v>
      </c>
      <c r="B242" s="216"/>
      <c r="C242" s="216"/>
      <c r="D242" s="216"/>
      <c r="E242" s="216"/>
      <c r="F242" s="216">
        <f t="shared" si="220"/>
        <v>1</v>
      </c>
      <c r="G242" s="216">
        <f t="shared" si="221"/>
        <v>0</v>
      </c>
      <c r="H242" s="217">
        <f t="shared" si="222"/>
        <v>0</v>
      </c>
      <c r="I242" s="216"/>
      <c r="J242" s="193">
        <f t="shared" si="226"/>
        <v>0</v>
      </c>
      <c r="K242" s="139"/>
      <c r="L242" s="176">
        <f t="shared" si="223"/>
        <v>0</v>
      </c>
      <c r="M242" s="160" t="str">
        <f t="shared" si="224"/>
        <v/>
      </c>
      <c r="N242" s="160">
        <f t="shared" si="225"/>
        <v>0</v>
      </c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4">
        <v>6.0</v>
      </c>
      <c r="B243" s="216"/>
      <c r="C243" s="216"/>
      <c r="D243" s="216"/>
      <c r="E243" s="216"/>
      <c r="F243" s="216">
        <f t="shared" si="220"/>
        <v>1</v>
      </c>
      <c r="G243" s="216">
        <f t="shared" si="221"/>
        <v>0</v>
      </c>
      <c r="H243" s="217">
        <f t="shared" si="222"/>
        <v>0</v>
      </c>
      <c r="I243" s="216"/>
      <c r="J243" s="193">
        <f t="shared" si="226"/>
        <v>0</v>
      </c>
      <c r="K243" s="139"/>
      <c r="L243" s="139">
        <f t="shared" si="223"/>
        <v>0</v>
      </c>
      <c r="M243" s="219"/>
      <c r="N243" s="219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7.0</v>
      </c>
      <c r="B244" s="216"/>
      <c r="C244" s="216"/>
      <c r="D244" s="216"/>
      <c r="E244" s="216"/>
      <c r="F244" s="216">
        <f t="shared" si="220"/>
        <v>1</v>
      </c>
      <c r="G244" s="216">
        <f t="shared" si="221"/>
        <v>0</v>
      </c>
      <c r="H244" s="217">
        <f t="shared" si="222"/>
        <v>0</v>
      </c>
      <c r="I244" s="216"/>
      <c r="J244" s="193">
        <f t="shared" si="226"/>
        <v>0</v>
      </c>
      <c r="K244" s="139"/>
      <c r="L244" s="139">
        <f t="shared" si="223"/>
        <v>0</v>
      </c>
      <c r="M244" s="219"/>
      <c r="N244" s="219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8.0</v>
      </c>
      <c r="B245" s="216"/>
      <c r="C245" s="216"/>
      <c r="D245" s="216"/>
      <c r="E245" s="216"/>
      <c r="F245" s="216">
        <f t="shared" si="220"/>
        <v>1</v>
      </c>
      <c r="G245" s="216">
        <f t="shared" si="221"/>
        <v>0</v>
      </c>
      <c r="H245" s="217">
        <f t="shared" si="222"/>
        <v>0</v>
      </c>
      <c r="I245" s="216"/>
      <c r="J245" s="193">
        <f t="shared" si="226"/>
        <v>0</v>
      </c>
      <c r="K245" s="139"/>
      <c r="L245" s="139">
        <f t="shared" si="223"/>
        <v>0</v>
      </c>
      <c r="M245" s="219"/>
      <c r="N245" s="219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9.0</v>
      </c>
      <c r="B246" s="216"/>
      <c r="C246" s="216"/>
      <c r="D246" s="216"/>
      <c r="E246" s="216"/>
      <c r="F246" s="216">
        <f t="shared" si="220"/>
        <v>1</v>
      </c>
      <c r="G246" s="216">
        <f t="shared" si="221"/>
        <v>0</v>
      </c>
      <c r="H246" s="217">
        <f t="shared" si="222"/>
        <v>0</v>
      </c>
      <c r="I246" s="216"/>
      <c r="J246" s="193">
        <f t="shared" si="226"/>
        <v>0</v>
      </c>
      <c r="K246" s="139"/>
      <c r="L246" s="139">
        <f t="shared" si="223"/>
        <v>0</v>
      </c>
      <c r="M246" s="219"/>
      <c r="N246" s="219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10.0</v>
      </c>
      <c r="B247" s="191"/>
      <c r="C247" s="191"/>
      <c r="D247" s="191"/>
      <c r="E247" s="191"/>
      <c r="F247" s="191">
        <f t="shared" si="220"/>
        <v>1</v>
      </c>
      <c r="G247" s="191">
        <f t="shared" si="221"/>
        <v>0</v>
      </c>
      <c r="H247" s="192">
        <f t="shared" si="222"/>
        <v>0</v>
      </c>
      <c r="I247" s="191"/>
      <c r="J247" s="193">
        <f t="shared" si="226"/>
        <v>0</v>
      </c>
      <c r="K247" s="139"/>
      <c r="L247" s="139"/>
      <c r="M247" s="219"/>
      <c r="N247" s="219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11.0</v>
      </c>
      <c r="B248" s="191"/>
      <c r="C248" s="191"/>
      <c r="D248" s="191"/>
      <c r="E248" s="191"/>
      <c r="F248" s="191">
        <f t="shared" si="220"/>
        <v>1</v>
      </c>
      <c r="G248" s="191">
        <f t="shared" si="221"/>
        <v>0</v>
      </c>
      <c r="H248" s="192">
        <f t="shared" si="222"/>
        <v>0</v>
      </c>
      <c r="I248" s="191"/>
      <c r="J248" s="193">
        <f t="shared" si="226"/>
        <v>0</v>
      </c>
      <c r="K248" s="139"/>
      <c r="L248" s="139"/>
      <c r="M248" s="219"/>
      <c r="N248" s="219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12.0</v>
      </c>
      <c r="B249" s="191"/>
      <c r="C249" s="191"/>
      <c r="D249" s="191"/>
      <c r="E249" s="191"/>
      <c r="F249" s="191">
        <f t="shared" si="220"/>
        <v>1</v>
      </c>
      <c r="G249" s="191">
        <f t="shared" si="221"/>
        <v>0</v>
      </c>
      <c r="H249" s="192">
        <f t="shared" si="222"/>
        <v>0</v>
      </c>
      <c r="I249" s="191"/>
      <c r="J249" s="193">
        <f t="shared" si="226"/>
        <v>0</v>
      </c>
      <c r="K249" s="139"/>
      <c r="L249" s="139"/>
      <c r="M249" s="219"/>
      <c r="N249" s="21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13.0</v>
      </c>
      <c r="B250" s="191"/>
      <c r="C250" s="191"/>
      <c r="D250" s="191"/>
      <c r="E250" s="191"/>
      <c r="F250" s="191">
        <f t="shared" si="220"/>
        <v>1</v>
      </c>
      <c r="G250" s="191">
        <f t="shared" si="221"/>
        <v>0</v>
      </c>
      <c r="H250" s="192">
        <f t="shared" si="222"/>
        <v>0</v>
      </c>
      <c r="I250" s="191"/>
      <c r="J250" s="193">
        <f t="shared" si="226"/>
        <v>0</v>
      </c>
      <c r="K250" s="139"/>
      <c r="L250" s="139"/>
      <c r="M250" s="219"/>
      <c r="N250" s="21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14.0</v>
      </c>
      <c r="B251" s="191"/>
      <c r="C251" s="191"/>
      <c r="D251" s="191"/>
      <c r="E251" s="191"/>
      <c r="F251" s="191">
        <f t="shared" si="220"/>
        <v>1</v>
      </c>
      <c r="G251" s="191">
        <f t="shared" si="221"/>
        <v>0</v>
      </c>
      <c r="H251" s="192">
        <f t="shared" si="222"/>
        <v>0</v>
      </c>
      <c r="I251" s="191"/>
      <c r="J251" s="193">
        <f t="shared" si="226"/>
        <v>0</v>
      </c>
      <c r="K251" s="139"/>
      <c r="L251" s="139"/>
      <c r="M251" s="219"/>
      <c r="N251" s="21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4.75" customHeight="1">
      <c r="A252" s="160"/>
      <c r="B252" s="194"/>
      <c r="C252" s="194"/>
      <c r="D252" s="194"/>
      <c r="E252" s="194"/>
      <c r="F252" s="194"/>
      <c r="G252" s="194"/>
      <c r="H252" s="220" t="s">
        <v>38</v>
      </c>
      <c r="I252" s="194"/>
      <c r="J252" s="221">
        <f>SUM(J238:J251)</f>
        <v>0</v>
      </c>
      <c r="K252" s="139"/>
      <c r="L252" s="139"/>
      <c r="M252" s="139"/>
      <c r="N252" s="139"/>
      <c r="O252" s="139"/>
      <c r="P252" s="139"/>
      <c r="Q252" s="139"/>
      <c r="R252" s="141"/>
      <c r="S252" s="222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174"/>
      <c r="B253" s="144"/>
      <c r="C253" s="144"/>
      <c r="D253" s="144"/>
      <c r="E253" s="144"/>
      <c r="F253" s="144"/>
      <c r="G253" s="144"/>
      <c r="H253" s="145"/>
      <c r="I253" s="144"/>
      <c r="J253" s="175"/>
      <c r="K253" s="139"/>
      <c r="L253" s="139"/>
      <c r="M253" s="139"/>
      <c r="N253" s="139"/>
      <c r="O253" s="139"/>
      <c r="P253" s="139"/>
      <c r="Q253" s="139"/>
      <c r="R253" s="141"/>
      <c r="S253" s="222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39"/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141"/>
      <c r="S254" s="222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222"/>
      <c r="S255" s="222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39" t="s">
        <v>39</v>
      </c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222"/>
      <c r="S256" s="222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222"/>
      <c r="S257" s="222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42.0" customHeight="1">
      <c r="A258" s="176"/>
      <c r="B258" s="160" t="s">
        <v>12</v>
      </c>
      <c r="C258" s="177" t="s">
        <v>64</v>
      </c>
      <c r="D258" s="52"/>
      <c r="E258" s="53"/>
      <c r="F258" s="223"/>
      <c r="G258" s="223"/>
      <c r="H258" s="179" t="s">
        <v>14</v>
      </c>
      <c r="I258" s="224" t="s">
        <v>15</v>
      </c>
      <c r="J258" s="160" t="s">
        <v>16</v>
      </c>
      <c r="K258" s="139"/>
      <c r="L258" s="139"/>
      <c r="M258" s="139"/>
      <c r="N258" s="139"/>
      <c r="O258" s="139"/>
      <c r="P258" s="139"/>
      <c r="Q258" s="139"/>
      <c r="R258" s="222"/>
      <c r="S258" s="222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24.75" customHeight="1">
      <c r="A259" s="160">
        <v>1.0</v>
      </c>
      <c r="B259" s="181" t="s">
        <v>91</v>
      </c>
      <c r="C259" s="197"/>
      <c r="D259" s="197"/>
      <c r="E259" s="197"/>
      <c r="F259" s="197"/>
      <c r="G259" s="197"/>
      <c r="H259" s="225">
        <v>37.0</v>
      </c>
      <c r="I259" s="197">
        <v>1.0</v>
      </c>
      <c r="J259" s="193">
        <f t="shared" ref="J259:J291" si="227">+I259*H259</f>
        <v>37</v>
      </c>
      <c r="K259" s="176"/>
      <c r="L259" s="176"/>
      <c r="M259" s="176"/>
      <c r="N259" s="176"/>
      <c r="O259" s="176"/>
      <c r="P259" s="176"/>
      <c r="Q259" s="226"/>
      <c r="R259" s="222"/>
      <c r="S259" s="222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76"/>
      <c r="AF259" s="176"/>
      <c r="AG259" s="176"/>
      <c r="AH259" s="176"/>
      <c r="AI259" s="176"/>
      <c r="AJ259" s="176"/>
      <c r="AK259" s="176"/>
    </row>
    <row r="260" ht="24.75" customHeight="1">
      <c r="A260" s="160">
        <v>2.0</v>
      </c>
      <c r="B260" s="191" t="s">
        <v>91</v>
      </c>
      <c r="C260" s="197"/>
      <c r="D260" s="197"/>
      <c r="E260" s="197"/>
      <c r="F260" s="197"/>
      <c r="G260" s="197"/>
      <c r="H260" s="225">
        <v>31.0</v>
      </c>
      <c r="I260" s="197">
        <v>1.0</v>
      </c>
      <c r="J260" s="193">
        <f t="shared" si="227"/>
        <v>31</v>
      </c>
      <c r="K260" s="176"/>
      <c r="L260" s="176"/>
      <c r="M260" s="176"/>
      <c r="N260" s="176"/>
      <c r="O260" s="176"/>
      <c r="P260" s="176"/>
      <c r="Q260" s="226"/>
      <c r="R260" s="222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6"/>
      <c r="AF260" s="176"/>
      <c r="AG260" s="176"/>
      <c r="AH260" s="176"/>
      <c r="AI260" s="176"/>
      <c r="AJ260" s="176"/>
      <c r="AK260" s="176"/>
    </row>
    <row r="261" ht="24.75" customHeight="1">
      <c r="A261" s="160">
        <v>3.0</v>
      </c>
      <c r="B261" s="181" t="s">
        <v>94</v>
      </c>
      <c r="C261" s="197"/>
      <c r="D261" s="197"/>
      <c r="E261" s="197"/>
      <c r="F261" s="197"/>
      <c r="G261" s="197"/>
      <c r="H261" s="225">
        <v>26.0</v>
      </c>
      <c r="I261" s="197">
        <v>1.0</v>
      </c>
      <c r="J261" s="193">
        <f t="shared" si="227"/>
        <v>26</v>
      </c>
      <c r="K261" s="176"/>
      <c r="L261" s="176"/>
      <c r="M261" s="176"/>
      <c r="N261" s="176"/>
      <c r="O261" s="176"/>
      <c r="P261" s="176"/>
      <c r="Q261" s="226"/>
      <c r="R261" s="222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6"/>
      <c r="AF261" s="176"/>
      <c r="AG261" s="176"/>
      <c r="AH261" s="176"/>
      <c r="AI261" s="176"/>
      <c r="AJ261" s="176"/>
      <c r="AK261" s="176"/>
    </row>
    <row r="262" ht="24.75" customHeight="1">
      <c r="A262" s="160">
        <v>4.0</v>
      </c>
      <c r="B262" s="191" t="s">
        <v>94</v>
      </c>
      <c r="C262" s="197"/>
      <c r="D262" s="197"/>
      <c r="E262" s="197"/>
      <c r="F262" s="197"/>
      <c r="G262" s="197"/>
      <c r="H262" s="225">
        <v>18.0</v>
      </c>
      <c r="I262" s="197">
        <v>1.0</v>
      </c>
      <c r="J262" s="193">
        <f t="shared" si="227"/>
        <v>18</v>
      </c>
      <c r="K262" s="176"/>
      <c r="L262" s="176"/>
      <c r="M262" s="176"/>
      <c r="N262" s="176"/>
      <c r="O262" s="176"/>
      <c r="P262" s="176"/>
      <c r="Q262" s="226"/>
      <c r="R262" s="222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6"/>
      <c r="AF262" s="176"/>
      <c r="AG262" s="176"/>
      <c r="AH262" s="176"/>
      <c r="AI262" s="176"/>
      <c r="AJ262" s="176"/>
      <c r="AK262" s="176"/>
    </row>
    <row r="263" ht="24.75" customHeight="1">
      <c r="A263" s="160">
        <v>5.0</v>
      </c>
      <c r="B263" s="181" t="s">
        <v>26</v>
      </c>
      <c r="C263" s="197"/>
      <c r="D263" s="197"/>
      <c r="E263" s="197"/>
      <c r="F263" s="197"/>
      <c r="G263" s="197"/>
      <c r="H263" s="225">
        <v>49.0</v>
      </c>
      <c r="I263" s="197">
        <v>1.0</v>
      </c>
      <c r="J263" s="193">
        <f t="shared" si="227"/>
        <v>49</v>
      </c>
      <c r="K263" s="176"/>
      <c r="L263" s="176"/>
      <c r="M263" s="176"/>
      <c r="N263" s="176"/>
      <c r="O263" s="176"/>
      <c r="P263" s="176"/>
      <c r="Q263" s="226"/>
      <c r="R263" s="222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6"/>
      <c r="AF263" s="176"/>
      <c r="AG263" s="176"/>
      <c r="AH263" s="176"/>
      <c r="AI263" s="176"/>
      <c r="AJ263" s="176"/>
      <c r="AK263" s="176"/>
    </row>
    <row r="264" ht="24.75" customHeight="1">
      <c r="A264" s="160">
        <v>6.0</v>
      </c>
      <c r="B264" s="191" t="s">
        <v>26</v>
      </c>
      <c r="C264" s="197"/>
      <c r="D264" s="197"/>
      <c r="E264" s="197"/>
      <c r="F264" s="197"/>
      <c r="G264" s="197"/>
      <c r="H264" s="225">
        <v>39.0</v>
      </c>
      <c r="I264" s="197">
        <v>1.0</v>
      </c>
      <c r="J264" s="193">
        <f t="shared" si="227"/>
        <v>39</v>
      </c>
      <c r="K264" s="176"/>
      <c r="L264" s="176"/>
      <c r="M264" s="176"/>
      <c r="N264" s="176"/>
      <c r="O264" s="176"/>
      <c r="P264" s="176"/>
      <c r="Q264" s="226"/>
      <c r="R264" s="222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6"/>
      <c r="AF264" s="176"/>
      <c r="AG264" s="176"/>
      <c r="AH264" s="176"/>
      <c r="AI264" s="176"/>
      <c r="AJ264" s="176"/>
      <c r="AK264" s="176"/>
    </row>
    <row r="265" ht="24.75" customHeight="1">
      <c r="A265" s="160">
        <v>7.0</v>
      </c>
      <c r="B265" s="181" t="s">
        <v>75</v>
      </c>
      <c r="C265" s="197"/>
      <c r="D265" s="197"/>
      <c r="E265" s="197"/>
      <c r="F265" s="197"/>
      <c r="G265" s="197"/>
      <c r="H265" s="225">
        <v>57.0</v>
      </c>
      <c r="I265" s="197">
        <v>1.0</v>
      </c>
      <c r="J265" s="193">
        <f t="shared" si="227"/>
        <v>57</v>
      </c>
      <c r="K265" s="176"/>
      <c r="L265" s="176"/>
      <c r="M265" s="176"/>
      <c r="N265" s="176"/>
      <c r="O265" s="176"/>
      <c r="P265" s="176"/>
      <c r="Q265" s="226"/>
      <c r="R265" s="222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6"/>
      <c r="AF265" s="176"/>
      <c r="AG265" s="176"/>
      <c r="AH265" s="176"/>
      <c r="AI265" s="176"/>
      <c r="AJ265" s="176"/>
      <c r="AK265" s="176"/>
    </row>
    <row r="266" ht="24.75" customHeight="1">
      <c r="A266" s="160">
        <v>8.0</v>
      </c>
      <c r="B266" s="191" t="s">
        <v>75</v>
      </c>
      <c r="C266" s="197"/>
      <c r="D266" s="197"/>
      <c r="E266" s="197"/>
      <c r="F266" s="197"/>
      <c r="G266" s="197"/>
      <c r="H266" s="225">
        <v>19.0</v>
      </c>
      <c r="I266" s="197">
        <v>1.0</v>
      </c>
      <c r="J266" s="193">
        <f t="shared" si="227"/>
        <v>19</v>
      </c>
      <c r="K266" s="176"/>
      <c r="L266" s="176"/>
      <c r="M266" s="176"/>
      <c r="N266" s="176"/>
      <c r="O266" s="176"/>
      <c r="P266" s="176"/>
      <c r="Q266" s="226"/>
      <c r="R266" s="222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6"/>
      <c r="AF266" s="176"/>
      <c r="AG266" s="176"/>
      <c r="AH266" s="176"/>
      <c r="AI266" s="176"/>
      <c r="AJ266" s="176"/>
      <c r="AK266" s="176"/>
    </row>
    <row r="267" ht="24.75" hidden="1" customHeight="1">
      <c r="A267" s="160">
        <v>11.0</v>
      </c>
      <c r="B267" s="227"/>
      <c r="C267" s="197"/>
      <c r="D267" s="197"/>
      <c r="E267" s="197"/>
      <c r="F267" s="197"/>
      <c r="G267" s="197"/>
      <c r="H267" s="225"/>
      <c r="I267" s="197"/>
      <c r="J267" s="193">
        <f t="shared" si="227"/>
        <v>0</v>
      </c>
      <c r="K267" s="176"/>
      <c r="L267" s="176"/>
      <c r="M267" s="176"/>
      <c r="N267" s="176"/>
      <c r="O267" s="176"/>
      <c r="P267" s="176"/>
      <c r="Q267" s="226"/>
      <c r="R267" s="222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6"/>
      <c r="AF267" s="176"/>
      <c r="AG267" s="176"/>
      <c r="AH267" s="176"/>
      <c r="AI267" s="176"/>
      <c r="AJ267" s="176"/>
      <c r="AK267" s="176"/>
    </row>
    <row r="268" ht="24.75" hidden="1" customHeight="1">
      <c r="A268" s="160">
        <v>12.0</v>
      </c>
      <c r="B268" s="227"/>
      <c r="C268" s="197"/>
      <c r="D268" s="197"/>
      <c r="E268" s="197"/>
      <c r="F268" s="197"/>
      <c r="G268" s="197"/>
      <c r="H268" s="225"/>
      <c r="I268" s="197"/>
      <c r="J268" s="193">
        <f t="shared" si="227"/>
        <v>0</v>
      </c>
      <c r="K268" s="176"/>
      <c r="L268" s="176"/>
      <c r="M268" s="176"/>
      <c r="N268" s="176"/>
      <c r="O268" s="176"/>
      <c r="P268" s="176"/>
      <c r="Q268" s="226"/>
      <c r="R268" s="222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6"/>
      <c r="AF268" s="176"/>
      <c r="AG268" s="176"/>
      <c r="AH268" s="176"/>
      <c r="AI268" s="176"/>
      <c r="AJ268" s="176"/>
      <c r="AK268" s="176"/>
    </row>
    <row r="269" ht="24.75" hidden="1" customHeight="1">
      <c r="A269" s="160">
        <v>13.0</v>
      </c>
      <c r="B269" s="227"/>
      <c r="C269" s="197"/>
      <c r="D269" s="197"/>
      <c r="E269" s="197"/>
      <c r="F269" s="197"/>
      <c r="G269" s="197"/>
      <c r="H269" s="225"/>
      <c r="I269" s="197"/>
      <c r="J269" s="193">
        <f t="shared" si="227"/>
        <v>0</v>
      </c>
      <c r="K269" s="176"/>
      <c r="L269" s="176"/>
      <c r="M269" s="176"/>
      <c r="N269" s="176"/>
      <c r="O269" s="176"/>
      <c r="P269" s="176"/>
      <c r="Q269" s="226"/>
      <c r="R269" s="222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6"/>
      <c r="AF269" s="176"/>
      <c r="AG269" s="176"/>
      <c r="AH269" s="176"/>
      <c r="AI269" s="176"/>
      <c r="AJ269" s="176"/>
      <c r="AK269" s="176"/>
    </row>
    <row r="270" ht="24.75" hidden="1" customHeight="1">
      <c r="A270" s="160">
        <v>14.0</v>
      </c>
      <c r="B270" s="227"/>
      <c r="C270" s="197"/>
      <c r="D270" s="197"/>
      <c r="E270" s="197"/>
      <c r="F270" s="197"/>
      <c r="G270" s="197"/>
      <c r="H270" s="225"/>
      <c r="I270" s="197"/>
      <c r="J270" s="193">
        <f t="shared" si="227"/>
        <v>0</v>
      </c>
      <c r="K270" s="176"/>
      <c r="L270" s="176"/>
      <c r="M270" s="176"/>
      <c r="N270" s="176"/>
      <c r="O270" s="176"/>
      <c r="P270" s="176"/>
      <c r="Q270" s="226"/>
      <c r="R270" s="222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6"/>
      <c r="AF270" s="176"/>
      <c r="AG270" s="176"/>
      <c r="AH270" s="176"/>
      <c r="AI270" s="176"/>
      <c r="AJ270" s="176"/>
      <c r="AK270" s="176"/>
    </row>
    <row r="271" ht="24.75" hidden="1" customHeight="1">
      <c r="A271" s="160">
        <v>15.0</v>
      </c>
      <c r="B271" s="227"/>
      <c r="C271" s="197"/>
      <c r="D271" s="197"/>
      <c r="E271" s="197"/>
      <c r="F271" s="197"/>
      <c r="G271" s="197"/>
      <c r="H271" s="225"/>
      <c r="I271" s="197"/>
      <c r="J271" s="193">
        <f t="shared" si="227"/>
        <v>0</v>
      </c>
      <c r="K271" s="176"/>
      <c r="L271" s="176"/>
      <c r="M271" s="176"/>
      <c r="N271" s="176"/>
      <c r="O271" s="176"/>
      <c r="P271" s="176"/>
      <c r="Q271" s="226"/>
      <c r="R271" s="222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6"/>
      <c r="AF271" s="176"/>
      <c r="AG271" s="176"/>
      <c r="AH271" s="176"/>
      <c r="AI271" s="176"/>
      <c r="AJ271" s="176"/>
      <c r="AK271" s="176"/>
    </row>
    <row r="272" ht="24.75" hidden="1" customHeight="1">
      <c r="A272" s="160">
        <v>16.0</v>
      </c>
      <c r="B272" s="227"/>
      <c r="C272" s="197"/>
      <c r="D272" s="197"/>
      <c r="E272" s="197"/>
      <c r="F272" s="197"/>
      <c r="G272" s="197"/>
      <c r="H272" s="225"/>
      <c r="I272" s="197"/>
      <c r="J272" s="193">
        <f t="shared" si="227"/>
        <v>0</v>
      </c>
      <c r="K272" s="176"/>
      <c r="L272" s="176"/>
      <c r="M272" s="176"/>
      <c r="N272" s="176"/>
      <c r="O272" s="176"/>
      <c r="P272" s="176"/>
      <c r="Q272" s="226"/>
      <c r="R272" s="222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6"/>
      <c r="AF272" s="176"/>
      <c r="AG272" s="176"/>
      <c r="AH272" s="176"/>
      <c r="AI272" s="176"/>
      <c r="AJ272" s="176"/>
      <c r="AK272" s="176"/>
    </row>
    <row r="273" ht="24.75" hidden="1" customHeight="1">
      <c r="A273" s="160">
        <v>17.0</v>
      </c>
      <c r="B273" s="227"/>
      <c r="C273" s="197"/>
      <c r="D273" s="197"/>
      <c r="E273" s="197"/>
      <c r="F273" s="197"/>
      <c r="G273" s="197"/>
      <c r="H273" s="225"/>
      <c r="I273" s="197"/>
      <c r="J273" s="193">
        <f t="shared" si="227"/>
        <v>0</v>
      </c>
      <c r="K273" s="176"/>
      <c r="L273" s="176"/>
      <c r="M273" s="176"/>
      <c r="N273" s="176"/>
      <c r="O273" s="176"/>
      <c r="P273" s="176"/>
      <c r="Q273" s="226"/>
      <c r="R273" s="222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6"/>
      <c r="AF273" s="176"/>
      <c r="AG273" s="176"/>
      <c r="AH273" s="176"/>
      <c r="AI273" s="176"/>
      <c r="AJ273" s="176"/>
      <c r="AK273" s="176"/>
    </row>
    <row r="274" ht="24.75" hidden="1" customHeight="1">
      <c r="A274" s="160">
        <v>18.0</v>
      </c>
      <c r="B274" s="227"/>
      <c r="C274" s="197"/>
      <c r="D274" s="197"/>
      <c r="E274" s="197"/>
      <c r="F274" s="197"/>
      <c r="G274" s="197"/>
      <c r="H274" s="225"/>
      <c r="I274" s="197"/>
      <c r="J274" s="193">
        <f t="shared" si="227"/>
        <v>0</v>
      </c>
      <c r="K274" s="176"/>
      <c r="L274" s="176"/>
      <c r="M274" s="176"/>
      <c r="N274" s="176"/>
      <c r="O274" s="176"/>
      <c r="P274" s="176"/>
      <c r="Q274" s="226"/>
      <c r="R274" s="222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6"/>
      <c r="AF274" s="176"/>
      <c r="AG274" s="176"/>
      <c r="AH274" s="176"/>
      <c r="AI274" s="176"/>
      <c r="AJ274" s="176"/>
      <c r="AK274" s="176"/>
    </row>
    <row r="275" ht="24.75" hidden="1" customHeight="1">
      <c r="A275" s="160">
        <v>19.0</v>
      </c>
      <c r="B275" s="227"/>
      <c r="C275" s="197"/>
      <c r="D275" s="197"/>
      <c r="E275" s="197"/>
      <c r="F275" s="197"/>
      <c r="G275" s="197"/>
      <c r="H275" s="225"/>
      <c r="I275" s="197"/>
      <c r="J275" s="193">
        <f t="shared" si="227"/>
        <v>0</v>
      </c>
      <c r="K275" s="176"/>
      <c r="L275" s="176"/>
      <c r="M275" s="176"/>
      <c r="N275" s="176"/>
      <c r="O275" s="176"/>
      <c r="P275" s="176"/>
      <c r="Q275" s="226"/>
      <c r="R275" s="140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6"/>
      <c r="AF275" s="176"/>
      <c r="AG275" s="176"/>
      <c r="AH275" s="176"/>
      <c r="AI275" s="176"/>
      <c r="AJ275" s="176"/>
      <c r="AK275" s="176"/>
    </row>
    <row r="276" ht="24.75" hidden="1" customHeight="1">
      <c r="A276" s="160">
        <v>20.0</v>
      </c>
      <c r="B276" s="227"/>
      <c r="C276" s="197"/>
      <c r="D276" s="197"/>
      <c r="E276" s="197"/>
      <c r="F276" s="197"/>
      <c r="G276" s="197"/>
      <c r="H276" s="225"/>
      <c r="I276" s="197"/>
      <c r="J276" s="193">
        <f t="shared" si="227"/>
        <v>0</v>
      </c>
      <c r="K276" s="176"/>
      <c r="L276" s="176"/>
      <c r="M276" s="176"/>
      <c r="N276" s="176"/>
      <c r="O276" s="176"/>
      <c r="P276" s="176"/>
      <c r="Q276" s="226"/>
      <c r="R276" s="222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76"/>
      <c r="AF276" s="176"/>
      <c r="AG276" s="176"/>
      <c r="AH276" s="176"/>
      <c r="AI276" s="176"/>
      <c r="AJ276" s="176"/>
      <c r="AK276" s="176"/>
    </row>
    <row r="277" ht="24.75" hidden="1" customHeight="1">
      <c r="A277" s="160">
        <v>21.0</v>
      </c>
      <c r="B277" s="227"/>
      <c r="C277" s="197"/>
      <c r="D277" s="197"/>
      <c r="E277" s="197"/>
      <c r="F277" s="197"/>
      <c r="G277" s="197"/>
      <c r="H277" s="225"/>
      <c r="I277" s="197"/>
      <c r="J277" s="193">
        <f t="shared" si="227"/>
        <v>0</v>
      </c>
      <c r="K277" s="176"/>
      <c r="L277" s="176"/>
      <c r="M277" s="176"/>
      <c r="N277" s="176"/>
      <c r="O277" s="176"/>
      <c r="P277" s="176"/>
      <c r="Q277" s="226"/>
      <c r="R277" s="222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76"/>
      <c r="AF277" s="176"/>
      <c r="AG277" s="176"/>
      <c r="AH277" s="176"/>
      <c r="AI277" s="176"/>
      <c r="AJ277" s="176"/>
      <c r="AK277" s="176"/>
    </row>
    <row r="278" ht="24.75" hidden="1" customHeight="1">
      <c r="A278" s="160">
        <v>22.0</v>
      </c>
      <c r="B278" s="227"/>
      <c r="C278" s="197"/>
      <c r="D278" s="197"/>
      <c r="E278" s="197"/>
      <c r="F278" s="197"/>
      <c r="G278" s="197"/>
      <c r="H278" s="225"/>
      <c r="I278" s="197"/>
      <c r="J278" s="193">
        <f t="shared" si="227"/>
        <v>0</v>
      </c>
      <c r="K278" s="176"/>
      <c r="L278" s="176"/>
      <c r="M278" s="176"/>
      <c r="N278" s="176"/>
      <c r="O278" s="176"/>
      <c r="P278" s="176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76"/>
      <c r="AF278" s="176"/>
      <c r="AG278" s="176"/>
      <c r="AH278" s="176"/>
      <c r="AI278" s="176"/>
      <c r="AJ278" s="176"/>
      <c r="AK278" s="176"/>
    </row>
    <row r="279" ht="24.75" hidden="1" customHeight="1">
      <c r="A279" s="160">
        <v>23.0</v>
      </c>
      <c r="B279" s="227"/>
      <c r="C279" s="197"/>
      <c r="D279" s="197"/>
      <c r="E279" s="197"/>
      <c r="F279" s="197"/>
      <c r="G279" s="197"/>
      <c r="H279" s="225"/>
      <c r="I279" s="197"/>
      <c r="J279" s="193">
        <f t="shared" si="227"/>
        <v>0</v>
      </c>
      <c r="K279" s="176"/>
      <c r="L279" s="176"/>
      <c r="M279" s="176"/>
      <c r="N279" s="176"/>
      <c r="O279" s="176"/>
      <c r="P279" s="176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24.75" hidden="1" customHeight="1">
      <c r="A280" s="160">
        <v>24.0</v>
      </c>
      <c r="B280" s="227"/>
      <c r="C280" s="197"/>
      <c r="D280" s="197"/>
      <c r="E280" s="197"/>
      <c r="F280" s="197"/>
      <c r="G280" s="197"/>
      <c r="H280" s="225"/>
      <c r="I280" s="197"/>
      <c r="J280" s="193">
        <f t="shared" si="227"/>
        <v>0</v>
      </c>
      <c r="K280" s="176"/>
      <c r="L280" s="176"/>
      <c r="M280" s="176"/>
      <c r="N280" s="176"/>
      <c r="O280" s="176"/>
      <c r="P280" s="176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0">
        <v>25.0</v>
      </c>
      <c r="B281" s="227"/>
      <c r="C281" s="197"/>
      <c r="D281" s="197"/>
      <c r="E281" s="197"/>
      <c r="F281" s="197"/>
      <c r="G281" s="197"/>
      <c r="H281" s="225"/>
      <c r="I281" s="197"/>
      <c r="J281" s="193">
        <f t="shared" si="227"/>
        <v>0</v>
      </c>
      <c r="K281" s="176"/>
      <c r="L281" s="176"/>
      <c r="M281" s="176"/>
      <c r="N281" s="176"/>
      <c r="O281" s="176"/>
      <c r="P281" s="176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0">
        <v>26.0</v>
      </c>
      <c r="B282" s="227"/>
      <c r="C282" s="197"/>
      <c r="D282" s="197"/>
      <c r="E282" s="197"/>
      <c r="F282" s="197"/>
      <c r="G282" s="197"/>
      <c r="H282" s="225"/>
      <c r="I282" s="197"/>
      <c r="J282" s="193">
        <f t="shared" si="227"/>
        <v>0</v>
      </c>
      <c r="K282" s="176"/>
      <c r="L282" s="176"/>
      <c r="M282" s="176"/>
      <c r="N282" s="176"/>
      <c r="O282" s="176"/>
      <c r="P282" s="176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27.0</v>
      </c>
      <c r="B283" s="227"/>
      <c r="C283" s="197"/>
      <c r="D283" s="197"/>
      <c r="E283" s="197"/>
      <c r="F283" s="197"/>
      <c r="G283" s="197"/>
      <c r="H283" s="197"/>
      <c r="I283" s="197"/>
      <c r="J283" s="193">
        <f t="shared" si="227"/>
        <v>0</v>
      </c>
      <c r="K283" s="176"/>
      <c r="L283" s="176"/>
      <c r="M283" s="176"/>
      <c r="N283" s="176"/>
      <c r="O283" s="176"/>
      <c r="P283" s="176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28.0</v>
      </c>
      <c r="B284" s="227"/>
      <c r="C284" s="197"/>
      <c r="D284" s="197"/>
      <c r="E284" s="197"/>
      <c r="F284" s="197"/>
      <c r="G284" s="197"/>
      <c r="H284" s="197"/>
      <c r="I284" s="197"/>
      <c r="J284" s="193">
        <f t="shared" si="227"/>
        <v>0</v>
      </c>
      <c r="K284" s="176"/>
      <c r="L284" s="176"/>
      <c r="M284" s="176"/>
      <c r="N284" s="176"/>
      <c r="O284" s="176"/>
      <c r="P284" s="176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29.0</v>
      </c>
      <c r="B285" s="228"/>
      <c r="C285" s="197"/>
      <c r="D285" s="197"/>
      <c r="E285" s="197"/>
      <c r="F285" s="197"/>
      <c r="G285" s="197"/>
      <c r="H285" s="197"/>
      <c r="I285" s="197"/>
      <c r="J285" s="193">
        <f t="shared" si="227"/>
        <v>0</v>
      </c>
      <c r="K285" s="176"/>
      <c r="L285" s="176"/>
      <c r="M285" s="176"/>
      <c r="N285" s="176"/>
      <c r="O285" s="176"/>
      <c r="P285" s="176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30.0</v>
      </c>
      <c r="B286" s="228"/>
      <c r="C286" s="197"/>
      <c r="D286" s="197"/>
      <c r="E286" s="197"/>
      <c r="F286" s="197"/>
      <c r="G286" s="197"/>
      <c r="H286" s="225"/>
      <c r="I286" s="197"/>
      <c r="J286" s="193">
        <f t="shared" si="227"/>
        <v>0</v>
      </c>
      <c r="K286" s="176"/>
      <c r="L286" s="176"/>
      <c r="M286" s="176"/>
      <c r="N286" s="176"/>
      <c r="O286" s="176"/>
      <c r="P286" s="176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31.0</v>
      </c>
      <c r="B287" s="216"/>
      <c r="C287" s="197"/>
      <c r="D287" s="197"/>
      <c r="E287" s="197"/>
      <c r="F287" s="197"/>
      <c r="G287" s="197"/>
      <c r="H287" s="225"/>
      <c r="I287" s="197"/>
      <c r="J287" s="193">
        <f t="shared" si="227"/>
        <v>0</v>
      </c>
      <c r="K287" s="176"/>
      <c r="L287" s="176"/>
      <c r="M287" s="176"/>
      <c r="N287" s="176"/>
      <c r="O287" s="176"/>
      <c r="P287" s="176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32.0</v>
      </c>
      <c r="B288" s="216"/>
      <c r="C288" s="160"/>
      <c r="D288" s="160"/>
      <c r="E288" s="160"/>
      <c r="F288" s="160"/>
      <c r="G288" s="160"/>
      <c r="H288" s="160"/>
      <c r="I288" s="160"/>
      <c r="J288" s="193">
        <f t="shared" si="227"/>
        <v>0</v>
      </c>
      <c r="K288" s="176"/>
      <c r="L288" s="176"/>
      <c r="M288" s="176"/>
      <c r="N288" s="176"/>
      <c r="O288" s="176"/>
      <c r="P288" s="176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33.0</v>
      </c>
      <c r="B289" s="228"/>
      <c r="C289" s="160"/>
      <c r="D289" s="160"/>
      <c r="E289" s="160"/>
      <c r="F289" s="160"/>
      <c r="G289" s="160"/>
      <c r="H289" s="160"/>
      <c r="I289" s="160"/>
      <c r="J289" s="193">
        <f t="shared" si="227"/>
        <v>0</v>
      </c>
      <c r="K289" s="176"/>
      <c r="L289" s="176"/>
      <c r="M289" s="176"/>
      <c r="N289" s="176"/>
      <c r="O289" s="176"/>
      <c r="P289" s="176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34.0</v>
      </c>
      <c r="B290" s="229"/>
      <c r="C290" s="160"/>
      <c r="D290" s="160"/>
      <c r="E290" s="160"/>
      <c r="F290" s="160"/>
      <c r="G290" s="160"/>
      <c r="H290" s="160"/>
      <c r="I290" s="160"/>
      <c r="J290" s="193">
        <f t="shared" si="227"/>
        <v>0</v>
      </c>
      <c r="K290" s="176"/>
      <c r="L290" s="176"/>
      <c r="M290" s="176"/>
      <c r="N290" s="176"/>
      <c r="O290" s="176"/>
      <c r="P290" s="176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0">
        <v>35.0</v>
      </c>
      <c r="B291" s="230"/>
      <c r="C291" s="160"/>
      <c r="D291" s="160"/>
      <c r="E291" s="160"/>
      <c r="F291" s="160"/>
      <c r="G291" s="160"/>
      <c r="H291" s="160"/>
      <c r="I291" s="160"/>
      <c r="J291" s="193">
        <f t="shared" si="227"/>
        <v>0</v>
      </c>
      <c r="K291" s="176"/>
      <c r="L291" s="176"/>
      <c r="M291" s="176"/>
      <c r="N291" s="176"/>
      <c r="O291" s="176"/>
      <c r="P291" s="176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 t="s">
        <v>38</v>
      </c>
      <c r="I292" s="139"/>
      <c r="J292" s="231">
        <f>SUM(J259:J291)</f>
        <v>276</v>
      </c>
      <c r="K292" s="232"/>
      <c r="L292" s="232"/>
      <c r="M292" s="232"/>
      <c r="N292" s="232"/>
      <c r="O292" s="232"/>
      <c r="P292" s="232"/>
      <c r="Q292" s="232"/>
      <c r="R292" s="139"/>
      <c r="S292" s="222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144"/>
      <c r="B293" s="144"/>
      <c r="C293" s="144"/>
      <c r="D293" s="144"/>
      <c r="E293" s="144"/>
      <c r="F293" s="144"/>
      <c r="G293" s="144"/>
      <c r="H293" s="145"/>
      <c r="I293" s="173"/>
      <c r="J293" s="203">
        <f>+J292*60%</f>
        <v>165.6</v>
      </c>
      <c r="K293" s="203"/>
      <c r="L293" s="203"/>
      <c r="M293" s="203"/>
      <c r="N293" s="203"/>
      <c r="O293" s="203"/>
      <c r="P293" s="203"/>
      <c r="Q293" s="203">
        <f>+J292*40%</f>
        <v>110.4</v>
      </c>
      <c r="R293" s="139"/>
      <c r="S293" s="222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222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222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19.5" customHeight="1">
      <c r="A296" s="233" t="s">
        <v>41</v>
      </c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222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57.0" customHeight="1">
      <c r="A297" s="234"/>
      <c r="B297" s="235" t="s">
        <v>42</v>
      </c>
      <c r="C297" s="235" t="s">
        <v>43</v>
      </c>
      <c r="D297" s="235" t="s">
        <v>44</v>
      </c>
      <c r="E297" s="235" t="s">
        <v>45</v>
      </c>
      <c r="F297" s="235"/>
      <c r="G297" s="235"/>
      <c r="H297" s="236" t="s">
        <v>46</v>
      </c>
      <c r="I297" s="237" t="s">
        <v>47</v>
      </c>
      <c r="J297" s="139"/>
      <c r="K297" s="139"/>
      <c r="L297" s="139"/>
      <c r="M297" s="139"/>
      <c r="N297" s="139"/>
      <c r="O297" s="139"/>
      <c r="P297" s="139"/>
      <c r="Q297" s="139"/>
      <c r="R297" s="141"/>
      <c r="S297" s="222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238" t="s">
        <v>48</v>
      </c>
      <c r="B298" s="239">
        <f>+E25</f>
        <v>20955.8232</v>
      </c>
      <c r="C298" s="240">
        <f>+J231</f>
        <v>18829.69403</v>
      </c>
      <c r="D298" s="240">
        <f>+J252</f>
        <v>0</v>
      </c>
      <c r="E298" s="241">
        <f>J293</f>
        <v>165.6</v>
      </c>
      <c r="F298" s="241"/>
      <c r="G298" s="241"/>
      <c r="H298" s="242">
        <f>+I25</f>
        <v>1495.269829</v>
      </c>
      <c r="I298" s="243">
        <f>+B298-C298-D298-E298-H298</f>
        <v>465.2593399</v>
      </c>
      <c r="J298" s="139"/>
      <c r="K298" s="139"/>
      <c r="L298" s="139"/>
      <c r="M298" s="139"/>
      <c r="N298" s="139"/>
      <c r="O298" s="139"/>
      <c r="P298" s="139"/>
      <c r="Q298" s="139"/>
      <c r="R298" s="141"/>
      <c r="S298" s="222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9.5" customHeight="1">
      <c r="A299" s="244" t="s">
        <v>49</v>
      </c>
      <c r="B299" s="245"/>
      <c r="C299" s="246">
        <f>+C298/B298</f>
        <v>0.8985423217</v>
      </c>
      <c r="D299" s="246">
        <f>+D298/B298</f>
        <v>0</v>
      </c>
      <c r="E299" s="246">
        <f>+E298/B298</f>
        <v>0.007902338096</v>
      </c>
      <c r="F299" s="246"/>
      <c r="G299" s="246"/>
      <c r="H299" s="247">
        <f>+H298/B298</f>
        <v>0.07135342834</v>
      </c>
      <c r="I299" s="248">
        <f>+I298/B298</f>
        <v>0.02220191187</v>
      </c>
      <c r="J299" s="139"/>
      <c r="K299" s="139"/>
      <c r="L299" s="139"/>
      <c r="M299" s="139"/>
      <c r="N299" s="139"/>
      <c r="O299" s="139"/>
      <c r="P299" s="139"/>
      <c r="Q299" s="139"/>
      <c r="R299" s="141"/>
      <c r="S299" s="222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9.5" customHeight="1">
      <c r="A300" s="163"/>
      <c r="B300" s="219"/>
      <c r="C300" s="249"/>
      <c r="D300" s="249"/>
      <c r="E300" s="249"/>
      <c r="F300" s="249"/>
      <c r="G300" s="249"/>
      <c r="H300" s="250"/>
      <c r="I300" s="251"/>
      <c r="J300" s="139"/>
      <c r="K300" s="139"/>
      <c r="L300" s="139"/>
      <c r="M300" s="139"/>
      <c r="N300" s="139"/>
      <c r="O300" s="139"/>
      <c r="P300" s="139"/>
      <c r="Q300" s="139"/>
      <c r="R300" s="141"/>
      <c r="S300" s="222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252"/>
      <c r="B301" s="253"/>
      <c r="C301" s="253"/>
      <c r="D301" s="253" t="s">
        <v>50</v>
      </c>
      <c r="E301" s="253" t="s">
        <v>48</v>
      </c>
      <c r="F301" s="253"/>
      <c r="G301" s="253"/>
      <c r="H301" s="254">
        <f>+D298+E298+H298+I298</f>
        <v>2126.129169</v>
      </c>
      <c r="I301" s="255"/>
      <c r="J301" s="139"/>
      <c r="K301" s="139"/>
      <c r="L301" s="139"/>
      <c r="M301" s="139"/>
      <c r="N301" s="139"/>
      <c r="O301" s="139"/>
      <c r="P301" s="139"/>
      <c r="Q301" s="139"/>
      <c r="R301" s="141"/>
      <c r="S301" s="140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256"/>
      <c r="B302" s="139"/>
      <c r="C302" s="139"/>
      <c r="D302" s="139"/>
      <c r="E302" s="139" t="s">
        <v>49</v>
      </c>
      <c r="F302" s="139"/>
      <c r="G302" s="139"/>
      <c r="H302" s="250">
        <f>+H301/B298</f>
        <v>0.1014576783</v>
      </c>
      <c r="I302" s="257"/>
      <c r="J302" s="139"/>
      <c r="K302" s="139"/>
      <c r="L302" s="139"/>
      <c r="M302" s="139"/>
      <c r="N302" s="139"/>
      <c r="O302" s="139"/>
      <c r="P302" s="139"/>
      <c r="Q302" s="139"/>
      <c r="R302" s="141"/>
      <c r="S302" s="140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56"/>
      <c r="B303" s="139"/>
      <c r="C303" s="139" t="s">
        <v>51</v>
      </c>
      <c r="D303" s="139"/>
      <c r="E303" s="139"/>
      <c r="F303" s="139"/>
      <c r="G303" s="139"/>
      <c r="H303" s="140"/>
      <c r="I303" s="257"/>
      <c r="J303" s="139"/>
      <c r="K303" s="139"/>
      <c r="L303" s="139"/>
      <c r="M303" s="139"/>
      <c r="N303" s="139"/>
      <c r="O303" s="139"/>
      <c r="P303" s="139"/>
      <c r="Q303" s="139"/>
      <c r="R303" s="141"/>
      <c r="S303" s="140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56"/>
      <c r="B304" s="139"/>
      <c r="C304" s="139"/>
      <c r="D304" s="139" t="s">
        <v>52</v>
      </c>
      <c r="E304" s="139"/>
      <c r="F304" s="139"/>
      <c r="G304" s="139"/>
      <c r="H304" s="140">
        <f>+H303*(H301-H298)</f>
        <v>0</v>
      </c>
      <c r="I304" s="257"/>
      <c r="J304" s="139"/>
      <c r="K304" s="139"/>
      <c r="L304" s="139"/>
      <c r="M304" s="139"/>
      <c r="N304" s="139"/>
      <c r="O304" s="139"/>
      <c r="P304" s="139"/>
      <c r="Q304" s="139"/>
      <c r="R304" s="141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258"/>
      <c r="B305" s="259"/>
      <c r="C305" s="259"/>
      <c r="D305" s="259"/>
      <c r="E305" s="259"/>
      <c r="F305" s="259"/>
      <c r="G305" s="259"/>
      <c r="H305" s="260"/>
      <c r="I305" s="261"/>
      <c r="J305" s="139"/>
      <c r="K305" s="139"/>
      <c r="L305" s="139"/>
      <c r="M305" s="139"/>
      <c r="N305" s="139"/>
      <c r="O305" s="139"/>
      <c r="P305" s="139"/>
      <c r="Q305" s="139"/>
      <c r="R305" s="141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41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41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139"/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41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0" customHeight="1">
      <c r="A309" s="7"/>
      <c r="B309" s="7"/>
      <c r="C309" s="7"/>
      <c r="D309" s="7"/>
      <c r="E309" s="7"/>
      <c r="F309" s="7"/>
      <c r="G309" s="7"/>
      <c r="H309" s="262"/>
      <c r="I309" s="7"/>
      <c r="J309" s="7"/>
      <c r="K309" s="7"/>
      <c r="L309" s="7"/>
      <c r="M309" s="7"/>
      <c r="N309" s="7"/>
      <c r="O309" s="7"/>
      <c r="P309" s="7"/>
      <c r="Q309" s="7"/>
      <c r="R309" s="263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2"/>
      <c r="I310" s="7"/>
      <c r="J310" s="7"/>
      <c r="K310" s="7"/>
      <c r="L310" s="7"/>
      <c r="M310" s="7"/>
      <c r="N310" s="7"/>
      <c r="O310" s="7"/>
      <c r="P310" s="7"/>
      <c r="Q310" s="7"/>
      <c r="R310" s="263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2"/>
      <c r="I311" s="7"/>
      <c r="J311" s="7"/>
      <c r="K311" s="7"/>
      <c r="L311" s="7"/>
      <c r="M311" s="7"/>
      <c r="N311" s="7"/>
      <c r="O311" s="7"/>
      <c r="P311" s="7"/>
      <c r="Q311" s="7"/>
      <c r="R311" s="263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2"/>
      <c r="I312" s="7"/>
      <c r="J312" s="7"/>
      <c r="K312" s="7"/>
      <c r="L312" s="7"/>
      <c r="M312" s="7"/>
      <c r="N312" s="7"/>
      <c r="O312" s="7"/>
      <c r="P312" s="7"/>
      <c r="Q312" s="7"/>
      <c r="R312" s="263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2"/>
      <c r="I313" s="7"/>
      <c r="J313" s="7"/>
      <c r="K313" s="7"/>
      <c r="L313" s="7"/>
      <c r="M313" s="7"/>
      <c r="N313" s="7"/>
      <c r="O313" s="7"/>
      <c r="P313" s="7"/>
      <c r="Q313" s="7"/>
      <c r="R313" s="263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2"/>
      <c r="I488" s="7"/>
      <c r="J488" s="7"/>
      <c r="K488" s="7"/>
      <c r="L488" s="7"/>
      <c r="M488" s="7"/>
      <c r="N488" s="7"/>
      <c r="O488" s="7"/>
      <c r="P488" s="7"/>
      <c r="Q488" s="7"/>
      <c r="R488" s="26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2"/>
      <c r="I489" s="7"/>
      <c r="J489" s="7"/>
      <c r="K489" s="7"/>
      <c r="L489" s="7"/>
      <c r="M489" s="7"/>
      <c r="N489" s="7"/>
      <c r="O489" s="7"/>
      <c r="P489" s="7"/>
      <c r="Q489" s="7"/>
      <c r="R489" s="26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2"/>
      <c r="I490" s="7"/>
      <c r="J490" s="7"/>
      <c r="K490" s="7"/>
      <c r="L490" s="7"/>
      <c r="M490" s="7"/>
      <c r="N490" s="7"/>
      <c r="O490" s="7"/>
      <c r="P490" s="7"/>
      <c r="Q490" s="7"/>
      <c r="R490" s="263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2"/>
      <c r="I491" s="7"/>
      <c r="J491" s="7"/>
      <c r="K491" s="7"/>
      <c r="L491" s="7"/>
      <c r="M491" s="7"/>
      <c r="N491" s="7"/>
      <c r="O491" s="7"/>
      <c r="P491" s="7"/>
      <c r="Q491" s="7"/>
      <c r="R491" s="263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2"/>
      <c r="I492" s="7"/>
      <c r="J492" s="7"/>
      <c r="K492" s="7"/>
      <c r="L492" s="7"/>
      <c r="M492" s="7"/>
      <c r="N492" s="7"/>
      <c r="O492" s="7"/>
      <c r="P492" s="7"/>
      <c r="Q492" s="7"/>
      <c r="R492" s="263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2"/>
      <c r="I493" s="7"/>
      <c r="J493" s="7"/>
      <c r="K493" s="7"/>
      <c r="L493" s="7"/>
      <c r="M493" s="7"/>
      <c r="N493" s="7"/>
      <c r="O493" s="7"/>
      <c r="P493" s="7"/>
      <c r="Q493" s="7"/>
      <c r="R493" s="263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2"/>
      <c r="I494" s="7"/>
      <c r="J494" s="7"/>
      <c r="K494" s="7"/>
      <c r="L494" s="7"/>
      <c r="M494" s="7"/>
      <c r="N494" s="7"/>
      <c r="O494" s="7"/>
      <c r="P494" s="7"/>
      <c r="Q494" s="7"/>
      <c r="R494" s="263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2"/>
      <c r="I495" s="7"/>
      <c r="J495" s="7"/>
      <c r="K495" s="7"/>
      <c r="L495" s="7"/>
      <c r="M495" s="7"/>
      <c r="N495" s="7"/>
      <c r="O495" s="7"/>
      <c r="P495" s="7"/>
      <c r="Q495" s="7"/>
      <c r="R495" s="263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2"/>
      <c r="I496" s="7"/>
      <c r="J496" s="7"/>
      <c r="K496" s="7"/>
      <c r="L496" s="7"/>
      <c r="M496" s="7"/>
      <c r="N496" s="7"/>
      <c r="O496" s="7"/>
      <c r="P496" s="7"/>
      <c r="Q496" s="7"/>
      <c r="R496" s="263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2"/>
      <c r="I497" s="7"/>
      <c r="J497" s="7"/>
      <c r="K497" s="7"/>
      <c r="L497" s="7"/>
      <c r="M497" s="7"/>
      <c r="N497" s="7"/>
      <c r="O497" s="7"/>
      <c r="P497" s="7"/>
      <c r="Q497" s="7"/>
      <c r="R497" s="263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2"/>
      <c r="I498" s="7"/>
      <c r="J498" s="7"/>
      <c r="K498" s="7"/>
      <c r="L498" s="7"/>
      <c r="M498" s="7"/>
      <c r="N498" s="7"/>
      <c r="O498" s="7"/>
      <c r="P498" s="7"/>
      <c r="Q498" s="7"/>
      <c r="R498" s="263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2"/>
      <c r="I499" s="7"/>
      <c r="J499" s="7"/>
      <c r="K499" s="7"/>
      <c r="L499" s="7"/>
      <c r="M499" s="7"/>
      <c r="N499" s="7"/>
      <c r="O499" s="7"/>
      <c r="P499" s="7"/>
      <c r="Q499" s="7"/>
      <c r="R499" s="263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2"/>
      <c r="I500" s="7"/>
      <c r="J500" s="7"/>
      <c r="K500" s="7"/>
      <c r="L500" s="7"/>
      <c r="M500" s="7"/>
      <c r="N500" s="7"/>
      <c r="O500" s="7"/>
      <c r="P500" s="7"/>
      <c r="Q500" s="7"/>
      <c r="R500" s="263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2"/>
      <c r="I501" s="7"/>
      <c r="J501" s="7"/>
      <c r="K501" s="7"/>
      <c r="L501" s="7"/>
      <c r="M501" s="7"/>
      <c r="N501" s="7"/>
      <c r="O501" s="7"/>
      <c r="P501" s="7"/>
      <c r="Q501" s="7"/>
      <c r="R501" s="263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2"/>
      <c r="I502" s="7"/>
      <c r="J502" s="7"/>
      <c r="K502" s="7"/>
      <c r="L502" s="7"/>
      <c r="M502" s="7"/>
      <c r="N502" s="7"/>
      <c r="O502" s="7"/>
      <c r="P502" s="7"/>
      <c r="Q502" s="7"/>
      <c r="R502" s="263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2"/>
      <c r="I503" s="7"/>
      <c r="J503" s="7"/>
      <c r="K503" s="7"/>
      <c r="L503" s="7"/>
      <c r="M503" s="7"/>
      <c r="N503" s="7"/>
      <c r="O503" s="7"/>
      <c r="P503" s="7"/>
      <c r="Q503" s="7"/>
      <c r="R503" s="263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2"/>
      <c r="I504" s="7"/>
      <c r="J504" s="7"/>
      <c r="K504" s="7"/>
      <c r="L504" s="7"/>
      <c r="M504" s="7"/>
      <c r="N504" s="7"/>
      <c r="O504" s="7"/>
      <c r="P504" s="7"/>
      <c r="Q504" s="7"/>
      <c r="R504" s="263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7:E237"/>
    <mergeCell ref="C258:E258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44523.0</v>
      </c>
      <c r="J4" s="139" t="str">
        <f>+B8&amp;"/"&amp;B9&amp;"/"&amp;B10&amp;"/"&amp;B11&amp;"/"&amp;B12&amp;"/"&amp;B13&amp;"/"&amp;B14&amp;"/"&amp;B15&amp;"/"&amp;B16</f>
        <v>D2220/D1870/HRD2940/HRD2930/HRD2960////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85</v>
      </c>
      <c r="C8" s="154">
        <v>22.5</v>
      </c>
      <c r="D8" s="155">
        <v>0.1086</v>
      </c>
      <c r="E8" s="156">
        <f>208.866*22</f>
        <v>4595.052</v>
      </c>
      <c r="F8" s="156"/>
      <c r="G8" s="156"/>
      <c r="H8" s="157">
        <v>22.0</v>
      </c>
      <c r="I8" s="158">
        <f t="shared" ref="I8:I24" si="1">+D8*E8</f>
        <v>499.0226472</v>
      </c>
      <c r="J8" s="159">
        <f t="shared" ref="J8:J24" si="2">E8-I8</f>
        <v>4096.029353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26</v>
      </c>
      <c r="C9" s="154">
        <v>18.5</v>
      </c>
      <c r="D9" s="155">
        <v>0.0846</v>
      </c>
      <c r="E9" s="156">
        <f>219.537*14.4</f>
        <v>3161.3328</v>
      </c>
      <c r="F9" s="156"/>
      <c r="G9" s="156"/>
      <c r="H9" s="157">
        <v>14.4</v>
      </c>
      <c r="I9" s="158">
        <f t="shared" si="1"/>
        <v>267.4487549</v>
      </c>
      <c r="J9" s="159">
        <f t="shared" si="2"/>
        <v>2893.884045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97</v>
      </c>
      <c r="C10" s="154">
        <v>29.5</v>
      </c>
      <c r="D10" s="155">
        <v>0.0146</v>
      </c>
      <c r="E10" s="156">
        <f>252.81*6</f>
        <v>1516.86</v>
      </c>
      <c r="F10" s="156"/>
      <c r="G10" s="156"/>
      <c r="H10" s="157">
        <v>6.0</v>
      </c>
      <c r="I10" s="158">
        <f t="shared" si="1"/>
        <v>22.146156</v>
      </c>
      <c r="J10" s="159">
        <f t="shared" si="2"/>
        <v>1494.713844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98</v>
      </c>
      <c r="C11" s="154">
        <v>29.5</v>
      </c>
      <c r="D11" s="161">
        <v>0.0155</v>
      </c>
      <c r="E11" s="162">
        <f>253.135*5</f>
        <v>1265.675</v>
      </c>
      <c r="F11" s="162"/>
      <c r="G11" s="162"/>
      <c r="H11" s="157">
        <v>5.0</v>
      </c>
      <c r="I11" s="158">
        <f t="shared" si="1"/>
        <v>19.6179625</v>
      </c>
      <c r="J11" s="159">
        <f t="shared" si="2"/>
        <v>1246.057038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67</v>
      </c>
      <c r="C12" s="154">
        <v>29.5</v>
      </c>
      <c r="D12" s="161">
        <v>0.0162</v>
      </c>
      <c r="E12" s="162">
        <f>240.308*16.255</f>
        <v>3906.20654</v>
      </c>
      <c r="F12" s="162"/>
      <c r="G12" s="162"/>
      <c r="H12" s="157">
        <v>16.255</v>
      </c>
      <c r="I12" s="158">
        <f t="shared" si="1"/>
        <v>63.28054595</v>
      </c>
      <c r="J12" s="159">
        <f t="shared" si="2"/>
        <v>3842.925994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14445.12634</v>
      </c>
      <c r="F25" s="168"/>
      <c r="G25" s="168"/>
      <c r="H25" s="169"/>
      <c r="I25" s="170">
        <f t="shared" ref="I25:J25" si="3">SUM(I8:I24)</f>
        <v>871.5160665</v>
      </c>
      <c r="J25" s="171">
        <f t="shared" si="3"/>
        <v>13573.61027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6"/>
      <c r="B31" s="160" t="s">
        <v>12</v>
      </c>
      <c r="C31" s="177" t="s">
        <v>58</v>
      </c>
      <c r="D31" s="52"/>
      <c r="E31" s="53"/>
      <c r="F31" s="178"/>
      <c r="G31" s="178"/>
      <c r="H31" s="179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6" t="s">
        <v>18</v>
      </c>
      <c r="O31" s="139"/>
      <c r="P31" s="139"/>
      <c r="Q31" s="176" t="s">
        <v>59</v>
      </c>
      <c r="R31" s="180"/>
      <c r="S31" s="160" t="s">
        <v>17</v>
      </c>
      <c r="T31" s="160" t="s">
        <v>15</v>
      </c>
      <c r="U31" s="176" t="s">
        <v>18</v>
      </c>
      <c r="V31" s="139"/>
      <c r="W31" s="176" t="s">
        <v>19</v>
      </c>
      <c r="X31" s="176" t="s">
        <v>20</v>
      </c>
      <c r="Y31" s="176" t="s">
        <v>21</v>
      </c>
      <c r="Z31" s="176" t="s">
        <v>99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1" t="s">
        <v>85</v>
      </c>
      <c r="C32" s="182">
        <v>90.0</v>
      </c>
      <c r="D32" s="182">
        <v>195.0</v>
      </c>
      <c r="E32" s="182">
        <v>183.0</v>
      </c>
      <c r="F32" s="182">
        <f t="shared" ref="F32:F203" si="5">VALUE(IF(RIGHT(B32, 1)="%", RIGHT(B32, 3), 0))</f>
        <v>0</v>
      </c>
      <c r="G32" s="182">
        <f t="shared" ref="G32:G203" si="6">+R32*C32/100*D32/100*E32/100</f>
        <v>70.6563</v>
      </c>
      <c r="H32" s="183">
        <f t="shared" ref="H32:H203" si="7">IF(F32=0, G32, F32*G32)</f>
        <v>70.6563</v>
      </c>
      <c r="I32" s="182">
        <v>1.0</v>
      </c>
      <c r="J32" s="184">
        <f t="shared" ref="J32:J203" si="8">+I32*H32</f>
        <v>70.6563</v>
      </c>
      <c r="K32" s="185"/>
      <c r="L32" s="186">
        <f>D32*25.4/1000</f>
        <v>4.953</v>
      </c>
      <c r="M32" s="187">
        <f>+I32</f>
        <v>1</v>
      </c>
      <c r="N32" s="187">
        <f>M32*L32</f>
        <v>4.953</v>
      </c>
      <c r="O32" s="185"/>
      <c r="P32" s="185"/>
      <c r="Q32" s="186">
        <v>79.0</v>
      </c>
      <c r="R32" s="188">
        <v>22.0</v>
      </c>
      <c r="S32" s="176">
        <f t="shared" ref="S32:S204" si="9">E32/100</f>
        <v>1.83</v>
      </c>
      <c r="T32" s="160">
        <f t="shared" ref="T32:T204" si="10">I32</f>
        <v>1</v>
      </c>
      <c r="U32" s="160">
        <f t="shared" ref="U32:U204" si="11">T32*S32</f>
        <v>1.83</v>
      </c>
      <c r="V32" s="189">
        <f t="shared" ref="V32:V61" si="12">R32*C32/100*D32/100*E32/100</f>
        <v>70.6563</v>
      </c>
      <c r="W32" s="176">
        <f t="shared" ref="W32:X32" si="4">C32/100</f>
        <v>0.9</v>
      </c>
      <c r="X32" s="176">
        <f t="shared" si="4"/>
        <v>1.95</v>
      </c>
      <c r="Y32" s="176">
        <f t="shared" ref="Y32:Y204" si="14">U32</f>
        <v>1.83</v>
      </c>
      <c r="Z32" s="190">
        <f t="shared" ref="Z32:Z204" si="15">W32*X32*Y32</f>
        <v>3.21165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1" t="s">
        <v>85</v>
      </c>
      <c r="C33" s="191">
        <v>103.0</v>
      </c>
      <c r="D33" s="191">
        <v>195.0</v>
      </c>
      <c r="E33" s="191">
        <v>189.0</v>
      </c>
      <c r="F33" s="191">
        <f t="shared" si="5"/>
        <v>0</v>
      </c>
      <c r="G33" s="191">
        <f t="shared" si="6"/>
        <v>83.51343</v>
      </c>
      <c r="H33" s="192">
        <f t="shared" si="7"/>
        <v>83.51343</v>
      </c>
      <c r="I33" s="191">
        <v>1.0</v>
      </c>
      <c r="J33" s="193">
        <f t="shared" si="8"/>
        <v>83.51343</v>
      </c>
      <c r="K33" s="139"/>
      <c r="L33" s="176"/>
      <c r="M33" s="160"/>
      <c r="N33" s="160"/>
      <c r="O33" s="139"/>
      <c r="P33" s="139"/>
      <c r="Q33" s="176">
        <v>85.0</v>
      </c>
      <c r="R33" s="188">
        <v>22.0</v>
      </c>
      <c r="S33" s="176">
        <f t="shared" si="9"/>
        <v>1.89</v>
      </c>
      <c r="T33" s="160">
        <f t="shared" si="10"/>
        <v>1</v>
      </c>
      <c r="U33" s="160">
        <f t="shared" si="11"/>
        <v>1.89</v>
      </c>
      <c r="V33" s="189">
        <f t="shared" si="12"/>
        <v>83.51343</v>
      </c>
      <c r="W33" s="176">
        <f t="shared" ref="W33:X33" si="13">C33/100</f>
        <v>1.03</v>
      </c>
      <c r="X33" s="176">
        <f t="shared" si="13"/>
        <v>1.95</v>
      </c>
      <c r="Y33" s="176">
        <f t="shared" si="14"/>
        <v>1.89</v>
      </c>
      <c r="Z33" s="190">
        <f t="shared" si="15"/>
        <v>3.796065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1" t="s">
        <v>85</v>
      </c>
      <c r="C34" s="191">
        <v>68.0</v>
      </c>
      <c r="D34" s="191">
        <v>195.0</v>
      </c>
      <c r="E34" s="191">
        <v>90.0</v>
      </c>
      <c r="F34" s="191">
        <f t="shared" si="5"/>
        <v>0</v>
      </c>
      <c r="G34" s="191">
        <f t="shared" si="6"/>
        <v>26.2548</v>
      </c>
      <c r="H34" s="192">
        <f t="shared" si="7"/>
        <v>26.2548</v>
      </c>
      <c r="I34" s="191">
        <v>1.0</v>
      </c>
      <c r="J34" s="193">
        <f t="shared" si="8"/>
        <v>26.2548</v>
      </c>
      <c r="K34" s="139"/>
      <c r="L34" s="176">
        <f t="shared" ref="L34:L46" si="17">D34*25.4/1000</f>
        <v>4.953</v>
      </c>
      <c r="M34" s="160">
        <f t="shared" ref="M34:M46" si="18">+I34</f>
        <v>1</v>
      </c>
      <c r="N34" s="160">
        <f t="shared" ref="N34:N46" si="19">M34*L34</f>
        <v>4.953</v>
      </c>
      <c r="O34" s="139"/>
      <c r="P34" s="139"/>
      <c r="Q34" s="176">
        <v>30.0</v>
      </c>
      <c r="R34" s="188">
        <v>22.0</v>
      </c>
      <c r="S34" s="176">
        <f t="shared" si="9"/>
        <v>0.9</v>
      </c>
      <c r="T34" s="160">
        <f t="shared" si="10"/>
        <v>1</v>
      </c>
      <c r="U34" s="160">
        <f t="shared" si="11"/>
        <v>0.9</v>
      </c>
      <c r="V34" s="189">
        <f t="shared" si="12"/>
        <v>26.2548</v>
      </c>
      <c r="W34" s="176">
        <f t="shared" ref="W34:X34" si="16">C34/100</f>
        <v>0.68</v>
      </c>
      <c r="X34" s="176">
        <f t="shared" si="16"/>
        <v>1.95</v>
      </c>
      <c r="Y34" s="176">
        <f t="shared" si="14"/>
        <v>0.9</v>
      </c>
      <c r="Z34" s="190">
        <f t="shared" si="15"/>
        <v>1.1934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1" t="s">
        <v>85</v>
      </c>
      <c r="C35" s="191">
        <v>105.0</v>
      </c>
      <c r="D35" s="191">
        <v>195.0</v>
      </c>
      <c r="E35" s="191">
        <v>2875.0</v>
      </c>
      <c r="F35" s="191">
        <f t="shared" si="5"/>
        <v>0</v>
      </c>
      <c r="G35" s="191">
        <f t="shared" si="6"/>
        <v>1295.04375</v>
      </c>
      <c r="H35" s="192">
        <f t="shared" si="7"/>
        <v>1295.04375</v>
      </c>
      <c r="I35" s="191">
        <v>1.0</v>
      </c>
      <c r="J35" s="193">
        <f t="shared" si="8"/>
        <v>1295.04375</v>
      </c>
      <c r="K35" s="139"/>
      <c r="L35" s="176">
        <f t="shared" si="17"/>
        <v>4.953</v>
      </c>
      <c r="M35" s="160">
        <f t="shared" si="18"/>
        <v>1</v>
      </c>
      <c r="N35" s="160">
        <f t="shared" si="19"/>
        <v>4.953</v>
      </c>
      <c r="O35" s="139"/>
      <c r="P35" s="139"/>
      <c r="Q35" s="176">
        <v>1265.0</v>
      </c>
      <c r="R35" s="188">
        <v>22.0</v>
      </c>
      <c r="S35" s="176">
        <f t="shared" si="9"/>
        <v>28.75</v>
      </c>
      <c r="T35" s="160">
        <f t="shared" si="10"/>
        <v>1</v>
      </c>
      <c r="U35" s="160">
        <f t="shared" si="11"/>
        <v>28.75</v>
      </c>
      <c r="V35" s="189">
        <f t="shared" si="12"/>
        <v>1295.04375</v>
      </c>
      <c r="W35" s="176">
        <f t="shared" ref="W35:X35" si="20">C35/100</f>
        <v>1.05</v>
      </c>
      <c r="X35" s="176">
        <f t="shared" si="20"/>
        <v>1.95</v>
      </c>
      <c r="Y35" s="176">
        <f t="shared" si="14"/>
        <v>28.75</v>
      </c>
      <c r="Z35" s="190">
        <f t="shared" si="15"/>
        <v>58.865625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1" t="s">
        <v>85</v>
      </c>
      <c r="C36" s="191">
        <v>105.0</v>
      </c>
      <c r="D36" s="191">
        <v>195.0</v>
      </c>
      <c r="E36" s="191">
        <v>2868.0</v>
      </c>
      <c r="F36" s="191">
        <f t="shared" si="5"/>
        <v>0</v>
      </c>
      <c r="G36" s="191">
        <f t="shared" si="6"/>
        <v>1291.8906</v>
      </c>
      <c r="H36" s="192">
        <f t="shared" si="7"/>
        <v>1291.8906</v>
      </c>
      <c r="I36" s="191">
        <v>1.0</v>
      </c>
      <c r="J36" s="193">
        <f t="shared" si="8"/>
        <v>1291.8906</v>
      </c>
      <c r="K36" s="139"/>
      <c r="L36" s="176">
        <f t="shared" si="17"/>
        <v>4.953</v>
      </c>
      <c r="M36" s="160">
        <f t="shared" si="18"/>
        <v>1</v>
      </c>
      <c r="N36" s="160">
        <f t="shared" si="19"/>
        <v>4.953</v>
      </c>
      <c r="O36" s="139"/>
      <c r="P36" s="139"/>
      <c r="Q36" s="176">
        <v>1290.0</v>
      </c>
      <c r="R36" s="188">
        <v>22.0</v>
      </c>
      <c r="S36" s="176">
        <f t="shared" si="9"/>
        <v>28.68</v>
      </c>
      <c r="T36" s="160">
        <f t="shared" si="10"/>
        <v>1</v>
      </c>
      <c r="U36" s="160">
        <f t="shared" si="11"/>
        <v>28.68</v>
      </c>
      <c r="V36" s="189">
        <f t="shared" si="12"/>
        <v>1291.8906</v>
      </c>
      <c r="W36" s="176">
        <f t="shared" ref="W36:X36" si="21">C36/100</f>
        <v>1.05</v>
      </c>
      <c r="X36" s="176">
        <f t="shared" si="21"/>
        <v>1.95</v>
      </c>
      <c r="Y36" s="176">
        <f t="shared" si="14"/>
        <v>28.68</v>
      </c>
      <c r="Z36" s="190">
        <f t="shared" si="15"/>
        <v>58.7223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1" t="s">
        <v>85</v>
      </c>
      <c r="C37" s="191">
        <v>103.0</v>
      </c>
      <c r="D37" s="191">
        <v>195.0</v>
      </c>
      <c r="E37" s="191">
        <v>2880.0</v>
      </c>
      <c r="F37" s="191">
        <f t="shared" si="5"/>
        <v>0</v>
      </c>
      <c r="G37" s="191">
        <f t="shared" si="6"/>
        <v>1272.5856</v>
      </c>
      <c r="H37" s="192">
        <f t="shared" si="7"/>
        <v>1272.5856</v>
      </c>
      <c r="I37" s="191">
        <v>1.0</v>
      </c>
      <c r="J37" s="193">
        <f t="shared" si="8"/>
        <v>1272.5856</v>
      </c>
      <c r="K37" s="139"/>
      <c r="L37" s="176">
        <f t="shared" si="17"/>
        <v>4.953</v>
      </c>
      <c r="M37" s="160">
        <f t="shared" si="18"/>
        <v>1</v>
      </c>
      <c r="N37" s="160">
        <f t="shared" si="19"/>
        <v>4.953</v>
      </c>
      <c r="O37" s="139"/>
      <c r="P37" s="139"/>
      <c r="Q37" s="176">
        <v>1350.0</v>
      </c>
      <c r="R37" s="188">
        <v>22.0</v>
      </c>
      <c r="S37" s="176">
        <f t="shared" si="9"/>
        <v>28.8</v>
      </c>
      <c r="T37" s="160">
        <f t="shared" si="10"/>
        <v>1</v>
      </c>
      <c r="U37" s="160">
        <f t="shared" si="11"/>
        <v>28.8</v>
      </c>
      <c r="V37" s="189">
        <f t="shared" si="12"/>
        <v>1272.5856</v>
      </c>
      <c r="W37" s="176">
        <f t="shared" ref="W37:X37" si="22">C37/100</f>
        <v>1.03</v>
      </c>
      <c r="X37" s="176">
        <f t="shared" si="22"/>
        <v>1.95</v>
      </c>
      <c r="Y37" s="176">
        <f t="shared" si="14"/>
        <v>28.8</v>
      </c>
      <c r="Z37" s="190">
        <f t="shared" si="15"/>
        <v>57.8448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81" t="s">
        <v>26</v>
      </c>
      <c r="C38" s="182">
        <v>85.0</v>
      </c>
      <c r="D38" s="182">
        <v>223.0</v>
      </c>
      <c r="E38" s="182">
        <v>166.0</v>
      </c>
      <c r="F38" s="182">
        <f t="shared" si="5"/>
        <v>0</v>
      </c>
      <c r="G38" s="182">
        <f t="shared" si="6"/>
        <v>61.357335</v>
      </c>
      <c r="H38" s="183">
        <f t="shared" si="7"/>
        <v>61.357335</v>
      </c>
      <c r="I38" s="182">
        <v>1.0</v>
      </c>
      <c r="J38" s="184">
        <f t="shared" si="8"/>
        <v>61.357335</v>
      </c>
      <c r="K38" s="185"/>
      <c r="L38" s="186">
        <f t="shared" si="17"/>
        <v>5.6642</v>
      </c>
      <c r="M38" s="187">
        <f t="shared" si="18"/>
        <v>1</v>
      </c>
      <c r="N38" s="187">
        <f t="shared" si="19"/>
        <v>5.6642</v>
      </c>
      <c r="O38" s="185"/>
      <c r="P38" s="185"/>
      <c r="Q38" s="186">
        <v>69.0</v>
      </c>
      <c r="R38" s="188">
        <v>19.5</v>
      </c>
      <c r="S38" s="176">
        <f t="shared" si="9"/>
        <v>1.66</v>
      </c>
      <c r="T38" s="160">
        <f t="shared" si="10"/>
        <v>1</v>
      </c>
      <c r="U38" s="160">
        <f t="shared" si="11"/>
        <v>1.66</v>
      </c>
      <c r="V38" s="189">
        <f t="shared" si="12"/>
        <v>61.357335</v>
      </c>
      <c r="W38" s="176">
        <f t="shared" ref="W38:X38" si="23">C38/100</f>
        <v>0.85</v>
      </c>
      <c r="X38" s="176">
        <f t="shared" si="23"/>
        <v>2.23</v>
      </c>
      <c r="Y38" s="176">
        <f t="shared" si="14"/>
        <v>1.66</v>
      </c>
      <c r="Z38" s="190">
        <f t="shared" si="15"/>
        <v>3.14653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1" t="s">
        <v>26</v>
      </c>
      <c r="C39" s="191">
        <v>102.0</v>
      </c>
      <c r="D39" s="191">
        <v>223.0</v>
      </c>
      <c r="E39" s="191">
        <v>189.0</v>
      </c>
      <c r="F39" s="191">
        <f t="shared" si="5"/>
        <v>0</v>
      </c>
      <c r="G39" s="191">
        <f t="shared" si="6"/>
        <v>83.830383</v>
      </c>
      <c r="H39" s="192">
        <f t="shared" si="7"/>
        <v>83.830383</v>
      </c>
      <c r="I39" s="191">
        <v>1.0</v>
      </c>
      <c r="J39" s="193">
        <f t="shared" si="8"/>
        <v>83.830383</v>
      </c>
      <c r="K39" s="139"/>
      <c r="L39" s="176">
        <f t="shared" si="17"/>
        <v>5.6642</v>
      </c>
      <c r="M39" s="160">
        <f t="shared" si="18"/>
        <v>1</v>
      </c>
      <c r="N39" s="160">
        <f t="shared" si="19"/>
        <v>5.6642</v>
      </c>
      <c r="O39" s="139"/>
      <c r="P39" s="139"/>
      <c r="Q39" s="176">
        <v>86.0</v>
      </c>
      <c r="R39" s="188">
        <v>19.5</v>
      </c>
      <c r="S39" s="176">
        <f t="shared" si="9"/>
        <v>1.89</v>
      </c>
      <c r="T39" s="160">
        <f t="shared" si="10"/>
        <v>1</v>
      </c>
      <c r="U39" s="160">
        <f t="shared" si="11"/>
        <v>1.89</v>
      </c>
      <c r="V39" s="189">
        <f t="shared" si="12"/>
        <v>83.830383</v>
      </c>
      <c r="W39" s="176">
        <f t="shared" ref="W39:X39" si="24">C39/100</f>
        <v>1.02</v>
      </c>
      <c r="X39" s="176">
        <f t="shared" si="24"/>
        <v>2.23</v>
      </c>
      <c r="Y39" s="176">
        <f t="shared" si="14"/>
        <v>1.89</v>
      </c>
      <c r="Z39" s="190">
        <f t="shared" si="15"/>
        <v>4.298994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1" t="s">
        <v>26</v>
      </c>
      <c r="C40" s="191">
        <v>94.0</v>
      </c>
      <c r="D40" s="191">
        <v>223.0</v>
      </c>
      <c r="E40" s="191">
        <v>58.0</v>
      </c>
      <c r="F40" s="191">
        <f t="shared" si="5"/>
        <v>0</v>
      </c>
      <c r="G40" s="191">
        <f t="shared" si="6"/>
        <v>23.708022</v>
      </c>
      <c r="H40" s="192">
        <f t="shared" si="7"/>
        <v>23.708022</v>
      </c>
      <c r="I40" s="191">
        <v>1.0</v>
      </c>
      <c r="J40" s="193">
        <f t="shared" si="8"/>
        <v>23.708022</v>
      </c>
      <c r="K40" s="139"/>
      <c r="L40" s="176">
        <f t="shared" si="17"/>
        <v>5.6642</v>
      </c>
      <c r="M40" s="160">
        <f t="shared" si="18"/>
        <v>1</v>
      </c>
      <c r="N40" s="160">
        <f t="shared" si="19"/>
        <v>5.6642</v>
      </c>
      <c r="O40" s="139"/>
      <c r="P40" s="139"/>
      <c r="Q40" s="176">
        <v>26.0</v>
      </c>
      <c r="R40" s="188">
        <v>19.5</v>
      </c>
      <c r="S40" s="176">
        <f t="shared" si="9"/>
        <v>0.58</v>
      </c>
      <c r="T40" s="160">
        <f t="shared" si="10"/>
        <v>1</v>
      </c>
      <c r="U40" s="160">
        <f t="shared" si="11"/>
        <v>0.58</v>
      </c>
      <c r="V40" s="189">
        <f t="shared" si="12"/>
        <v>23.708022</v>
      </c>
      <c r="W40" s="176">
        <f t="shared" ref="W40:X40" si="25">C40/100</f>
        <v>0.94</v>
      </c>
      <c r="X40" s="176">
        <f t="shared" si="25"/>
        <v>2.23</v>
      </c>
      <c r="Y40" s="176">
        <f t="shared" si="14"/>
        <v>0.58</v>
      </c>
      <c r="Z40" s="190">
        <f t="shared" si="15"/>
        <v>1.215796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1" t="s">
        <v>26</v>
      </c>
      <c r="C41" s="191">
        <v>104.0</v>
      </c>
      <c r="D41" s="191">
        <v>223.0</v>
      </c>
      <c r="E41" s="191">
        <v>2882.0</v>
      </c>
      <c r="F41" s="191">
        <f t="shared" si="5"/>
        <v>0</v>
      </c>
      <c r="G41" s="191">
        <f t="shared" si="6"/>
        <v>1303.367208</v>
      </c>
      <c r="H41" s="192">
        <f t="shared" si="7"/>
        <v>1303.367208</v>
      </c>
      <c r="I41" s="191">
        <v>1.0</v>
      </c>
      <c r="J41" s="193">
        <f t="shared" si="8"/>
        <v>1303.367208</v>
      </c>
      <c r="K41" s="139"/>
      <c r="L41" s="176">
        <f t="shared" si="17"/>
        <v>5.6642</v>
      </c>
      <c r="M41" s="160">
        <f t="shared" si="18"/>
        <v>1</v>
      </c>
      <c r="N41" s="160">
        <f t="shared" si="19"/>
        <v>5.6642</v>
      </c>
      <c r="O41" s="139"/>
      <c r="P41" s="139"/>
      <c r="Q41" s="176">
        <v>1310.0</v>
      </c>
      <c r="R41" s="188">
        <v>19.5</v>
      </c>
      <c r="S41" s="176">
        <f t="shared" si="9"/>
        <v>28.82</v>
      </c>
      <c r="T41" s="160">
        <f t="shared" si="10"/>
        <v>1</v>
      </c>
      <c r="U41" s="160">
        <f t="shared" si="11"/>
        <v>28.82</v>
      </c>
      <c r="V41" s="189">
        <f t="shared" si="12"/>
        <v>1303.367208</v>
      </c>
      <c r="W41" s="176">
        <f t="shared" ref="W41:X41" si="26">C41/100</f>
        <v>1.04</v>
      </c>
      <c r="X41" s="176">
        <f t="shared" si="26"/>
        <v>2.23</v>
      </c>
      <c r="Y41" s="176">
        <f t="shared" si="14"/>
        <v>28.82</v>
      </c>
      <c r="Z41" s="190">
        <f t="shared" si="15"/>
        <v>66.839344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1" t="s">
        <v>26</v>
      </c>
      <c r="C42" s="191">
        <v>102.0</v>
      </c>
      <c r="D42" s="191">
        <v>223.0</v>
      </c>
      <c r="E42" s="191">
        <v>2861.0</v>
      </c>
      <c r="F42" s="191">
        <f t="shared" si="5"/>
        <v>0</v>
      </c>
      <c r="G42" s="191">
        <f t="shared" si="6"/>
        <v>1268.987967</v>
      </c>
      <c r="H42" s="192">
        <f t="shared" si="7"/>
        <v>1268.987967</v>
      </c>
      <c r="I42" s="191">
        <v>1.0</v>
      </c>
      <c r="J42" s="193">
        <f t="shared" si="8"/>
        <v>1268.987967</v>
      </c>
      <c r="K42" s="139"/>
      <c r="L42" s="176">
        <f t="shared" si="17"/>
        <v>5.6642</v>
      </c>
      <c r="M42" s="160">
        <f t="shared" si="18"/>
        <v>1</v>
      </c>
      <c r="N42" s="160">
        <f t="shared" si="19"/>
        <v>5.6642</v>
      </c>
      <c r="O42" s="139"/>
      <c r="P42" s="139"/>
      <c r="Q42" s="176">
        <v>1295.0</v>
      </c>
      <c r="R42" s="188">
        <v>19.5</v>
      </c>
      <c r="S42" s="176">
        <f t="shared" si="9"/>
        <v>28.61</v>
      </c>
      <c r="T42" s="160">
        <f t="shared" si="10"/>
        <v>1</v>
      </c>
      <c r="U42" s="160">
        <f t="shared" si="11"/>
        <v>28.61</v>
      </c>
      <c r="V42" s="189">
        <f t="shared" si="12"/>
        <v>1268.987967</v>
      </c>
      <c r="W42" s="176">
        <f t="shared" ref="W42:X42" si="27">C42/100</f>
        <v>1.02</v>
      </c>
      <c r="X42" s="176">
        <f t="shared" si="27"/>
        <v>2.23</v>
      </c>
      <c r="Y42" s="176">
        <f t="shared" si="14"/>
        <v>28.61</v>
      </c>
      <c r="Z42" s="190">
        <f t="shared" si="15"/>
        <v>65.076306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81" t="s">
        <v>67</v>
      </c>
      <c r="C43" s="182">
        <v>91.0</v>
      </c>
      <c r="D43" s="182">
        <v>184.0</v>
      </c>
      <c r="E43" s="182">
        <v>174.0</v>
      </c>
      <c r="F43" s="182">
        <f t="shared" si="5"/>
        <v>0</v>
      </c>
      <c r="G43" s="182">
        <f t="shared" si="6"/>
        <v>85.946952</v>
      </c>
      <c r="H43" s="183">
        <f t="shared" si="7"/>
        <v>85.946952</v>
      </c>
      <c r="I43" s="182">
        <v>1.0</v>
      </c>
      <c r="J43" s="184">
        <f t="shared" si="8"/>
        <v>85.946952</v>
      </c>
      <c r="K43" s="185"/>
      <c r="L43" s="186">
        <f t="shared" si="17"/>
        <v>4.6736</v>
      </c>
      <c r="M43" s="187">
        <f t="shared" si="18"/>
        <v>1</v>
      </c>
      <c r="N43" s="187">
        <f t="shared" si="19"/>
        <v>4.6736</v>
      </c>
      <c r="O43" s="185"/>
      <c r="P43" s="185"/>
      <c r="Q43" s="186">
        <v>92.0</v>
      </c>
      <c r="R43" s="188">
        <v>29.5</v>
      </c>
      <c r="S43" s="176">
        <f t="shared" si="9"/>
        <v>1.74</v>
      </c>
      <c r="T43" s="160">
        <f t="shared" si="10"/>
        <v>1</v>
      </c>
      <c r="U43" s="160">
        <f t="shared" si="11"/>
        <v>1.74</v>
      </c>
      <c r="V43" s="189">
        <f t="shared" si="12"/>
        <v>85.946952</v>
      </c>
      <c r="W43" s="176">
        <f t="shared" ref="W43:X43" si="28">C43/100</f>
        <v>0.91</v>
      </c>
      <c r="X43" s="176">
        <f t="shared" si="28"/>
        <v>1.84</v>
      </c>
      <c r="Y43" s="176">
        <f t="shared" si="14"/>
        <v>1.74</v>
      </c>
      <c r="Z43" s="190">
        <f t="shared" si="15"/>
        <v>2.913456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1" t="s">
        <v>67</v>
      </c>
      <c r="C44" s="191">
        <v>65.0</v>
      </c>
      <c r="D44" s="191">
        <v>184.0</v>
      </c>
      <c r="E44" s="191">
        <v>126.0</v>
      </c>
      <c r="F44" s="191">
        <f t="shared" si="5"/>
        <v>0</v>
      </c>
      <c r="G44" s="191">
        <f t="shared" si="6"/>
        <v>44.45532</v>
      </c>
      <c r="H44" s="192">
        <f t="shared" si="7"/>
        <v>44.45532</v>
      </c>
      <c r="I44" s="191">
        <v>1.0</v>
      </c>
      <c r="J44" s="193">
        <f t="shared" si="8"/>
        <v>44.45532</v>
      </c>
      <c r="K44" s="139"/>
      <c r="L44" s="176">
        <f t="shared" si="17"/>
        <v>4.6736</v>
      </c>
      <c r="M44" s="160">
        <f t="shared" si="18"/>
        <v>1</v>
      </c>
      <c r="N44" s="160">
        <f t="shared" si="19"/>
        <v>4.6736</v>
      </c>
      <c r="O44" s="139"/>
      <c r="P44" s="139"/>
      <c r="Q44" s="176">
        <v>50.0</v>
      </c>
      <c r="R44" s="188">
        <v>29.5</v>
      </c>
      <c r="S44" s="176">
        <f t="shared" si="9"/>
        <v>1.26</v>
      </c>
      <c r="T44" s="160">
        <f t="shared" si="10"/>
        <v>1</v>
      </c>
      <c r="U44" s="160">
        <f t="shared" si="11"/>
        <v>1.26</v>
      </c>
      <c r="V44" s="189">
        <f t="shared" si="12"/>
        <v>44.45532</v>
      </c>
      <c r="W44" s="176">
        <f t="shared" ref="W44:X44" si="29">C44/100</f>
        <v>0.65</v>
      </c>
      <c r="X44" s="176">
        <f t="shared" si="29"/>
        <v>1.84</v>
      </c>
      <c r="Y44" s="176">
        <f t="shared" si="14"/>
        <v>1.26</v>
      </c>
      <c r="Z44" s="190">
        <f t="shared" si="15"/>
        <v>1.50696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1" t="s">
        <v>67</v>
      </c>
      <c r="C45" s="191">
        <v>95.0</v>
      </c>
      <c r="D45" s="191">
        <v>184.0</v>
      </c>
      <c r="E45" s="191">
        <v>198.0</v>
      </c>
      <c r="F45" s="191">
        <f t="shared" si="5"/>
        <v>0</v>
      </c>
      <c r="G45" s="191">
        <f t="shared" si="6"/>
        <v>102.10068</v>
      </c>
      <c r="H45" s="192">
        <f t="shared" si="7"/>
        <v>102.10068</v>
      </c>
      <c r="I45" s="191">
        <v>1.0</v>
      </c>
      <c r="J45" s="193">
        <f t="shared" si="8"/>
        <v>102.10068</v>
      </c>
      <c r="K45" s="139"/>
      <c r="L45" s="176">
        <f t="shared" si="17"/>
        <v>4.6736</v>
      </c>
      <c r="M45" s="160">
        <f t="shared" si="18"/>
        <v>1</v>
      </c>
      <c r="N45" s="160">
        <f t="shared" si="19"/>
        <v>4.6736</v>
      </c>
      <c r="O45" s="139"/>
      <c r="P45" s="139"/>
      <c r="Q45" s="176">
        <v>105.0</v>
      </c>
      <c r="R45" s="188">
        <v>29.5</v>
      </c>
      <c r="S45" s="176">
        <f t="shared" si="9"/>
        <v>1.98</v>
      </c>
      <c r="T45" s="160">
        <f t="shared" si="10"/>
        <v>1</v>
      </c>
      <c r="U45" s="160">
        <f t="shared" si="11"/>
        <v>1.98</v>
      </c>
      <c r="V45" s="189">
        <f t="shared" si="12"/>
        <v>102.10068</v>
      </c>
      <c r="W45" s="176">
        <f t="shared" ref="W45:X45" si="30">C45/100</f>
        <v>0.95</v>
      </c>
      <c r="X45" s="176">
        <f t="shared" si="30"/>
        <v>1.84</v>
      </c>
      <c r="Y45" s="176">
        <f t="shared" si="14"/>
        <v>1.98</v>
      </c>
      <c r="Z45" s="190">
        <f t="shared" si="15"/>
        <v>3.46104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1" t="s">
        <v>67</v>
      </c>
      <c r="C46" s="191">
        <v>96.0</v>
      </c>
      <c r="D46" s="191">
        <v>184.0</v>
      </c>
      <c r="E46" s="191">
        <v>208.0</v>
      </c>
      <c r="F46" s="191">
        <f t="shared" si="5"/>
        <v>0</v>
      </c>
      <c r="G46" s="191">
        <f t="shared" si="6"/>
        <v>108.386304</v>
      </c>
      <c r="H46" s="192">
        <f t="shared" si="7"/>
        <v>108.386304</v>
      </c>
      <c r="I46" s="191">
        <v>1.0</v>
      </c>
      <c r="J46" s="193">
        <f t="shared" si="8"/>
        <v>108.386304</v>
      </c>
      <c r="K46" s="139"/>
      <c r="L46" s="176">
        <f t="shared" si="17"/>
        <v>4.6736</v>
      </c>
      <c r="M46" s="160">
        <f t="shared" si="18"/>
        <v>1</v>
      </c>
      <c r="N46" s="160">
        <f t="shared" si="19"/>
        <v>4.6736</v>
      </c>
      <c r="O46" s="139"/>
      <c r="P46" s="139"/>
      <c r="Q46" s="176">
        <v>113.0</v>
      </c>
      <c r="R46" s="188">
        <v>29.5</v>
      </c>
      <c r="S46" s="176">
        <f t="shared" si="9"/>
        <v>2.08</v>
      </c>
      <c r="T46" s="160">
        <f t="shared" si="10"/>
        <v>1</v>
      </c>
      <c r="U46" s="160">
        <f t="shared" si="11"/>
        <v>2.08</v>
      </c>
      <c r="V46" s="189">
        <f t="shared" si="12"/>
        <v>108.386304</v>
      </c>
      <c r="W46" s="176">
        <f t="shared" ref="W46:X46" si="31">C46/100</f>
        <v>0.96</v>
      </c>
      <c r="X46" s="176">
        <f t="shared" si="31"/>
        <v>1.84</v>
      </c>
      <c r="Y46" s="176">
        <f t="shared" si="14"/>
        <v>2.08</v>
      </c>
      <c r="Z46" s="190">
        <f t="shared" si="15"/>
        <v>3.674112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51.0</v>
      </c>
      <c r="B47" s="191" t="s">
        <v>67</v>
      </c>
      <c r="C47" s="191">
        <v>93.0</v>
      </c>
      <c r="D47" s="191">
        <v>184.0</v>
      </c>
      <c r="E47" s="191">
        <v>202.0</v>
      </c>
      <c r="F47" s="191">
        <f t="shared" si="5"/>
        <v>0</v>
      </c>
      <c r="G47" s="191">
        <f t="shared" si="6"/>
        <v>101.970408</v>
      </c>
      <c r="H47" s="192">
        <f t="shared" si="7"/>
        <v>101.970408</v>
      </c>
      <c r="I47" s="191">
        <v>1.0</v>
      </c>
      <c r="J47" s="193">
        <f t="shared" si="8"/>
        <v>101.970408</v>
      </c>
      <c r="K47" s="139"/>
      <c r="L47" s="194"/>
      <c r="M47" s="195"/>
      <c r="N47" s="195"/>
      <c r="O47" s="139"/>
      <c r="P47" s="139"/>
      <c r="Q47" s="176">
        <v>106.0</v>
      </c>
      <c r="R47" s="188">
        <v>29.5</v>
      </c>
      <c r="S47" s="176">
        <f t="shared" si="9"/>
        <v>2.02</v>
      </c>
      <c r="T47" s="160">
        <f t="shared" si="10"/>
        <v>1</v>
      </c>
      <c r="U47" s="160">
        <f t="shared" si="11"/>
        <v>2.02</v>
      </c>
      <c r="V47" s="189">
        <f t="shared" si="12"/>
        <v>101.970408</v>
      </c>
      <c r="W47" s="176">
        <f t="shared" ref="W47:X47" si="32">C47/100</f>
        <v>0.93</v>
      </c>
      <c r="X47" s="176">
        <f t="shared" si="32"/>
        <v>1.84</v>
      </c>
      <c r="Y47" s="176">
        <f t="shared" si="14"/>
        <v>2.02</v>
      </c>
      <c r="Z47" s="190">
        <f t="shared" si="15"/>
        <v>3.456624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52.0</v>
      </c>
      <c r="B48" s="191" t="s">
        <v>67</v>
      </c>
      <c r="C48" s="191">
        <v>82.0</v>
      </c>
      <c r="D48" s="191">
        <v>184.0</v>
      </c>
      <c r="E48" s="191">
        <v>203.0</v>
      </c>
      <c r="F48" s="191">
        <f t="shared" si="5"/>
        <v>0</v>
      </c>
      <c r="G48" s="191">
        <f t="shared" si="6"/>
        <v>90.354488</v>
      </c>
      <c r="H48" s="192">
        <f t="shared" si="7"/>
        <v>90.354488</v>
      </c>
      <c r="I48" s="191">
        <v>1.0</v>
      </c>
      <c r="J48" s="193">
        <f t="shared" si="8"/>
        <v>90.354488</v>
      </c>
      <c r="K48" s="139"/>
      <c r="L48" s="194"/>
      <c r="M48" s="195"/>
      <c r="N48" s="195"/>
      <c r="O48" s="139"/>
      <c r="P48" s="139"/>
      <c r="Q48" s="176">
        <v>96.0</v>
      </c>
      <c r="R48" s="188">
        <v>29.5</v>
      </c>
      <c r="S48" s="176">
        <f t="shared" si="9"/>
        <v>2.03</v>
      </c>
      <c r="T48" s="160">
        <f t="shared" si="10"/>
        <v>1</v>
      </c>
      <c r="U48" s="160">
        <f t="shared" si="11"/>
        <v>2.03</v>
      </c>
      <c r="V48" s="189">
        <f t="shared" si="12"/>
        <v>90.354488</v>
      </c>
      <c r="W48" s="176">
        <f t="shared" ref="W48:X48" si="33">C48/100</f>
        <v>0.82</v>
      </c>
      <c r="X48" s="176">
        <f t="shared" si="33"/>
        <v>1.84</v>
      </c>
      <c r="Y48" s="176">
        <f t="shared" si="14"/>
        <v>2.03</v>
      </c>
      <c r="Z48" s="190">
        <f t="shared" si="15"/>
        <v>3.062864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53.0</v>
      </c>
      <c r="B49" s="191" t="s">
        <v>67</v>
      </c>
      <c r="C49" s="191">
        <v>98.0</v>
      </c>
      <c r="D49" s="191">
        <v>184.0</v>
      </c>
      <c r="E49" s="191">
        <v>2868.0</v>
      </c>
      <c r="F49" s="191">
        <f t="shared" si="5"/>
        <v>0</v>
      </c>
      <c r="G49" s="191">
        <f t="shared" si="6"/>
        <v>1525.615392</v>
      </c>
      <c r="H49" s="192">
        <f t="shared" si="7"/>
        <v>1525.615392</v>
      </c>
      <c r="I49" s="191">
        <v>1.0</v>
      </c>
      <c r="J49" s="193">
        <f t="shared" si="8"/>
        <v>1525.615392</v>
      </c>
      <c r="K49" s="139"/>
      <c r="L49" s="194"/>
      <c r="M49" s="195"/>
      <c r="N49" s="195"/>
      <c r="O49" s="139"/>
      <c r="P49" s="139"/>
      <c r="Q49" s="176">
        <v>1540.0</v>
      </c>
      <c r="R49" s="188">
        <v>29.5</v>
      </c>
      <c r="S49" s="176">
        <f t="shared" si="9"/>
        <v>28.68</v>
      </c>
      <c r="T49" s="160">
        <f t="shared" si="10"/>
        <v>1</v>
      </c>
      <c r="U49" s="160">
        <f t="shared" si="11"/>
        <v>28.68</v>
      </c>
      <c r="V49" s="189">
        <f t="shared" si="12"/>
        <v>1525.615392</v>
      </c>
      <c r="W49" s="176">
        <f t="shared" ref="W49:X49" si="34">C49/100</f>
        <v>0.98</v>
      </c>
      <c r="X49" s="176">
        <f t="shared" si="34"/>
        <v>1.84</v>
      </c>
      <c r="Y49" s="176">
        <f t="shared" si="14"/>
        <v>28.68</v>
      </c>
      <c r="Z49" s="190">
        <f t="shared" si="15"/>
        <v>51.715776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54.0</v>
      </c>
      <c r="B50" s="191" t="s">
        <v>67</v>
      </c>
      <c r="C50" s="191">
        <v>96.0</v>
      </c>
      <c r="D50" s="191">
        <v>184.0</v>
      </c>
      <c r="E50" s="191">
        <v>2866.0</v>
      </c>
      <c r="F50" s="191">
        <f t="shared" si="5"/>
        <v>0</v>
      </c>
      <c r="G50" s="191">
        <f t="shared" si="6"/>
        <v>1493.438208</v>
      </c>
      <c r="H50" s="192">
        <f t="shared" si="7"/>
        <v>1493.438208</v>
      </c>
      <c r="I50" s="191">
        <v>1.0</v>
      </c>
      <c r="J50" s="193">
        <f t="shared" si="8"/>
        <v>1493.438208</v>
      </c>
      <c r="K50" s="139"/>
      <c r="L50" s="194"/>
      <c r="M50" s="195"/>
      <c r="N50" s="195"/>
      <c r="O50" s="139"/>
      <c r="P50" s="139"/>
      <c r="Q50" s="176">
        <v>1535.0</v>
      </c>
      <c r="R50" s="188">
        <v>29.5</v>
      </c>
      <c r="S50" s="176">
        <f t="shared" si="9"/>
        <v>28.66</v>
      </c>
      <c r="T50" s="160">
        <f t="shared" si="10"/>
        <v>1</v>
      </c>
      <c r="U50" s="160">
        <f t="shared" si="11"/>
        <v>28.66</v>
      </c>
      <c r="V50" s="189">
        <f t="shared" si="12"/>
        <v>1493.438208</v>
      </c>
      <c r="W50" s="176">
        <f t="shared" ref="W50:X50" si="35">C50/100</f>
        <v>0.96</v>
      </c>
      <c r="X50" s="176">
        <f t="shared" si="35"/>
        <v>1.84</v>
      </c>
      <c r="Y50" s="176">
        <f t="shared" si="14"/>
        <v>28.66</v>
      </c>
      <c r="Z50" s="190">
        <f t="shared" si="15"/>
        <v>50.625024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65.0</v>
      </c>
      <c r="B51" s="181" t="s">
        <v>97</v>
      </c>
      <c r="C51" s="182">
        <v>90.0</v>
      </c>
      <c r="D51" s="182">
        <v>202.0</v>
      </c>
      <c r="E51" s="182">
        <v>179.0</v>
      </c>
      <c r="F51" s="182">
        <f t="shared" si="5"/>
        <v>0</v>
      </c>
      <c r="G51" s="182">
        <f t="shared" si="6"/>
        <v>95.99949</v>
      </c>
      <c r="H51" s="183">
        <f t="shared" si="7"/>
        <v>95.99949</v>
      </c>
      <c r="I51" s="182">
        <v>1.0</v>
      </c>
      <c r="J51" s="184">
        <f t="shared" si="8"/>
        <v>95.99949</v>
      </c>
      <c r="K51" s="185"/>
      <c r="L51" s="186">
        <f t="shared" ref="L51:L54" si="37">D51*25.4/1000</f>
        <v>5.1308</v>
      </c>
      <c r="M51" s="187">
        <f t="shared" ref="M51:M61" si="38">+I51</f>
        <v>1</v>
      </c>
      <c r="N51" s="187">
        <f t="shared" ref="N51:N54" si="39">M51*L51</f>
        <v>5.1308</v>
      </c>
      <c r="O51" s="185"/>
      <c r="P51" s="185"/>
      <c r="Q51" s="186">
        <v>107.0</v>
      </c>
      <c r="R51" s="188">
        <v>29.5</v>
      </c>
      <c r="S51" s="176">
        <f t="shared" si="9"/>
        <v>1.79</v>
      </c>
      <c r="T51" s="160">
        <f t="shared" si="10"/>
        <v>1</v>
      </c>
      <c r="U51" s="160">
        <f t="shared" si="11"/>
        <v>1.79</v>
      </c>
      <c r="V51" s="189">
        <f t="shared" si="12"/>
        <v>95.99949</v>
      </c>
      <c r="W51" s="176">
        <f t="shared" ref="W51:X51" si="36">C51/100</f>
        <v>0.9</v>
      </c>
      <c r="X51" s="176">
        <f t="shared" si="36"/>
        <v>2.02</v>
      </c>
      <c r="Y51" s="176">
        <f t="shared" si="14"/>
        <v>1.79</v>
      </c>
      <c r="Z51" s="190">
        <f t="shared" si="15"/>
        <v>3.25422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66.0</v>
      </c>
      <c r="B52" s="191" t="s">
        <v>97</v>
      </c>
      <c r="C52" s="191">
        <v>101.0</v>
      </c>
      <c r="D52" s="191">
        <v>202.0</v>
      </c>
      <c r="E52" s="191">
        <v>2145.0</v>
      </c>
      <c r="F52" s="191">
        <f t="shared" si="5"/>
        <v>0</v>
      </c>
      <c r="G52" s="191">
        <f t="shared" si="6"/>
        <v>1290.987555</v>
      </c>
      <c r="H52" s="192">
        <f t="shared" si="7"/>
        <v>1290.987555</v>
      </c>
      <c r="I52" s="191">
        <v>1.0</v>
      </c>
      <c r="J52" s="193">
        <f t="shared" si="8"/>
        <v>1290.987555</v>
      </c>
      <c r="K52" s="139"/>
      <c r="L52" s="176">
        <f t="shared" si="37"/>
        <v>5.1308</v>
      </c>
      <c r="M52" s="160">
        <f t="shared" si="38"/>
        <v>1</v>
      </c>
      <c r="N52" s="160">
        <f t="shared" si="39"/>
        <v>5.1308</v>
      </c>
      <c r="O52" s="139"/>
      <c r="P52" s="139"/>
      <c r="Q52" s="176">
        <v>1310.0</v>
      </c>
      <c r="R52" s="188">
        <v>29.5</v>
      </c>
      <c r="S52" s="176">
        <f t="shared" si="9"/>
        <v>21.45</v>
      </c>
      <c r="T52" s="160">
        <f t="shared" si="10"/>
        <v>1</v>
      </c>
      <c r="U52" s="160">
        <f t="shared" si="11"/>
        <v>21.45</v>
      </c>
      <c r="V52" s="189">
        <f t="shared" si="12"/>
        <v>1290.987555</v>
      </c>
      <c r="W52" s="176">
        <f t="shared" ref="W52:X52" si="40">C52/100</f>
        <v>1.01</v>
      </c>
      <c r="X52" s="176">
        <f t="shared" si="40"/>
        <v>2.02</v>
      </c>
      <c r="Y52" s="176">
        <f t="shared" si="14"/>
        <v>21.45</v>
      </c>
      <c r="Z52" s="190">
        <f t="shared" si="15"/>
        <v>43.76229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67.0</v>
      </c>
      <c r="B53" s="268" t="s">
        <v>98</v>
      </c>
      <c r="C53" s="191">
        <v>102.0</v>
      </c>
      <c r="D53" s="191">
        <v>202.0</v>
      </c>
      <c r="E53" s="191">
        <v>1935.0</v>
      </c>
      <c r="F53" s="191">
        <f t="shared" si="5"/>
        <v>0</v>
      </c>
      <c r="G53" s="191">
        <f t="shared" si="6"/>
        <v>1176.12783</v>
      </c>
      <c r="H53" s="192">
        <f t="shared" si="7"/>
        <v>1176.12783</v>
      </c>
      <c r="I53" s="191">
        <v>1.0</v>
      </c>
      <c r="J53" s="193">
        <f t="shared" si="8"/>
        <v>1176.12783</v>
      </c>
      <c r="K53" s="139"/>
      <c r="L53" s="176">
        <f t="shared" si="37"/>
        <v>5.1308</v>
      </c>
      <c r="M53" s="160">
        <f t="shared" si="38"/>
        <v>1</v>
      </c>
      <c r="N53" s="160">
        <f t="shared" si="39"/>
        <v>5.1308</v>
      </c>
      <c r="O53" s="139"/>
      <c r="P53" s="139"/>
      <c r="Q53" s="176">
        <v>1165.0</v>
      </c>
      <c r="R53" s="188">
        <v>29.5</v>
      </c>
      <c r="S53" s="176">
        <f t="shared" si="9"/>
        <v>19.35</v>
      </c>
      <c r="T53" s="160">
        <f t="shared" si="10"/>
        <v>1</v>
      </c>
      <c r="U53" s="160">
        <f t="shared" si="11"/>
        <v>19.35</v>
      </c>
      <c r="V53" s="189">
        <f t="shared" si="12"/>
        <v>1176.12783</v>
      </c>
      <c r="W53" s="176">
        <f t="shared" ref="W53:X53" si="41">C53/100</f>
        <v>1.02</v>
      </c>
      <c r="X53" s="176">
        <f t="shared" si="41"/>
        <v>2.02</v>
      </c>
      <c r="Y53" s="176">
        <f t="shared" si="14"/>
        <v>19.35</v>
      </c>
      <c r="Z53" s="190">
        <f t="shared" si="15"/>
        <v>39.86874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68.0</v>
      </c>
      <c r="B54" s="269" t="s">
        <v>100</v>
      </c>
      <c r="C54" s="269">
        <v>102.0</v>
      </c>
      <c r="D54" s="269">
        <v>202.0</v>
      </c>
      <c r="E54" s="269">
        <v>213.0</v>
      </c>
      <c r="F54" s="269">
        <f t="shared" si="5"/>
        <v>0</v>
      </c>
      <c r="G54" s="269">
        <f t="shared" si="6"/>
        <v>129.465234</v>
      </c>
      <c r="H54" s="270">
        <f t="shared" si="7"/>
        <v>129.465234</v>
      </c>
      <c r="I54" s="269">
        <v>1.0</v>
      </c>
      <c r="J54" s="271">
        <f t="shared" si="8"/>
        <v>129.465234</v>
      </c>
      <c r="K54" s="272"/>
      <c r="L54" s="273">
        <f t="shared" si="37"/>
        <v>5.1308</v>
      </c>
      <c r="M54" s="274">
        <f t="shared" si="38"/>
        <v>1</v>
      </c>
      <c r="N54" s="274">
        <f t="shared" si="39"/>
        <v>5.1308</v>
      </c>
      <c r="O54" s="272"/>
      <c r="P54" s="272"/>
      <c r="Q54" s="273">
        <v>132.0</v>
      </c>
      <c r="R54" s="188">
        <v>29.5</v>
      </c>
      <c r="S54" s="176">
        <f t="shared" si="9"/>
        <v>2.13</v>
      </c>
      <c r="T54" s="160">
        <f t="shared" si="10"/>
        <v>1</v>
      </c>
      <c r="U54" s="160">
        <f t="shared" si="11"/>
        <v>2.13</v>
      </c>
      <c r="V54" s="189">
        <f t="shared" si="12"/>
        <v>129.465234</v>
      </c>
      <c r="W54" s="176">
        <f t="shared" ref="W54:X54" si="42">C54/100</f>
        <v>1.02</v>
      </c>
      <c r="X54" s="176">
        <f t="shared" si="42"/>
        <v>2.02</v>
      </c>
      <c r="Y54" s="176">
        <f t="shared" si="14"/>
        <v>2.13</v>
      </c>
      <c r="Z54" s="190">
        <f t="shared" si="15"/>
        <v>4.388652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69.0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 t="str">
        <f t="shared" si="38"/>
        <v/>
      </c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3">C55/100</f>
        <v>0</v>
      </c>
      <c r="X55" s="176">
        <f t="shared" si="43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70.0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 t="str">
        <f t="shared" si="38"/>
        <v/>
      </c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4">C56/100</f>
        <v>0</v>
      </c>
      <c r="X56" s="176">
        <f t="shared" si="44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71.0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 t="str">
        <f t="shared" si="38"/>
        <v/>
      </c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5">C57/100</f>
        <v>0</v>
      </c>
      <c r="X57" s="176">
        <f t="shared" si="45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72.0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 t="str">
        <f t="shared" si="38"/>
        <v/>
      </c>
      <c r="N58" s="195"/>
      <c r="O58" s="139"/>
      <c r="P58" s="139"/>
      <c r="Q58" s="176"/>
      <c r="R58" s="141"/>
      <c r="S58" s="196">
        <f t="shared" si="9"/>
        <v>0</v>
      </c>
      <c r="T58" s="197" t="str">
        <f t="shared" si="10"/>
        <v/>
      </c>
      <c r="U58" s="197">
        <f t="shared" si="11"/>
        <v>0</v>
      </c>
      <c r="V58" s="198">
        <f t="shared" si="12"/>
        <v>0</v>
      </c>
      <c r="W58" s="196">
        <f t="shared" ref="W58:X58" si="46">C58/100</f>
        <v>0</v>
      </c>
      <c r="X58" s="196">
        <f t="shared" si="46"/>
        <v>0</v>
      </c>
      <c r="Y58" s="196">
        <f t="shared" si="14"/>
        <v>0</v>
      </c>
      <c r="Z58" s="19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73.0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 t="str">
        <f t="shared" si="38"/>
        <v/>
      </c>
      <c r="N59" s="195"/>
      <c r="O59" s="139"/>
      <c r="P59" s="139"/>
      <c r="Q59" s="176"/>
      <c r="R59" s="141"/>
      <c r="S59" s="196">
        <f t="shared" si="9"/>
        <v>0</v>
      </c>
      <c r="T59" s="197" t="str">
        <f t="shared" si="10"/>
        <v/>
      </c>
      <c r="U59" s="197">
        <f t="shared" si="11"/>
        <v>0</v>
      </c>
      <c r="V59" s="198">
        <f t="shared" si="12"/>
        <v>0</v>
      </c>
      <c r="W59" s="196">
        <f t="shared" ref="W59:X59" si="47">C59/100</f>
        <v>0</v>
      </c>
      <c r="X59" s="196">
        <f t="shared" si="47"/>
        <v>0</v>
      </c>
      <c r="Y59" s="196">
        <f t="shared" si="14"/>
        <v>0</v>
      </c>
      <c r="Z59" s="19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74.0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 t="str">
        <f t="shared" si="38"/>
        <v/>
      </c>
      <c r="N60" s="195"/>
      <c r="O60" s="139"/>
      <c r="P60" s="139"/>
      <c r="Q60" s="176"/>
      <c r="R60" s="141"/>
      <c r="S60" s="196">
        <f t="shared" si="9"/>
        <v>0</v>
      </c>
      <c r="T60" s="197" t="str">
        <f t="shared" si="10"/>
        <v/>
      </c>
      <c r="U60" s="197">
        <f t="shared" si="11"/>
        <v>0</v>
      </c>
      <c r="V60" s="198">
        <f t="shared" si="12"/>
        <v>0</v>
      </c>
      <c r="W60" s="196">
        <f t="shared" ref="W60:X60" si="48">C60/100</f>
        <v>0</v>
      </c>
      <c r="X60" s="196">
        <f t="shared" si="48"/>
        <v>0</v>
      </c>
      <c r="Y60" s="196">
        <f t="shared" si="14"/>
        <v>0</v>
      </c>
      <c r="Z60" s="19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75.0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 t="str">
        <f t="shared" si="38"/>
        <v/>
      </c>
      <c r="N61" s="195"/>
      <c r="O61" s="139"/>
      <c r="P61" s="139"/>
      <c r="Q61" s="176"/>
      <c r="R61" s="141"/>
      <c r="S61" s="196">
        <f t="shared" si="9"/>
        <v>0</v>
      </c>
      <c r="T61" s="197" t="str">
        <f t="shared" si="10"/>
        <v/>
      </c>
      <c r="U61" s="197">
        <f t="shared" si="11"/>
        <v>0</v>
      </c>
      <c r="V61" s="198">
        <f t="shared" si="12"/>
        <v>0</v>
      </c>
      <c r="W61" s="196">
        <f t="shared" ref="W61:X61" si="49">C61/100</f>
        <v>0</v>
      </c>
      <c r="X61" s="196">
        <f t="shared" si="49"/>
        <v>0</v>
      </c>
      <c r="Y61" s="196">
        <f t="shared" si="14"/>
        <v>0</v>
      </c>
      <c r="Z61" s="19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76.0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/>
      <c r="N62" s="195"/>
      <c r="O62" s="139"/>
      <c r="P62" s="139"/>
      <c r="Q62" s="193"/>
      <c r="R62" s="141"/>
      <c r="S62" s="196">
        <f t="shared" si="9"/>
        <v>0</v>
      </c>
      <c r="T62" s="197" t="str">
        <f t="shared" si="10"/>
        <v/>
      </c>
      <c r="U62" s="197">
        <f t="shared" si="11"/>
        <v>0</v>
      </c>
      <c r="V62" s="200"/>
      <c r="W62" s="196">
        <f t="shared" ref="W62:X62" si="50">C62/100</f>
        <v>0</v>
      </c>
      <c r="X62" s="196">
        <f t="shared" si="50"/>
        <v>0</v>
      </c>
      <c r="Y62" s="196">
        <f t="shared" si="14"/>
        <v>0</v>
      </c>
      <c r="Z62" s="19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77.0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/>
      <c r="N63" s="195"/>
      <c r="O63" s="139"/>
      <c r="P63" s="139"/>
      <c r="Q63" s="193"/>
      <c r="R63" s="141"/>
      <c r="S63" s="196">
        <f t="shared" si="9"/>
        <v>0</v>
      </c>
      <c r="T63" s="197" t="str">
        <f t="shared" si="10"/>
        <v/>
      </c>
      <c r="U63" s="197">
        <f t="shared" si="11"/>
        <v>0</v>
      </c>
      <c r="V63" s="200"/>
      <c r="W63" s="196">
        <f t="shared" ref="W63:X63" si="51">C63/100</f>
        <v>0</v>
      </c>
      <c r="X63" s="196">
        <f t="shared" si="51"/>
        <v>0</v>
      </c>
      <c r="Y63" s="196">
        <f t="shared" si="14"/>
        <v>0</v>
      </c>
      <c r="Z63" s="19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78.0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/>
      <c r="N64" s="195"/>
      <c r="O64" s="139"/>
      <c r="P64" s="139"/>
      <c r="Q64" s="193"/>
      <c r="R64" s="141"/>
      <c r="S64" s="196">
        <f t="shared" si="9"/>
        <v>0</v>
      </c>
      <c r="T64" s="197" t="str">
        <f t="shared" si="10"/>
        <v/>
      </c>
      <c r="U64" s="197">
        <f t="shared" si="11"/>
        <v>0</v>
      </c>
      <c r="V64" s="200"/>
      <c r="W64" s="196">
        <f t="shared" ref="W64:X64" si="52">C64/100</f>
        <v>0</v>
      </c>
      <c r="X64" s="196">
        <f t="shared" si="52"/>
        <v>0</v>
      </c>
      <c r="Y64" s="196">
        <f t="shared" si="14"/>
        <v>0</v>
      </c>
      <c r="Z64" s="19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79.0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/>
      <c r="N65" s="195"/>
      <c r="O65" s="139"/>
      <c r="P65" s="139"/>
      <c r="Q65" s="193"/>
      <c r="R65" s="141"/>
      <c r="S65" s="196">
        <f t="shared" si="9"/>
        <v>0</v>
      </c>
      <c r="T65" s="197" t="str">
        <f t="shared" si="10"/>
        <v/>
      </c>
      <c r="U65" s="197">
        <f t="shared" si="11"/>
        <v>0</v>
      </c>
      <c r="V65" s="200"/>
      <c r="W65" s="196">
        <f t="shared" ref="W65:X65" si="53">C65/100</f>
        <v>0</v>
      </c>
      <c r="X65" s="196">
        <f t="shared" si="53"/>
        <v>0</v>
      </c>
      <c r="Y65" s="196">
        <f t="shared" si="14"/>
        <v>0</v>
      </c>
      <c r="Z65" s="19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80.0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/>
      <c r="N66" s="195"/>
      <c r="O66" s="139"/>
      <c r="P66" s="139"/>
      <c r="Q66" s="193"/>
      <c r="R66" s="141"/>
      <c r="S66" s="196">
        <f t="shared" si="9"/>
        <v>0</v>
      </c>
      <c r="T66" s="197" t="str">
        <f t="shared" si="10"/>
        <v/>
      </c>
      <c r="U66" s="197">
        <f t="shared" si="11"/>
        <v>0</v>
      </c>
      <c r="V66" s="200"/>
      <c r="W66" s="196">
        <f t="shared" ref="W66:X66" si="54">C66/100</f>
        <v>0</v>
      </c>
      <c r="X66" s="196">
        <f t="shared" si="54"/>
        <v>0</v>
      </c>
      <c r="Y66" s="196">
        <f t="shared" si="14"/>
        <v>0</v>
      </c>
      <c r="Z66" s="19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81.0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/>
      <c r="N67" s="195"/>
      <c r="O67" s="139"/>
      <c r="P67" s="139"/>
      <c r="Q67" s="193"/>
      <c r="R67" s="141"/>
      <c r="S67" s="196">
        <f t="shared" si="9"/>
        <v>0</v>
      </c>
      <c r="T67" s="197" t="str">
        <f t="shared" si="10"/>
        <v/>
      </c>
      <c r="U67" s="197">
        <f t="shared" si="11"/>
        <v>0</v>
      </c>
      <c r="V67" s="200"/>
      <c r="W67" s="196">
        <f t="shared" ref="W67:X67" si="55">C67/100</f>
        <v>0</v>
      </c>
      <c r="X67" s="196">
        <f t="shared" si="55"/>
        <v>0</v>
      </c>
      <c r="Y67" s="196">
        <f t="shared" si="14"/>
        <v>0</v>
      </c>
      <c r="Z67" s="19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82.0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/>
      <c r="N68" s="195"/>
      <c r="O68" s="139"/>
      <c r="P68" s="139"/>
      <c r="Q68" s="193"/>
      <c r="R68" s="141"/>
      <c r="S68" s="196">
        <f t="shared" si="9"/>
        <v>0</v>
      </c>
      <c r="T68" s="197" t="str">
        <f t="shared" si="10"/>
        <v/>
      </c>
      <c r="U68" s="197">
        <f t="shared" si="11"/>
        <v>0</v>
      </c>
      <c r="V68" s="200"/>
      <c r="W68" s="196">
        <f t="shared" ref="W68:X68" si="56">C68/100</f>
        <v>0</v>
      </c>
      <c r="X68" s="196">
        <f t="shared" si="56"/>
        <v>0</v>
      </c>
      <c r="Y68" s="196">
        <f t="shared" si="14"/>
        <v>0</v>
      </c>
      <c r="Z68" s="19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83.0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/>
      <c r="N69" s="195"/>
      <c r="O69" s="139"/>
      <c r="P69" s="139"/>
      <c r="Q69" s="193"/>
      <c r="R69" s="141"/>
      <c r="S69" s="196">
        <f t="shared" si="9"/>
        <v>0</v>
      </c>
      <c r="T69" s="197" t="str">
        <f t="shared" si="10"/>
        <v/>
      </c>
      <c r="U69" s="197">
        <f t="shared" si="11"/>
        <v>0</v>
      </c>
      <c r="V69" s="200"/>
      <c r="W69" s="196">
        <f t="shared" ref="W69:X69" si="57">C69/100</f>
        <v>0</v>
      </c>
      <c r="X69" s="196">
        <f t="shared" si="57"/>
        <v>0</v>
      </c>
      <c r="Y69" s="196">
        <f t="shared" si="14"/>
        <v>0</v>
      </c>
      <c r="Z69" s="19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84.0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/>
      <c r="N70" s="195"/>
      <c r="O70" s="139"/>
      <c r="P70" s="139"/>
      <c r="Q70" s="193"/>
      <c r="R70" s="141"/>
      <c r="S70" s="196">
        <f t="shared" si="9"/>
        <v>0</v>
      </c>
      <c r="T70" s="197" t="str">
        <f t="shared" si="10"/>
        <v/>
      </c>
      <c r="U70" s="197">
        <f t="shared" si="11"/>
        <v>0</v>
      </c>
      <c r="V70" s="200"/>
      <c r="W70" s="196">
        <f t="shared" ref="W70:X70" si="58">C70/100</f>
        <v>0</v>
      </c>
      <c r="X70" s="196">
        <f t="shared" si="58"/>
        <v>0</v>
      </c>
      <c r="Y70" s="196">
        <f t="shared" si="14"/>
        <v>0</v>
      </c>
      <c r="Z70" s="19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85.0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/>
      <c r="N71" s="195"/>
      <c r="O71" s="139"/>
      <c r="P71" s="139"/>
      <c r="Q71" s="193"/>
      <c r="R71" s="141"/>
      <c r="S71" s="196">
        <f t="shared" si="9"/>
        <v>0</v>
      </c>
      <c r="T71" s="197" t="str">
        <f t="shared" si="10"/>
        <v/>
      </c>
      <c r="U71" s="197">
        <f t="shared" si="11"/>
        <v>0</v>
      </c>
      <c r="V71" s="200"/>
      <c r="W71" s="196">
        <f t="shared" ref="W71:X71" si="59">C71/100</f>
        <v>0</v>
      </c>
      <c r="X71" s="196">
        <f t="shared" si="59"/>
        <v>0</v>
      </c>
      <c r="Y71" s="196">
        <f t="shared" si="14"/>
        <v>0</v>
      </c>
      <c r="Z71" s="19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86.0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/>
      <c r="N72" s="195"/>
      <c r="O72" s="139"/>
      <c r="P72" s="139"/>
      <c r="Q72" s="193"/>
      <c r="R72" s="141"/>
      <c r="S72" s="196">
        <f t="shared" si="9"/>
        <v>0</v>
      </c>
      <c r="T72" s="197" t="str">
        <f t="shared" si="10"/>
        <v/>
      </c>
      <c r="U72" s="197">
        <f t="shared" si="11"/>
        <v>0</v>
      </c>
      <c r="V72" s="200"/>
      <c r="W72" s="196">
        <f t="shared" ref="W72:X72" si="60">C72/100</f>
        <v>0</v>
      </c>
      <c r="X72" s="196">
        <f t="shared" si="60"/>
        <v>0</v>
      </c>
      <c r="Y72" s="196">
        <f t="shared" si="14"/>
        <v>0</v>
      </c>
      <c r="Z72" s="19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87.0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93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200"/>
      <c r="W73" s="196">
        <f t="shared" ref="W73:X73" si="61">C73/100</f>
        <v>0</v>
      </c>
      <c r="X73" s="196">
        <f t="shared" si="61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88.0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/>
      <c r="N74" s="195"/>
      <c r="O74" s="139"/>
      <c r="P74" s="139"/>
      <c r="Q74" s="193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200"/>
      <c r="W74" s="196">
        <f t="shared" ref="W74:X74" si="62">C74/100</f>
        <v>0</v>
      </c>
      <c r="X74" s="196">
        <f t="shared" si="62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89.0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93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200"/>
      <c r="W75" s="196">
        <f t="shared" ref="W75:X75" si="63">C75/100</f>
        <v>0</v>
      </c>
      <c r="X75" s="196">
        <f t="shared" si="63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90.0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93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200"/>
      <c r="W76" s="196">
        <f t="shared" ref="W76:X76" si="64">C76/100</f>
        <v>0</v>
      </c>
      <c r="X76" s="196">
        <f t="shared" si="64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91.0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65">C77/100</f>
        <v>0</v>
      </c>
      <c r="X77" s="196">
        <f t="shared" si="65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92.0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66">C78/100</f>
        <v>0</v>
      </c>
      <c r="X78" s="196">
        <f t="shared" si="66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93.0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67">C79/100</f>
        <v>0</v>
      </c>
      <c r="X79" s="196">
        <f t="shared" si="67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94.0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68">C80/100</f>
        <v>0</v>
      </c>
      <c r="X80" s="196">
        <f t="shared" si="68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95.0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69">C81/100</f>
        <v>0</v>
      </c>
      <c r="X81" s="196">
        <f t="shared" si="69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96.0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0">C82/100</f>
        <v>0</v>
      </c>
      <c r="X82" s="196">
        <f t="shared" si="70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97.0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1">C83/100</f>
        <v>0</v>
      </c>
      <c r="X83" s="196">
        <f t="shared" si="71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98.0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2">C84/100</f>
        <v>0</v>
      </c>
      <c r="X84" s="196">
        <f t="shared" si="72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99.0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3">C85/100</f>
        <v>0</v>
      </c>
      <c r="X85" s="196">
        <f t="shared" si="73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100.0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4">C86/100</f>
        <v>0</v>
      </c>
      <c r="X86" s="196">
        <f t="shared" si="74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101.0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5">C87/100</f>
        <v>0</v>
      </c>
      <c r="X87" s="196">
        <f t="shared" si="75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102.0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6">C88/100</f>
        <v>0</v>
      </c>
      <c r="X88" s="196">
        <f t="shared" si="76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103.0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7">C89/100</f>
        <v>0</v>
      </c>
      <c r="X89" s="196">
        <f t="shared" si="77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104.0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78">C90/100</f>
        <v>0</v>
      </c>
      <c r="X90" s="196">
        <f t="shared" si="78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105.0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79">C91/100</f>
        <v>0</v>
      </c>
      <c r="X91" s="196">
        <f t="shared" si="79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106.0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0">C92/100</f>
        <v>0</v>
      </c>
      <c r="X92" s="196">
        <f t="shared" si="80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107.0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1">C93/100</f>
        <v>0</v>
      </c>
      <c r="X93" s="196">
        <f t="shared" si="81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108.0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2">C94/100</f>
        <v>0</v>
      </c>
      <c r="X94" s="196">
        <f t="shared" si="82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109.0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3">C95/100</f>
        <v>0</v>
      </c>
      <c r="X95" s="196">
        <f t="shared" si="83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110.0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4">C96/100</f>
        <v>0</v>
      </c>
      <c r="X96" s="196">
        <f t="shared" si="84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111.0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5">C97/100</f>
        <v>0</v>
      </c>
      <c r="X97" s="196">
        <f t="shared" si="85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112.0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6">C98/100</f>
        <v>0</v>
      </c>
      <c r="X98" s="196">
        <f t="shared" si="86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113.0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7">C99/100</f>
        <v>0</v>
      </c>
      <c r="X99" s="196">
        <f t="shared" si="87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114.0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8">C100/100</f>
        <v>0</v>
      </c>
      <c r="X100" s="196">
        <f t="shared" si="88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115.0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89">C101/100</f>
        <v>0</v>
      </c>
      <c r="X101" s="196">
        <f t="shared" si="89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116.0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0">C102/100</f>
        <v>0</v>
      </c>
      <c r="X102" s="196">
        <f t="shared" si="90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117.0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1">C103/100</f>
        <v>0</v>
      </c>
      <c r="X103" s="196">
        <f t="shared" si="91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118.0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2">C104/100</f>
        <v>0</v>
      </c>
      <c r="X104" s="196">
        <f t="shared" si="92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119.0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3">C105/100</f>
        <v>0</v>
      </c>
      <c r="X105" s="196">
        <f t="shared" si="93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120.0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4">C106/100</f>
        <v>0</v>
      </c>
      <c r="X106" s="196">
        <f t="shared" si="94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121.0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5">C107/100</f>
        <v>0</v>
      </c>
      <c r="X107" s="196">
        <f t="shared" si="95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122.0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6">C108/100</f>
        <v>0</v>
      </c>
      <c r="X108" s="196">
        <f t="shared" si="96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123.0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7">C109/100</f>
        <v>0</v>
      </c>
      <c r="X109" s="196">
        <f t="shared" si="97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124.0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8">C110/100</f>
        <v>0</v>
      </c>
      <c r="X110" s="196">
        <f t="shared" si="98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125.0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99">C111/100</f>
        <v>0</v>
      </c>
      <c r="X111" s="196">
        <f t="shared" si="99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126.0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0">C112/100</f>
        <v>0</v>
      </c>
      <c r="X112" s="196">
        <f t="shared" si="100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127.0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1">C113/100</f>
        <v>0</v>
      </c>
      <c r="X113" s="196">
        <f t="shared" si="101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128.0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2">C114/100</f>
        <v>0</v>
      </c>
      <c r="X114" s="196">
        <f t="shared" si="102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129.0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3">C115/100</f>
        <v>0</v>
      </c>
      <c r="X115" s="196">
        <f t="shared" si="103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130.0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4">C116/100</f>
        <v>0</v>
      </c>
      <c r="X116" s="196">
        <f t="shared" si="104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131.0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5">C117/100</f>
        <v>0</v>
      </c>
      <c r="X117" s="196">
        <f t="shared" si="105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132.0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6">C118/100</f>
        <v>0</v>
      </c>
      <c r="X118" s="196">
        <f t="shared" si="106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133.0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7">C119/100</f>
        <v>0</v>
      </c>
      <c r="X119" s="196">
        <f t="shared" si="107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134.0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8">C120/100</f>
        <v>0</v>
      </c>
      <c r="X120" s="196">
        <f t="shared" si="108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135.0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09">C121/100</f>
        <v>0</v>
      </c>
      <c r="X121" s="196">
        <f t="shared" si="109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136.0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0">C122/100</f>
        <v>0</v>
      </c>
      <c r="X122" s="196">
        <f t="shared" si="110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137.0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1">C123/100</f>
        <v>0</v>
      </c>
      <c r="X123" s="196">
        <f t="shared" si="111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138.0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2">C124/100</f>
        <v>0</v>
      </c>
      <c r="X124" s="196">
        <f t="shared" si="112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139.0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3">C125/100</f>
        <v>0</v>
      </c>
      <c r="X125" s="196">
        <f t="shared" si="113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140.0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4">C126/100</f>
        <v>0</v>
      </c>
      <c r="X126" s="196">
        <f t="shared" si="114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141.0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5">C127/100</f>
        <v>0</v>
      </c>
      <c r="X127" s="196">
        <f t="shared" si="115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142.0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6">C128/100</f>
        <v>0</v>
      </c>
      <c r="X128" s="196">
        <f t="shared" si="116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143.0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7">C129/100</f>
        <v>0</v>
      </c>
      <c r="X129" s="196">
        <f t="shared" si="117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144.0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8">C130/100</f>
        <v>0</v>
      </c>
      <c r="X130" s="196">
        <f t="shared" si="118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145.0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19">C131/100</f>
        <v>0</v>
      </c>
      <c r="X131" s="196">
        <f t="shared" si="119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146.0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0">C132/100</f>
        <v>0</v>
      </c>
      <c r="X132" s="196">
        <f t="shared" si="120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147.0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1">C133/100</f>
        <v>0</v>
      </c>
      <c r="X133" s="196">
        <f t="shared" si="121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148.0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2">C134/100</f>
        <v>0</v>
      </c>
      <c r="X134" s="196">
        <f t="shared" si="122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149.0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3">C135/100</f>
        <v>0</v>
      </c>
      <c r="X135" s="196">
        <f t="shared" si="123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150.0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4">C136/100</f>
        <v>0</v>
      </c>
      <c r="X136" s="196">
        <f t="shared" si="124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151.0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5">C137/100</f>
        <v>0</v>
      </c>
      <c r="X137" s="196">
        <f t="shared" si="125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152.0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6">C138/100</f>
        <v>0</v>
      </c>
      <c r="X138" s="196">
        <f t="shared" si="126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153.0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7">C139/100</f>
        <v>0</v>
      </c>
      <c r="X139" s="196">
        <f t="shared" si="127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154.0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8">C140/100</f>
        <v>0</v>
      </c>
      <c r="X140" s="196">
        <f t="shared" si="128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155.0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29">C141/100</f>
        <v>0</v>
      </c>
      <c r="X141" s="196">
        <f t="shared" si="129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156.0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0">C142/100</f>
        <v>0</v>
      </c>
      <c r="X142" s="196">
        <f t="shared" si="130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157.0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1">C143/100</f>
        <v>0</v>
      </c>
      <c r="X143" s="196">
        <f t="shared" si="131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158.0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2">C144/100</f>
        <v>0</v>
      </c>
      <c r="X144" s="196">
        <f t="shared" si="132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159.0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3">C145/100</f>
        <v>0</v>
      </c>
      <c r="X145" s="196">
        <f t="shared" si="133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160.0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4">C146/100</f>
        <v>0</v>
      </c>
      <c r="X146" s="196">
        <f t="shared" si="134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161.0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5">C147/100</f>
        <v>0</v>
      </c>
      <c r="X147" s="196">
        <f t="shared" si="135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162.0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6">C148/100</f>
        <v>0</v>
      </c>
      <c r="X148" s="196">
        <f t="shared" si="136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163.0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7">C149/100</f>
        <v>0</v>
      </c>
      <c r="X149" s="196">
        <f t="shared" si="137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164.0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8">C150/100</f>
        <v>0</v>
      </c>
      <c r="X150" s="196">
        <f t="shared" si="138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165.0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39">C151/100</f>
        <v>0</v>
      </c>
      <c r="X151" s="196">
        <f t="shared" si="139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166.0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0">C152/100</f>
        <v>0</v>
      </c>
      <c r="X152" s="196">
        <f t="shared" si="140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167.0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1">C153/100</f>
        <v>0</v>
      </c>
      <c r="X153" s="196">
        <f t="shared" si="141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168.0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2">C154/100</f>
        <v>0</v>
      </c>
      <c r="X154" s="196">
        <f t="shared" si="142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169.0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3">C155/100</f>
        <v>0</v>
      </c>
      <c r="X155" s="196">
        <f t="shared" si="143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170.0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4">C156/100</f>
        <v>0</v>
      </c>
      <c r="X156" s="196">
        <f t="shared" si="144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171.0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5">C157/100</f>
        <v>0</v>
      </c>
      <c r="X157" s="196">
        <f t="shared" si="145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172.0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6">C158/100</f>
        <v>0</v>
      </c>
      <c r="X158" s="196">
        <f t="shared" si="146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173.0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7">C159/100</f>
        <v>0</v>
      </c>
      <c r="X159" s="196">
        <f t="shared" si="147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174.0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8">C160/100</f>
        <v>0</v>
      </c>
      <c r="X160" s="196">
        <f t="shared" si="148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175.0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49">C161/100</f>
        <v>0</v>
      </c>
      <c r="X161" s="196">
        <f t="shared" si="149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176.0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0">C162/100</f>
        <v>0</v>
      </c>
      <c r="X162" s="196">
        <f t="shared" si="150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177.0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1">C163/100</f>
        <v>0</v>
      </c>
      <c r="X163" s="196">
        <f t="shared" si="151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178.0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2">C164/100</f>
        <v>0</v>
      </c>
      <c r="X164" s="196">
        <f t="shared" si="152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179.0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3">C165/100</f>
        <v>0</v>
      </c>
      <c r="X165" s="196">
        <f t="shared" si="153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180.0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4">C166/100</f>
        <v>0</v>
      </c>
      <c r="X166" s="196">
        <f t="shared" si="154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181.0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5">C167/100</f>
        <v>0</v>
      </c>
      <c r="X167" s="196">
        <f t="shared" si="155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182.0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6">C168/100</f>
        <v>0</v>
      </c>
      <c r="X168" s="196">
        <f t="shared" si="156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183.0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7">C169/100</f>
        <v>0</v>
      </c>
      <c r="X169" s="196">
        <f t="shared" si="157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184.0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8">C170/100</f>
        <v>0</v>
      </c>
      <c r="X170" s="196">
        <f t="shared" si="158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185.0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59">C171/100</f>
        <v>0</v>
      </c>
      <c r="X171" s="196">
        <f t="shared" si="159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186.0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0">C172/100</f>
        <v>0</v>
      </c>
      <c r="X172" s="196">
        <f t="shared" si="160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187.0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1">C173/100</f>
        <v>0</v>
      </c>
      <c r="X173" s="196">
        <f t="shared" si="161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188.0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2">C174/100</f>
        <v>0</v>
      </c>
      <c r="X174" s="196">
        <f t="shared" si="162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189.0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3">C175/100</f>
        <v>0</v>
      </c>
      <c r="X175" s="196">
        <f t="shared" si="163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190.0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4">C176/100</f>
        <v>0</v>
      </c>
      <c r="X176" s="196">
        <f t="shared" si="164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191.0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5">C177/100</f>
        <v>0</v>
      </c>
      <c r="X177" s="196">
        <f t="shared" si="165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192.0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6">C178/100</f>
        <v>0</v>
      </c>
      <c r="X178" s="196">
        <f t="shared" si="166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193.0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7">C179/100</f>
        <v>0</v>
      </c>
      <c r="X179" s="196">
        <f t="shared" si="167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194.0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8">C180/100</f>
        <v>0</v>
      </c>
      <c r="X180" s="196">
        <f t="shared" si="168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195.0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69">C181/100</f>
        <v>0</v>
      </c>
      <c r="X181" s="196">
        <f t="shared" si="169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196.0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0">C182/100</f>
        <v>0</v>
      </c>
      <c r="X182" s="196">
        <f t="shared" si="170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197.0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1">C183/100</f>
        <v>0</v>
      </c>
      <c r="X183" s="196">
        <f t="shared" si="171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198.0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2">C184/100</f>
        <v>0</v>
      </c>
      <c r="X184" s="196">
        <f t="shared" si="172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199.0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3">C185/100</f>
        <v>0</v>
      </c>
      <c r="X185" s="196">
        <f t="shared" si="173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200.0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4">C186/100</f>
        <v>0</v>
      </c>
      <c r="X186" s="196">
        <f t="shared" si="174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201.0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5">C187/100</f>
        <v>0</v>
      </c>
      <c r="X187" s="196">
        <f t="shared" si="175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202.0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6">C188/100</f>
        <v>0</v>
      </c>
      <c r="X188" s="196">
        <f t="shared" si="176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203.0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7">C189/100</f>
        <v>0</v>
      </c>
      <c r="X189" s="196">
        <f t="shared" si="177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204.0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8">C190/100</f>
        <v>0</v>
      </c>
      <c r="X190" s="196">
        <f t="shared" si="178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205.0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79">C191/100</f>
        <v>0</v>
      </c>
      <c r="X191" s="196">
        <f t="shared" si="179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206.0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0">C192/100</f>
        <v>0</v>
      </c>
      <c r="X192" s="196">
        <f t="shared" si="180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207.0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1">C193/100</f>
        <v>0</v>
      </c>
      <c r="X193" s="196">
        <f t="shared" si="181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208.0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2">C194/100</f>
        <v>0</v>
      </c>
      <c r="X194" s="196">
        <f t="shared" si="182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209.0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3">C195/100</f>
        <v>0</v>
      </c>
      <c r="X195" s="196">
        <f t="shared" si="183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210.0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4">C196/100</f>
        <v>0</v>
      </c>
      <c r="X196" s="196">
        <f t="shared" si="184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211.0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5">C197/100</f>
        <v>0</v>
      </c>
      <c r="X197" s="196">
        <f t="shared" si="185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212.0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6">C198/100</f>
        <v>0</v>
      </c>
      <c r="X198" s="196">
        <f t="shared" si="186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213.0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7">C199/100</f>
        <v>0</v>
      </c>
      <c r="X199" s="196">
        <f t="shared" si="187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214.0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8">C200/100</f>
        <v>0</v>
      </c>
      <c r="X200" s="196">
        <f t="shared" si="188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215.0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89">C201/100</f>
        <v>0</v>
      </c>
      <c r="X201" s="196">
        <f t="shared" si="189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216.0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0">C202/100</f>
        <v>0</v>
      </c>
      <c r="X202" s="196">
        <f t="shared" si="190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217.0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1">C203/100</f>
        <v>0</v>
      </c>
      <c r="X203" s="196">
        <f t="shared" si="191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customHeight="1">
      <c r="A204" s="160"/>
      <c r="B204" s="176"/>
      <c r="C204" s="176"/>
      <c r="D204" s="176"/>
      <c r="E204" s="176"/>
      <c r="F204" s="176"/>
      <c r="G204" s="176"/>
      <c r="H204" s="179"/>
      <c r="I204" s="160"/>
      <c r="J204" s="201">
        <f>+Q238</f>
        <v>74.8</v>
      </c>
      <c r="K204" s="139"/>
      <c r="L204" s="139"/>
      <c r="M204" s="139"/>
      <c r="N204" s="139"/>
      <c r="O204" s="139"/>
      <c r="P204" s="139"/>
      <c r="Q204" s="139"/>
      <c r="R204" s="202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2">C204/100</f>
        <v>0</v>
      </c>
      <c r="X204" s="196">
        <f t="shared" si="192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customHeight="1">
      <c r="A205" s="160"/>
      <c r="B205" s="203"/>
      <c r="C205" s="203"/>
      <c r="D205" s="203"/>
      <c r="E205" s="203"/>
      <c r="F205" s="203"/>
      <c r="G205" s="203"/>
      <c r="H205" s="204"/>
      <c r="I205" s="205">
        <f>SUM(I32:I203)</f>
        <v>23</v>
      </c>
      <c r="J205" s="206">
        <f>SUM(J32:J204)</f>
        <v>13100.84326</v>
      </c>
      <c r="K205" s="207"/>
      <c r="L205" s="207"/>
      <c r="M205" s="207"/>
      <c r="N205" s="207"/>
      <c r="O205" s="207"/>
      <c r="P205" s="207"/>
      <c r="Q205" s="207"/>
      <c r="R205" s="141"/>
      <c r="S205" s="207">
        <f>SUMIFS($T$32:$T$203,$S$32:$S$203,"&gt;=3")</f>
        <v>9</v>
      </c>
      <c r="T205" s="207">
        <f t="shared" ref="T205:U205" si="193">SUM(T32:T203)</f>
        <v>23</v>
      </c>
      <c r="U205" s="207">
        <f t="shared" si="193"/>
        <v>265.58</v>
      </c>
      <c r="V205" s="207"/>
      <c r="W205" s="207"/>
      <c r="X205" s="207"/>
      <c r="Y205" s="207"/>
      <c r="Z205" s="208">
        <f>SUM(Z32:Z204)</f>
        <v>535.900568</v>
      </c>
      <c r="AA205" s="207"/>
      <c r="AB205" s="207"/>
      <c r="AC205" s="207"/>
      <c r="AD205" s="207"/>
      <c r="AE205" s="207"/>
      <c r="AF205" s="207"/>
      <c r="AG205" s="207"/>
      <c r="AH205" s="207"/>
      <c r="AI205" s="207"/>
      <c r="AJ205" s="207"/>
      <c r="AK205" s="207"/>
      <c r="AL205" s="207"/>
      <c r="AM205" s="207"/>
      <c r="AN205" s="207"/>
      <c r="AO205" s="207"/>
      <c r="AP205" s="207"/>
      <c r="AQ205" s="207"/>
      <c r="AR205" s="207"/>
      <c r="AS205" s="207"/>
      <c r="AT205" s="207"/>
    </row>
    <row r="206" ht="29.2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141"/>
      <c r="S206" s="200"/>
      <c r="T206" s="139">
        <f>+T205-S205</f>
        <v>14</v>
      </c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9.25" customHeight="1">
      <c r="A207" s="139"/>
      <c r="B207" s="139"/>
      <c r="C207" s="139"/>
      <c r="D207" s="139"/>
      <c r="E207" s="139"/>
      <c r="F207" s="139"/>
      <c r="G207" s="139"/>
      <c r="H207" s="140"/>
      <c r="I207" s="139"/>
      <c r="J207" s="139"/>
      <c r="K207" s="139"/>
      <c r="L207" s="139"/>
      <c r="M207" s="139"/>
      <c r="N207" s="139"/>
      <c r="O207" s="139"/>
      <c r="P207" s="139"/>
      <c r="Q207" s="139"/>
      <c r="R207" s="202"/>
      <c r="S207" s="139"/>
      <c r="T207" s="139" t="s">
        <v>48</v>
      </c>
      <c r="U207" s="139" t="s">
        <v>61</v>
      </c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9.25" customHeight="1">
      <c r="A208" s="139"/>
      <c r="B208" s="139"/>
      <c r="C208" s="139"/>
      <c r="D208" s="139"/>
      <c r="E208" s="139"/>
      <c r="F208" s="139"/>
      <c r="G208" s="139"/>
      <c r="H208" s="140"/>
      <c r="I208" s="139"/>
      <c r="J208" s="139"/>
      <c r="K208" s="139"/>
      <c r="L208" s="139"/>
      <c r="M208" s="139"/>
      <c r="N208" s="139"/>
      <c r="O208" s="139"/>
      <c r="P208" s="139"/>
      <c r="Q208" s="139"/>
      <c r="R208" s="141"/>
      <c r="S208" s="139" t="s">
        <v>31</v>
      </c>
      <c r="T208" s="209">
        <f>SUMIFS($J$32:$J$203,$S$32:$S$203,"&gt;=3")</f>
        <v>11918.04411</v>
      </c>
      <c r="U208" s="210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9.25" customHeight="1">
      <c r="A209" s="139" t="s">
        <v>32</v>
      </c>
      <c r="B209" s="139"/>
      <c r="C209" s="139"/>
      <c r="D209" s="139" t="s">
        <v>33</v>
      </c>
      <c r="E209" s="139"/>
      <c r="F209" s="139"/>
      <c r="G209" s="139"/>
      <c r="H209" s="140"/>
      <c r="I209" s="139"/>
      <c r="J209" s="139"/>
      <c r="K209" s="139"/>
      <c r="L209" s="139"/>
      <c r="M209" s="139"/>
      <c r="N209" s="139"/>
      <c r="O209" s="139"/>
      <c r="P209" s="139"/>
      <c r="Q209" s="139"/>
      <c r="R209" s="141"/>
      <c r="S209" s="139" t="s">
        <v>34</v>
      </c>
      <c r="T209" s="211">
        <f>J205-T208</f>
        <v>1182.799146</v>
      </c>
      <c r="U209" s="210">
        <f>+SUMIFS($U$32:$U$203,$S$32:$S$203,"&gt;=3")</f>
        <v>241.8</v>
      </c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9.25" customHeight="1">
      <c r="A210" s="139"/>
      <c r="B210" s="139"/>
      <c r="C210" s="139"/>
      <c r="D210" s="139"/>
      <c r="E210" s="139"/>
      <c r="F210" s="139"/>
      <c r="G210" s="139"/>
      <c r="H210" s="140"/>
      <c r="I210" s="139"/>
      <c r="J210" s="139"/>
      <c r="K210" s="139"/>
      <c r="L210" s="139"/>
      <c r="M210" s="139"/>
      <c r="N210" s="139"/>
      <c r="O210" s="139"/>
      <c r="P210" s="139"/>
      <c r="Q210" s="139"/>
      <c r="R210" s="202"/>
      <c r="S210" s="139"/>
      <c r="T210" s="212">
        <f>+I205</f>
        <v>23</v>
      </c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39.0" customHeight="1">
      <c r="A211" s="176"/>
      <c r="B211" s="160" t="s">
        <v>12</v>
      </c>
      <c r="C211" s="177" t="s">
        <v>62</v>
      </c>
      <c r="D211" s="52"/>
      <c r="E211" s="53"/>
      <c r="F211" s="178"/>
      <c r="G211" s="178"/>
      <c r="H211" s="179" t="s">
        <v>14</v>
      </c>
      <c r="I211" s="160" t="s">
        <v>15</v>
      </c>
      <c r="J211" s="160" t="s">
        <v>16</v>
      </c>
      <c r="K211" s="139"/>
      <c r="L211" s="139"/>
      <c r="M211" s="139"/>
      <c r="N211" s="139"/>
      <c r="O211" s="139"/>
      <c r="P211" s="139"/>
      <c r="Q211" s="139"/>
      <c r="R211" s="141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customHeight="1">
      <c r="A212" s="154">
        <v>1.0</v>
      </c>
      <c r="B212" s="213" t="s">
        <v>100</v>
      </c>
      <c r="C212" s="213">
        <v>102.0</v>
      </c>
      <c r="D212" s="213">
        <v>202.0</v>
      </c>
      <c r="E212" s="213">
        <v>213.0</v>
      </c>
      <c r="F212" s="213">
        <f t="shared" ref="F212:F221" si="194">1-VALUE(IF(RIGHT(B212, 1)="%", RIGHT(B212, 3), 0))</f>
        <v>1</v>
      </c>
      <c r="G212" s="213">
        <f t="shared" ref="G212:G221" si="195">+Q212*C212/100*D212/100*E212/100</f>
        <v>0</v>
      </c>
      <c r="H212" s="214">
        <f t="shared" ref="H212:H221" si="196">IF(F212=0, G212, F212*G212)</f>
        <v>0</v>
      </c>
      <c r="I212" s="213">
        <v>1.0</v>
      </c>
      <c r="J212" s="215">
        <f>+H212*I212</f>
        <v>0</v>
      </c>
      <c r="K212" s="139"/>
      <c r="L212" s="176">
        <f t="shared" ref="L212:L216" si="197">D212*25.4/1000</f>
        <v>5.1308</v>
      </c>
      <c r="M212" s="160">
        <f>+I212</f>
        <v>1</v>
      </c>
      <c r="N212" s="160">
        <f>M212*L212</f>
        <v>5.1308</v>
      </c>
      <c r="O212" s="139"/>
      <c r="P212" s="139"/>
      <c r="Q212" s="139"/>
      <c r="R212" s="141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54">
        <v>6.0</v>
      </c>
      <c r="B213" s="216"/>
      <c r="C213" s="216"/>
      <c r="D213" s="216"/>
      <c r="E213" s="216"/>
      <c r="F213" s="216">
        <f t="shared" si="194"/>
        <v>1</v>
      </c>
      <c r="G213" s="216">
        <f t="shared" si="195"/>
        <v>0</v>
      </c>
      <c r="H213" s="217">
        <f t="shared" si="196"/>
        <v>0</v>
      </c>
      <c r="I213" s="216"/>
      <c r="J213" s="193">
        <f t="shared" ref="J213:J221" si="198">+I213*H213</f>
        <v>0</v>
      </c>
      <c r="K213" s="139"/>
      <c r="L213" s="139">
        <f t="shared" si="197"/>
        <v>0</v>
      </c>
      <c r="M213" s="219"/>
      <c r="N213" s="219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54">
        <v>7.0</v>
      </c>
      <c r="B214" s="216"/>
      <c r="C214" s="216"/>
      <c r="D214" s="216"/>
      <c r="E214" s="216"/>
      <c r="F214" s="216">
        <f t="shared" si="194"/>
        <v>1</v>
      </c>
      <c r="G214" s="216">
        <f t="shared" si="195"/>
        <v>0</v>
      </c>
      <c r="H214" s="217">
        <f t="shared" si="196"/>
        <v>0</v>
      </c>
      <c r="I214" s="216"/>
      <c r="J214" s="193">
        <f t="shared" si="198"/>
        <v>0</v>
      </c>
      <c r="K214" s="139"/>
      <c r="L214" s="139">
        <f t="shared" si="197"/>
        <v>0</v>
      </c>
      <c r="M214" s="219"/>
      <c r="N214" s="219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54">
        <v>8.0</v>
      </c>
      <c r="B215" s="216"/>
      <c r="C215" s="216"/>
      <c r="D215" s="216"/>
      <c r="E215" s="216"/>
      <c r="F215" s="216">
        <f t="shared" si="194"/>
        <v>1</v>
      </c>
      <c r="G215" s="216">
        <f t="shared" si="195"/>
        <v>0</v>
      </c>
      <c r="H215" s="217">
        <f t="shared" si="196"/>
        <v>0</v>
      </c>
      <c r="I215" s="216"/>
      <c r="J215" s="193">
        <f t="shared" si="198"/>
        <v>0</v>
      </c>
      <c r="K215" s="139"/>
      <c r="L215" s="139">
        <f t="shared" si="197"/>
        <v>0</v>
      </c>
      <c r="M215" s="219"/>
      <c r="N215" s="21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54">
        <v>9.0</v>
      </c>
      <c r="B216" s="216"/>
      <c r="C216" s="216"/>
      <c r="D216" s="216"/>
      <c r="E216" s="216"/>
      <c r="F216" s="216">
        <f t="shared" si="194"/>
        <v>1</v>
      </c>
      <c r="G216" s="216">
        <f t="shared" si="195"/>
        <v>0</v>
      </c>
      <c r="H216" s="217">
        <f t="shared" si="196"/>
        <v>0</v>
      </c>
      <c r="I216" s="216"/>
      <c r="J216" s="193">
        <f t="shared" si="198"/>
        <v>0</v>
      </c>
      <c r="K216" s="139"/>
      <c r="L216" s="139">
        <f t="shared" si="197"/>
        <v>0</v>
      </c>
      <c r="M216" s="219"/>
      <c r="N216" s="219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54">
        <v>10.0</v>
      </c>
      <c r="B217" s="191"/>
      <c r="C217" s="191"/>
      <c r="D217" s="191"/>
      <c r="E217" s="191"/>
      <c r="F217" s="191">
        <f t="shared" si="194"/>
        <v>1</v>
      </c>
      <c r="G217" s="191">
        <f t="shared" si="195"/>
        <v>0</v>
      </c>
      <c r="H217" s="192">
        <f t="shared" si="196"/>
        <v>0</v>
      </c>
      <c r="I217" s="191"/>
      <c r="J217" s="193">
        <f t="shared" si="198"/>
        <v>0</v>
      </c>
      <c r="K217" s="139"/>
      <c r="L217" s="139"/>
      <c r="M217" s="219"/>
      <c r="N217" s="219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54">
        <v>11.0</v>
      </c>
      <c r="B218" s="191"/>
      <c r="C218" s="191"/>
      <c r="D218" s="191"/>
      <c r="E218" s="191"/>
      <c r="F218" s="191">
        <f t="shared" si="194"/>
        <v>1</v>
      </c>
      <c r="G218" s="191">
        <f t="shared" si="195"/>
        <v>0</v>
      </c>
      <c r="H218" s="192">
        <f t="shared" si="196"/>
        <v>0</v>
      </c>
      <c r="I218" s="191"/>
      <c r="J218" s="193">
        <f t="shared" si="198"/>
        <v>0</v>
      </c>
      <c r="K218" s="139"/>
      <c r="L218" s="139"/>
      <c r="M218" s="219"/>
      <c r="N218" s="219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54">
        <v>12.0</v>
      </c>
      <c r="B219" s="191"/>
      <c r="C219" s="191"/>
      <c r="D219" s="191"/>
      <c r="E219" s="191"/>
      <c r="F219" s="191">
        <f t="shared" si="194"/>
        <v>1</v>
      </c>
      <c r="G219" s="191">
        <f t="shared" si="195"/>
        <v>0</v>
      </c>
      <c r="H219" s="192">
        <f t="shared" si="196"/>
        <v>0</v>
      </c>
      <c r="I219" s="191"/>
      <c r="J219" s="193">
        <f t="shared" si="198"/>
        <v>0</v>
      </c>
      <c r="K219" s="139"/>
      <c r="L219" s="139"/>
      <c r="M219" s="219"/>
      <c r="N219" s="219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54">
        <v>13.0</v>
      </c>
      <c r="B220" s="191"/>
      <c r="C220" s="191"/>
      <c r="D220" s="191"/>
      <c r="E220" s="191"/>
      <c r="F220" s="191">
        <f t="shared" si="194"/>
        <v>1</v>
      </c>
      <c r="G220" s="191">
        <f t="shared" si="195"/>
        <v>0</v>
      </c>
      <c r="H220" s="192">
        <f t="shared" si="196"/>
        <v>0</v>
      </c>
      <c r="I220" s="191"/>
      <c r="J220" s="193">
        <f t="shared" si="198"/>
        <v>0</v>
      </c>
      <c r="K220" s="139"/>
      <c r="L220" s="139"/>
      <c r="M220" s="219"/>
      <c r="N220" s="219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54">
        <v>14.0</v>
      </c>
      <c r="B221" s="191"/>
      <c r="C221" s="191"/>
      <c r="D221" s="191"/>
      <c r="E221" s="191"/>
      <c r="F221" s="191">
        <f t="shared" si="194"/>
        <v>1</v>
      </c>
      <c r="G221" s="191">
        <f t="shared" si="195"/>
        <v>0</v>
      </c>
      <c r="H221" s="192">
        <f t="shared" si="196"/>
        <v>0</v>
      </c>
      <c r="I221" s="191"/>
      <c r="J221" s="193">
        <f t="shared" si="198"/>
        <v>0</v>
      </c>
      <c r="K221" s="139"/>
      <c r="L221" s="139"/>
      <c r="M221" s="219"/>
      <c r="N221" s="219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0"/>
      <c r="B222" s="194"/>
      <c r="C222" s="194"/>
      <c r="D222" s="194"/>
      <c r="E222" s="194"/>
      <c r="F222" s="194"/>
      <c r="G222" s="194"/>
      <c r="H222" s="220" t="s">
        <v>38</v>
      </c>
      <c r="I222" s="194"/>
      <c r="J222" s="221">
        <f>SUM(J212:J221)</f>
        <v>0</v>
      </c>
      <c r="K222" s="139"/>
      <c r="L222" s="139"/>
      <c r="M222" s="139"/>
      <c r="N222" s="139"/>
      <c r="O222" s="139"/>
      <c r="P222" s="139"/>
      <c r="Q222" s="139"/>
      <c r="R222" s="141"/>
      <c r="S222" s="222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18.75" customHeight="1">
      <c r="A223" s="174"/>
      <c r="B223" s="144"/>
      <c r="C223" s="144"/>
      <c r="D223" s="144"/>
      <c r="E223" s="144"/>
      <c r="F223" s="144"/>
      <c r="G223" s="144"/>
      <c r="H223" s="145"/>
      <c r="I223" s="144"/>
      <c r="J223" s="175"/>
      <c r="K223" s="139"/>
      <c r="L223" s="139"/>
      <c r="M223" s="139"/>
      <c r="N223" s="139"/>
      <c r="O223" s="139"/>
      <c r="P223" s="139"/>
      <c r="Q223" s="139"/>
      <c r="R223" s="141"/>
      <c r="S223" s="222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18.7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222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8.7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222"/>
      <c r="S225" s="222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8.75" customHeight="1">
      <c r="A226" s="139" t="s">
        <v>39</v>
      </c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22"/>
      <c r="S226" s="222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222"/>
      <c r="S227" s="222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42.0" customHeight="1">
      <c r="A228" s="176"/>
      <c r="B228" s="160" t="s">
        <v>12</v>
      </c>
      <c r="C228" s="177" t="s">
        <v>64</v>
      </c>
      <c r="D228" s="52"/>
      <c r="E228" s="53"/>
      <c r="F228" s="223"/>
      <c r="G228" s="223"/>
      <c r="H228" s="179" t="s">
        <v>14</v>
      </c>
      <c r="I228" s="224" t="s">
        <v>15</v>
      </c>
      <c r="J228" s="160" t="s">
        <v>16</v>
      </c>
      <c r="K228" s="139"/>
      <c r="L228" s="139"/>
      <c r="M228" s="139"/>
      <c r="N228" s="139"/>
      <c r="O228" s="139"/>
      <c r="P228" s="139"/>
      <c r="Q228" s="139"/>
      <c r="R228" s="222"/>
      <c r="S228" s="222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0">
        <v>1.0</v>
      </c>
      <c r="B229" s="181" t="s">
        <v>85</v>
      </c>
      <c r="C229" s="197"/>
      <c r="D229" s="197"/>
      <c r="E229" s="197"/>
      <c r="F229" s="197"/>
      <c r="G229" s="197"/>
      <c r="H229" s="225">
        <v>27.0</v>
      </c>
      <c r="I229" s="197">
        <v>1.0</v>
      </c>
      <c r="J229" s="193">
        <f t="shared" ref="J229:J236" si="199">+I229*H229</f>
        <v>27</v>
      </c>
      <c r="K229" s="176"/>
      <c r="L229" s="176"/>
      <c r="M229" s="176"/>
      <c r="N229" s="176"/>
      <c r="O229" s="176"/>
      <c r="P229" s="176"/>
      <c r="Q229" s="226"/>
      <c r="R229" s="222"/>
      <c r="S229" s="222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0">
        <v>2.0</v>
      </c>
      <c r="B230" s="191" t="s">
        <v>85</v>
      </c>
      <c r="C230" s="197"/>
      <c r="D230" s="197"/>
      <c r="E230" s="197"/>
      <c r="F230" s="197"/>
      <c r="G230" s="197"/>
      <c r="H230" s="225">
        <v>12.0</v>
      </c>
      <c r="I230" s="197">
        <v>1.0</v>
      </c>
      <c r="J230" s="193">
        <f t="shared" si="199"/>
        <v>12</v>
      </c>
      <c r="K230" s="176"/>
      <c r="L230" s="176"/>
      <c r="M230" s="176"/>
      <c r="N230" s="176"/>
      <c r="O230" s="176"/>
      <c r="P230" s="176"/>
      <c r="Q230" s="226"/>
      <c r="R230" s="222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customHeight="1">
      <c r="A231" s="160">
        <v>3.0</v>
      </c>
      <c r="B231" s="181" t="s">
        <v>26</v>
      </c>
      <c r="C231" s="197"/>
      <c r="D231" s="197"/>
      <c r="E231" s="197"/>
      <c r="F231" s="197"/>
      <c r="G231" s="197"/>
      <c r="H231" s="225">
        <v>26.0</v>
      </c>
      <c r="I231" s="197">
        <v>1.0</v>
      </c>
      <c r="J231" s="193">
        <f t="shared" si="199"/>
        <v>26</v>
      </c>
      <c r="K231" s="176"/>
      <c r="L231" s="176"/>
      <c r="M231" s="176"/>
      <c r="N231" s="176"/>
      <c r="O231" s="176"/>
      <c r="P231" s="176"/>
      <c r="Q231" s="226"/>
      <c r="R231" s="222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customHeight="1">
      <c r="A232" s="160">
        <v>4.0</v>
      </c>
      <c r="B232" s="191" t="s">
        <v>26</v>
      </c>
      <c r="C232" s="197"/>
      <c r="D232" s="197"/>
      <c r="E232" s="197"/>
      <c r="F232" s="197"/>
      <c r="G232" s="197"/>
      <c r="H232" s="225">
        <v>16.0</v>
      </c>
      <c r="I232" s="197">
        <v>1.0</v>
      </c>
      <c r="J232" s="193">
        <f t="shared" si="199"/>
        <v>16</v>
      </c>
      <c r="K232" s="176"/>
      <c r="L232" s="176"/>
      <c r="M232" s="176"/>
      <c r="N232" s="176"/>
      <c r="O232" s="176"/>
      <c r="P232" s="176"/>
      <c r="Q232" s="226"/>
      <c r="R232" s="222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customHeight="1">
      <c r="A233" s="160">
        <v>5.0</v>
      </c>
      <c r="B233" s="181" t="s">
        <v>67</v>
      </c>
      <c r="C233" s="197"/>
      <c r="D233" s="197"/>
      <c r="E233" s="197"/>
      <c r="F233" s="197"/>
      <c r="G233" s="197"/>
      <c r="H233" s="225">
        <v>26.0</v>
      </c>
      <c r="I233" s="197">
        <v>1.0</v>
      </c>
      <c r="J233" s="193">
        <f t="shared" si="199"/>
        <v>26</v>
      </c>
      <c r="K233" s="176"/>
      <c r="L233" s="176"/>
      <c r="M233" s="176"/>
      <c r="N233" s="176"/>
      <c r="O233" s="176"/>
      <c r="P233" s="176"/>
      <c r="Q233" s="226"/>
      <c r="R233" s="222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customHeight="1">
      <c r="A234" s="160">
        <v>6.0</v>
      </c>
      <c r="B234" s="191" t="s">
        <v>67</v>
      </c>
      <c r="C234" s="197"/>
      <c r="D234" s="197"/>
      <c r="E234" s="197"/>
      <c r="F234" s="197"/>
      <c r="G234" s="197"/>
      <c r="H234" s="225">
        <v>18.0</v>
      </c>
      <c r="I234" s="197">
        <v>1.0</v>
      </c>
      <c r="J234" s="193">
        <f t="shared" si="199"/>
        <v>18</v>
      </c>
      <c r="K234" s="176"/>
      <c r="L234" s="176"/>
      <c r="M234" s="176"/>
      <c r="N234" s="176"/>
      <c r="O234" s="176"/>
      <c r="P234" s="176"/>
      <c r="Q234" s="226"/>
      <c r="R234" s="222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0">
        <v>11.0</v>
      </c>
      <c r="B235" s="181" t="s">
        <v>97</v>
      </c>
      <c r="C235" s="197"/>
      <c r="D235" s="197"/>
      <c r="E235" s="197"/>
      <c r="F235" s="197"/>
      <c r="G235" s="197"/>
      <c r="H235" s="225">
        <v>33.0</v>
      </c>
      <c r="I235" s="197">
        <v>1.0</v>
      </c>
      <c r="J235" s="193">
        <f t="shared" si="199"/>
        <v>33</v>
      </c>
      <c r="K235" s="176"/>
      <c r="L235" s="176"/>
      <c r="M235" s="176"/>
      <c r="N235" s="176"/>
      <c r="O235" s="176"/>
      <c r="P235" s="176"/>
      <c r="Q235" s="226"/>
      <c r="R235" s="222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customHeight="1">
      <c r="A236" s="160">
        <v>12.0</v>
      </c>
      <c r="B236" s="191" t="s">
        <v>98</v>
      </c>
      <c r="C236" s="197"/>
      <c r="D236" s="197"/>
      <c r="E236" s="197"/>
      <c r="F236" s="197"/>
      <c r="G236" s="197"/>
      <c r="H236" s="225">
        <v>29.0</v>
      </c>
      <c r="I236" s="197">
        <v>1.0</v>
      </c>
      <c r="J236" s="193">
        <f t="shared" si="199"/>
        <v>29</v>
      </c>
      <c r="K236" s="176"/>
      <c r="L236" s="176"/>
      <c r="M236" s="176"/>
      <c r="N236" s="176"/>
      <c r="O236" s="176"/>
      <c r="P236" s="176"/>
      <c r="Q236" s="226"/>
      <c r="R236" s="222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139"/>
      <c r="B237" s="139"/>
      <c r="C237" s="139"/>
      <c r="D237" s="139"/>
      <c r="E237" s="139"/>
      <c r="F237" s="139"/>
      <c r="G237" s="139"/>
      <c r="H237" s="140" t="s">
        <v>38</v>
      </c>
      <c r="I237" s="139"/>
      <c r="J237" s="231">
        <f>SUM(J229:J236)</f>
        <v>187</v>
      </c>
      <c r="K237" s="232"/>
      <c r="L237" s="232"/>
      <c r="M237" s="232"/>
      <c r="N237" s="232"/>
      <c r="O237" s="232"/>
      <c r="P237" s="232"/>
      <c r="Q237" s="232"/>
      <c r="R237" s="139"/>
      <c r="S237" s="222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44"/>
      <c r="B238" s="144"/>
      <c r="C238" s="144"/>
      <c r="D238" s="144"/>
      <c r="E238" s="144"/>
      <c r="F238" s="144"/>
      <c r="G238" s="144"/>
      <c r="H238" s="145"/>
      <c r="I238" s="173"/>
      <c r="J238" s="203">
        <f>+J237*60%</f>
        <v>112.2</v>
      </c>
      <c r="K238" s="203"/>
      <c r="L238" s="203"/>
      <c r="M238" s="203"/>
      <c r="N238" s="203"/>
      <c r="O238" s="203"/>
      <c r="P238" s="203"/>
      <c r="Q238" s="203">
        <f>+J237*40%</f>
        <v>74.8</v>
      </c>
      <c r="R238" s="139"/>
      <c r="S238" s="222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39"/>
      <c r="S239" s="222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39"/>
      <c r="S240" s="222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9.5" customHeight="1">
      <c r="A241" s="233" t="s">
        <v>41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222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57.0" customHeight="1">
      <c r="A242" s="234"/>
      <c r="B242" s="235" t="s">
        <v>42</v>
      </c>
      <c r="C242" s="235" t="s">
        <v>43</v>
      </c>
      <c r="D242" s="235" t="s">
        <v>44</v>
      </c>
      <c r="E242" s="235" t="s">
        <v>45</v>
      </c>
      <c r="F242" s="235"/>
      <c r="G242" s="235"/>
      <c r="H242" s="236" t="s">
        <v>46</v>
      </c>
      <c r="I242" s="237" t="s">
        <v>47</v>
      </c>
      <c r="J242" s="139"/>
      <c r="K242" s="139"/>
      <c r="L242" s="139"/>
      <c r="M242" s="139"/>
      <c r="N242" s="139"/>
      <c r="O242" s="139"/>
      <c r="P242" s="139"/>
      <c r="Q242" s="139"/>
      <c r="R242" s="141"/>
      <c r="S242" s="222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238" t="s">
        <v>48</v>
      </c>
      <c r="B243" s="239">
        <f>+E25</f>
        <v>14445.12634</v>
      </c>
      <c r="C243" s="240">
        <f>+J205</f>
        <v>13100.84326</v>
      </c>
      <c r="D243" s="240">
        <f>+J222</f>
        <v>0</v>
      </c>
      <c r="E243" s="241">
        <f>J238</f>
        <v>112.2</v>
      </c>
      <c r="F243" s="241"/>
      <c r="G243" s="241"/>
      <c r="H243" s="242">
        <f>+I25</f>
        <v>871.5160665</v>
      </c>
      <c r="I243" s="243">
        <f>+B243-C243-D243-E243-H243</f>
        <v>360.5670175</v>
      </c>
      <c r="J243" s="139"/>
      <c r="K243" s="139"/>
      <c r="L243" s="139"/>
      <c r="M243" s="139"/>
      <c r="N243" s="139"/>
      <c r="O243" s="139"/>
      <c r="P243" s="139"/>
      <c r="Q243" s="139"/>
      <c r="R243" s="141"/>
      <c r="S243" s="222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9.5" customHeight="1">
      <c r="A244" s="244" t="s">
        <v>49</v>
      </c>
      <c r="B244" s="245"/>
      <c r="C244" s="246">
        <f>+C243/B243</f>
        <v>0.9069386413</v>
      </c>
      <c r="D244" s="246">
        <f>+D243/B243</f>
        <v>0</v>
      </c>
      <c r="E244" s="246">
        <f>+E243/B243</f>
        <v>0.007767325627</v>
      </c>
      <c r="F244" s="246"/>
      <c r="G244" s="246"/>
      <c r="H244" s="247">
        <f>+H243/B243</f>
        <v>0.06033287948</v>
      </c>
      <c r="I244" s="248">
        <f>+I243/B243</f>
        <v>0.02496115361</v>
      </c>
      <c r="J244" s="139"/>
      <c r="K244" s="139"/>
      <c r="L244" s="139"/>
      <c r="M244" s="139"/>
      <c r="N244" s="139"/>
      <c r="O244" s="139"/>
      <c r="P244" s="139"/>
      <c r="Q244" s="139"/>
      <c r="R244" s="141"/>
      <c r="S244" s="222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9.5" customHeight="1">
      <c r="A245" s="163"/>
      <c r="B245" s="219"/>
      <c r="C245" s="249"/>
      <c r="D245" s="249"/>
      <c r="E245" s="249"/>
      <c r="F245" s="249"/>
      <c r="G245" s="249"/>
      <c r="H245" s="250"/>
      <c r="I245" s="251"/>
      <c r="J245" s="139"/>
      <c r="K245" s="139"/>
      <c r="L245" s="139"/>
      <c r="M245" s="139"/>
      <c r="N245" s="139"/>
      <c r="O245" s="139"/>
      <c r="P245" s="139"/>
      <c r="Q245" s="139"/>
      <c r="R245" s="141"/>
      <c r="S245" s="222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252"/>
      <c r="B246" s="253"/>
      <c r="C246" s="253"/>
      <c r="D246" s="253" t="s">
        <v>50</v>
      </c>
      <c r="E246" s="253" t="s">
        <v>48</v>
      </c>
      <c r="F246" s="253"/>
      <c r="G246" s="253"/>
      <c r="H246" s="254">
        <f>+D243+E243+H243+I243</f>
        <v>1344.283084</v>
      </c>
      <c r="I246" s="255"/>
      <c r="J246" s="139"/>
      <c r="K246" s="139"/>
      <c r="L246" s="139"/>
      <c r="M246" s="139"/>
      <c r="N246" s="139"/>
      <c r="O246" s="139"/>
      <c r="P246" s="139"/>
      <c r="Q246" s="139"/>
      <c r="R246" s="141"/>
      <c r="S246" s="140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256"/>
      <c r="B247" s="139"/>
      <c r="C247" s="139"/>
      <c r="D247" s="139"/>
      <c r="E247" s="139" t="s">
        <v>49</v>
      </c>
      <c r="F247" s="139"/>
      <c r="G247" s="139"/>
      <c r="H247" s="250">
        <f>+H246/B243</f>
        <v>0.09306135871</v>
      </c>
      <c r="I247" s="257"/>
      <c r="J247" s="139"/>
      <c r="K247" s="139"/>
      <c r="L247" s="139"/>
      <c r="M247" s="139"/>
      <c r="N247" s="139"/>
      <c r="O247" s="139"/>
      <c r="P247" s="139"/>
      <c r="Q247" s="139"/>
      <c r="R247" s="141"/>
      <c r="S247" s="140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256"/>
      <c r="B248" s="139"/>
      <c r="C248" s="139" t="s">
        <v>51</v>
      </c>
      <c r="D248" s="139"/>
      <c r="E248" s="139"/>
      <c r="F248" s="139"/>
      <c r="G248" s="139"/>
      <c r="H248" s="140"/>
      <c r="I248" s="257"/>
      <c r="J248" s="139"/>
      <c r="K248" s="139"/>
      <c r="L248" s="139"/>
      <c r="M248" s="139"/>
      <c r="N248" s="139"/>
      <c r="O248" s="139"/>
      <c r="P248" s="139"/>
      <c r="Q248" s="139"/>
      <c r="R248" s="141"/>
      <c r="S248" s="140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256"/>
      <c r="B249" s="139"/>
      <c r="C249" s="139"/>
      <c r="D249" s="139" t="s">
        <v>52</v>
      </c>
      <c r="E249" s="139"/>
      <c r="F249" s="139"/>
      <c r="G249" s="139"/>
      <c r="H249" s="140">
        <f>+H248*(H246-H243)</f>
        <v>0</v>
      </c>
      <c r="I249" s="257"/>
      <c r="J249" s="139"/>
      <c r="K249" s="139"/>
      <c r="L249" s="139"/>
      <c r="M249" s="139"/>
      <c r="N249" s="139"/>
      <c r="O249" s="139"/>
      <c r="P249" s="139"/>
      <c r="Q249" s="139"/>
      <c r="R249" s="141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9.5" customHeight="1">
      <c r="A250" s="258"/>
      <c r="B250" s="259"/>
      <c r="C250" s="259"/>
      <c r="D250" s="259"/>
      <c r="E250" s="259"/>
      <c r="F250" s="259"/>
      <c r="G250" s="259"/>
      <c r="H250" s="260"/>
      <c r="I250" s="261"/>
      <c r="J250" s="139"/>
      <c r="K250" s="139"/>
      <c r="L250" s="139"/>
      <c r="M250" s="139"/>
      <c r="N250" s="139"/>
      <c r="O250" s="139"/>
      <c r="P250" s="139"/>
      <c r="Q250" s="139"/>
      <c r="R250" s="141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41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41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8.75" customHeight="1">
      <c r="A253" s="139"/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141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8.0" customHeight="1">
      <c r="A254" s="7"/>
      <c r="B254" s="7"/>
      <c r="C254" s="7"/>
      <c r="D254" s="7"/>
      <c r="E254" s="7"/>
      <c r="F254" s="7"/>
      <c r="G254" s="7"/>
      <c r="H254" s="262"/>
      <c r="I254" s="7"/>
      <c r="J254" s="7"/>
      <c r="K254" s="7"/>
      <c r="L254" s="7"/>
      <c r="M254" s="7"/>
      <c r="N254" s="7"/>
      <c r="O254" s="7"/>
      <c r="P254" s="7"/>
      <c r="Q254" s="7"/>
      <c r="R254" s="263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2"/>
      <c r="I255" s="7"/>
      <c r="J255" s="7"/>
      <c r="K255" s="7"/>
      <c r="L255" s="7"/>
      <c r="M255" s="7"/>
      <c r="N255" s="7"/>
      <c r="O255" s="7"/>
      <c r="P255" s="7"/>
      <c r="Q255" s="7"/>
      <c r="R255" s="263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2"/>
      <c r="I256" s="7"/>
      <c r="J256" s="7"/>
      <c r="K256" s="7"/>
      <c r="L256" s="7"/>
      <c r="M256" s="7"/>
      <c r="N256" s="7"/>
      <c r="O256" s="7"/>
      <c r="P256" s="7"/>
      <c r="Q256" s="7"/>
      <c r="R256" s="263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2"/>
      <c r="I257" s="7"/>
      <c r="J257" s="7"/>
      <c r="K257" s="7"/>
      <c r="L257" s="7"/>
      <c r="M257" s="7"/>
      <c r="N257" s="7"/>
      <c r="O257" s="7"/>
      <c r="P257" s="7"/>
      <c r="Q257" s="7"/>
      <c r="R257" s="263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2"/>
      <c r="I258" s="7"/>
      <c r="J258" s="7"/>
      <c r="K258" s="7"/>
      <c r="L258" s="7"/>
      <c r="M258" s="7"/>
      <c r="N258" s="7"/>
      <c r="O258" s="7"/>
      <c r="P258" s="7"/>
      <c r="Q258" s="7"/>
      <c r="R258" s="263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2"/>
      <c r="I259" s="7"/>
      <c r="J259" s="7"/>
      <c r="K259" s="7"/>
      <c r="L259" s="7"/>
      <c r="M259" s="7"/>
      <c r="N259" s="7"/>
      <c r="O259" s="7"/>
      <c r="P259" s="7"/>
      <c r="Q259" s="7"/>
      <c r="R259" s="263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2"/>
      <c r="I260" s="7"/>
      <c r="J260" s="7"/>
      <c r="K260" s="7"/>
      <c r="L260" s="7"/>
      <c r="M260" s="7"/>
      <c r="N260" s="7"/>
      <c r="O260" s="7"/>
      <c r="P260" s="7"/>
      <c r="Q260" s="7"/>
      <c r="R260" s="263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2"/>
      <c r="I261" s="7"/>
      <c r="J261" s="7"/>
      <c r="K261" s="7"/>
      <c r="L261" s="7"/>
      <c r="M261" s="7"/>
      <c r="N261" s="7"/>
      <c r="O261" s="7"/>
      <c r="P261" s="7"/>
      <c r="Q261" s="7"/>
      <c r="R261" s="263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2"/>
      <c r="I262" s="7"/>
      <c r="J262" s="7"/>
      <c r="K262" s="7"/>
      <c r="L262" s="7"/>
      <c r="M262" s="7"/>
      <c r="N262" s="7"/>
      <c r="O262" s="7"/>
      <c r="P262" s="7"/>
      <c r="Q262" s="7"/>
      <c r="R262" s="263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2"/>
      <c r="I263" s="7"/>
      <c r="J263" s="7"/>
      <c r="K263" s="7"/>
      <c r="L263" s="7"/>
      <c r="M263" s="7"/>
      <c r="N263" s="7"/>
      <c r="O263" s="7"/>
      <c r="P263" s="7"/>
      <c r="Q263" s="7"/>
      <c r="R263" s="263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2"/>
      <c r="I264" s="7"/>
      <c r="J264" s="7"/>
      <c r="K264" s="7"/>
      <c r="L264" s="7"/>
      <c r="M264" s="7"/>
      <c r="N264" s="7"/>
      <c r="O264" s="7"/>
      <c r="P264" s="7"/>
      <c r="Q264" s="7"/>
      <c r="R264" s="263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2"/>
      <c r="I265" s="7"/>
      <c r="J265" s="7"/>
      <c r="K265" s="7"/>
      <c r="L265" s="7"/>
      <c r="M265" s="7"/>
      <c r="N265" s="7"/>
      <c r="O265" s="7"/>
      <c r="P265" s="7"/>
      <c r="Q265" s="7"/>
      <c r="R265" s="263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2"/>
      <c r="I266" s="7"/>
      <c r="J266" s="7"/>
      <c r="K266" s="7"/>
      <c r="L266" s="7"/>
      <c r="M266" s="7"/>
      <c r="N266" s="7"/>
      <c r="O266" s="7"/>
      <c r="P266" s="7"/>
      <c r="Q266" s="7"/>
      <c r="R266" s="263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2"/>
      <c r="I267" s="7"/>
      <c r="J267" s="7"/>
      <c r="K267" s="7"/>
      <c r="L267" s="7"/>
      <c r="M267" s="7"/>
      <c r="N267" s="7"/>
      <c r="O267" s="7"/>
      <c r="P267" s="7"/>
      <c r="Q267" s="7"/>
      <c r="R267" s="263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2"/>
      <c r="I268" s="7"/>
      <c r="J268" s="7"/>
      <c r="K268" s="7"/>
      <c r="L268" s="7"/>
      <c r="M268" s="7"/>
      <c r="N268" s="7"/>
      <c r="O268" s="7"/>
      <c r="P268" s="7"/>
      <c r="Q268" s="7"/>
      <c r="R268" s="263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2"/>
      <c r="I269" s="7"/>
      <c r="J269" s="7"/>
      <c r="K269" s="7"/>
      <c r="L269" s="7"/>
      <c r="M269" s="7"/>
      <c r="N269" s="7"/>
      <c r="O269" s="7"/>
      <c r="P269" s="7"/>
      <c r="Q269" s="7"/>
      <c r="R269" s="263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2"/>
      <c r="I270" s="7"/>
      <c r="J270" s="7"/>
      <c r="K270" s="7"/>
      <c r="L270" s="7"/>
      <c r="M270" s="7"/>
      <c r="N270" s="7"/>
      <c r="O270" s="7"/>
      <c r="P270" s="7"/>
      <c r="Q270" s="7"/>
      <c r="R270" s="263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2"/>
      <c r="I271" s="7"/>
      <c r="J271" s="7"/>
      <c r="K271" s="7"/>
      <c r="L271" s="7"/>
      <c r="M271" s="7"/>
      <c r="N271" s="7"/>
      <c r="O271" s="7"/>
      <c r="P271" s="7"/>
      <c r="Q271" s="7"/>
      <c r="R271" s="263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2"/>
      <c r="I272" s="7"/>
      <c r="J272" s="7"/>
      <c r="K272" s="7"/>
      <c r="L272" s="7"/>
      <c r="M272" s="7"/>
      <c r="N272" s="7"/>
      <c r="O272" s="7"/>
      <c r="P272" s="7"/>
      <c r="Q272" s="7"/>
      <c r="R272" s="263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2"/>
      <c r="I273" s="7"/>
      <c r="J273" s="7"/>
      <c r="K273" s="7"/>
      <c r="L273" s="7"/>
      <c r="M273" s="7"/>
      <c r="N273" s="7"/>
      <c r="O273" s="7"/>
      <c r="P273" s="7"/>
      <c r="Q273" s="7"/>
      <c r="R273" s="263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2"/>
      <c r="I274" s="7"/>
      <c r="J274" s="7"/>
      <c r="K274" s="7"/>
      <c r="L274" s="7"/>
      <c r="M274" s="7"/>
      <c r="N274" s="7"/>
      <c r="O274" s="7"/>
      <c r="P274" s="7"/>
      <c r="Q274" s="7"/>
      <c r="R274" s="263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2"/>
      <c r="I275" s="7"/>
      <c r="J275" s="7"/>
      <c r="K275" s="7"/>
      <c r="L275" s="7"/>
      <c r="M275" s="7"/>
      <c r="N275" s="7"/>
      <c r="O275" s="7"/>
      <c r="P275" s="7"/>
      <c r="Q275" s="7"/>
      <c r="R275" s="263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2"/>
      <c r="I276" s="7"/>
      <c r="J276" s="7"/>
      <c r="K276" s="7"/>
      <c r="L276" s="7"/>
      <c r="M276" s="7"/>
      <c r="N276" s="7"/>
      <c r="O276" s="7"/>
      <c r="P276" s="7"/>
      <c r="Q276" s="7"/>
      <c r="R276" s="263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2"/>
      <c r="I277" s="7"/>
      <c r="J277" s="7"/>
      <c r="K277" s="7"/>
      <c r="L277" s="7"/>
      <c r="M277" s="7"/>
      <c r="N277" s="7"/>
      <c r="O277" s="7"/>
      <c r="P277" s="7"/>
      <c r="Q277" s="7"/>
      <c r="R277" s="263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2"/>
      <c r="I278" s="7"/>
      <c r="J278" s="7"/>
      <c r="K278" s="7"/>
      <c r="L278" s="7"/>
      <c r="M278" s="7"/>
      <c r="N278" s="7"/>
      <c r="O278" s="7"/>
      <c r="P278" s="7"/>
      <c r="Q278" s="7"/>
      <c r="R278" s="263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2"/>
      <c r="I279" s="7"/>
      <c r="J279" s="7"/>
      <c r="K279" s="7"/>
      <c r="L279" s="7"/>
      <c r="M279" s="7"/>
      <c r="N279" s="7"/>
      <c r="O279" s="7"/>
      <c r="P279" s="7"/>
      <c r="Q279" s="7"/>
      <c r="R279" s="263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2"/>
      <c r="I280" s="7"/>
      <c r="J280" s="7"/>
      <c r="K280" s="7"/>
      <c r="L280" s="7"/>
      <c r="M280" s="7"/>
      <c r="N280" s="7"/>
      <c r="O280" s="7"/>
      <c r="P280" s="7"/>
      <c r="Q280" s="7"/>
      <c r="R280" s="263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2"/>
      <c r="I281" s="7"/>
      <c r="J281" s="7"/>
      <c r="K281" s="7"/>
      <c r="L281" s="7"/>
      <c r="M281" s="7"/>
      <c r="N281" s="7"/>
      <c r="O281" s="7"/>
      <c r="P281" s="7"/>
      <c r="Q281" s="7"/>
      <c r="R281" s="263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2"/>
      <c r="I282" s="7"/>
      <c r="J282" s="7"/>
      <c r="K282" s="7"/>
      <c r="L282" s="7"/>
      <c r="M282" s="7"/>
      <c r="N282" s="7"/>
      <c r="O282" s="7"/>
      <c r="P282" s="7"/>
      <c r="Q282" s="7"/>
      <c r="R282" s="263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2"/>
      <c r="I283" s="7"/>
      <c r="J283" s="7"/>
      <c r="K283" s="7"/>
      <c r="L283" s="7"/>
      <c r="M283" s="7"/>
      <c r="N283" s="7"/>
      <c r="O283" s="7"/>
      <c r="P283" s="7"/>
      <c r="Q283" s="7"/>
      <c r="R283" s="263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2"/>
      <c r="I284" s="7"/>
      <c r="J284" s="7"/>
      <c r="K284" s="7"/>
      <c r="L284" s="7"/>
      <c r="M284" s="7"/>
      <c r="N284" s="7"/>
      <c r="O284" s="7"/>
      <c r="P284" s="7"/>
      <c r="Q284" s="7"/>
      <c r="R284" s="263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2"/>
      <c r="I285" s="7"/>
      <c r="J285" s="7"/>
      <c r="K285" s="7"/>
      <c r="L285" s="7"/>
      <c r="M285" s="7"/>
      <c r="N285" s="7"/>
      <c r="O285" s="7"/>
      <c r="P285" s="7"/>
      <c r="Q285" s="7"/>
      <c r="R285" s="263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2"/>
      <c r="I286" s="7"/>
      <c r="J286" s="7"/>
      <c r="K286" s="7"/>
      <c r="L286" s="7"/>
      <c r="M286" s="7"/>
      <c r="N286" s="7"/>
      <c r="O286" s="7"/>
      <c r="P286" s="7"/>
      <c r="Q286" s="7"/>
      <c r="R286" s="263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2"/>
      <c r="I287" s="7"/>
      <c r="J287" s="7"/>
      <c r="K287" s="7"/>
      <c r="L287" s="7"/>
      <c r="M287" s="7"/>
      <c r="N287" s="7"/>
      <c r="O287" s="7"/>
      <c r="P287" s="7"/>
      <c r="Q287" s="7"/>
      <c r="R287" s="263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2"/>
      <c r="I288" s="7"/>
      <c r="J288" s="7"/>
      <c r="K288" s="7"/>
      <c r="L288" s="7"/>
      <c r="M288" s="7"/>
      <c r="N288" s="7"/>
      <c r="O288" s="7"/>
      <c r="P288" s="7"/>
      <c r="Q288" s="7"/>
      <c r="R288" s="263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2"/>
      <c r="I289" s="7"/>
      <c r="J289" s="7"/>
      <c r="K289" s="7"/>
      <c r="L289" s="7"/>
      <c r="M289" s="7"/>
      <c r="N289" s="7"/>
      <c r="O289" s="7"/>
      <c r="P289" s="7"/>
      <c r="Q289" s="7"/>
      <c r="R289" s="263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2"/>
      <c r="I290" s="7"/>
      <c r="J290" s="7"/>
      <c r="K290" s="7"/>
      <c r="L290" s="7"/>
      <c r="M290" s="7"/>
      <c r="N290" s="7"/>
      <c r="O290" s="7"/>
      <c r="P290" s="7"/>
      <c r="Q290" s="7"/>
      <c r="R290" s="263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2"/>
      <c r="I291" s="7"/>
      <c r="J291" s="7"/>
      <c r="K291" s="7"/>
      <c r="L291" s="7"/>
      <c r="M291" s="7"/>
      <c r="N291" s="7"/>
      <c r="O291" s="7"/>
      <c r="P291" s="7"/>
      <c r="Q291" s="7"/>
      <c r="R291" s="263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2"/>
      <c r="I292" s="7"/>
      <c r="J292" s="7"/>
      <c r="K292" s="7"/>
      <c r="L292" s="7"/>
      <c r="M292" s="7"/>
      <c r="N292" s="7"/>
      <c r="O292" s="7"/>
      <c r="P292" s="7"/>
      <c r="Q292" s="7"/>
      <c r="R292" s="263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2"/>
      <c r="I293" s="7"/>
      <c r="J293" s="7"/>
      <c r="K293" s="7"/>
      <c r="L293" s="7"/>
      <c r="M293" s="7"/>
      <c r="N293" s="7"/>
      <c r="O293" s="7"/>
      <c r="P293" s="7"/>
      <c r="Q293" s="7"/>
      <c r="R293" s="263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2"/>
      <c r="I294" s="7"/>
      <c r="J294" s="7"/>
      <c r="K294" s="7"/>
      <c r="L294" s="7"/>
      <c r="M294" s="7"/>
      <c r="N294" s="7"/>
      <c r="O294" s="7"/>
      <c r="P294" s="7"/>
      <c r="Q294" s="7"/>
      <c r="R294" s="263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2"/>
      <c r="I295" s="7"/>
      <c r="J295" s="7"/>
      <c r="K295" s="7"/>
      <c r="L295" s="7"/>
      <c r="M295" s="7"/>
      <c r="N295" s="7"/>
      <c r="O295" s="7"/>
      <c r="P295" s="7"/>
      <c r="Q295" s="7"/>
      <c r="R295" s="263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2"/>
      <c r="I296" s="7"/>
      <c r="J296" s="7"/>
      <c r="K296" s="7"/>
      <c r="L296" s="7"/>
      <c r="M296" s="7"/>
      <c r="N296" s="7"/>
      <c r="O296" s="7"/>
      <c r="P296" s="7"/>
      <c r="Q296" s="7"/>
      <c r="R296" s="263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2"/>
      <c r="I297" s="7"/>
      <c r="J297" s="7"/>
      <c r="K297" s="7"/>
      <c r="L297" s="7"/>
      <c r="M297" s="7"/>
      <c r="N297" s="7"/>
      <c r="O297" s="7"/>
      <c r="P297" s="7"/>
      <c r="Q297" s="7"/>
      <c r="R297" s="263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2"/>
      <c r="I298" s="7"/>
      <c r="J298" s="7"/>
      <c r="K298" s="7"/>
      <c r="L298" s="7"/>
      <c r="M298" s="7"/>
      <c r="N298" s="7"/>
      <c r="O298" s="7"/>
      <c r="P298" s="7"/>
      <c r="Q298" s="7"/>
      <c r="R298" s="263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2"/>
      <c r="I299" s="7"/>
      <c r="J299" s="7"/>
      <c r="K299" s="7"/>
      <c r="L299" s="7"/>
      <c r="M299" s="7"/>
      <c r="N299" s="7"/>
      <c r="O299" s="7"/>
      <c r="P299" s="7"/>
      <c r="Q299" s="7"/>
      <c r="R299" s="263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2"/>
      <c r="I300" s="7"/>
      <c r="J300" s="7"/>
      <c r="K300" s="7"/>
      <c r="L300" s="7"/>
      <c r="M300" s="7"/>
      <c r="N300" s="7"/>
      <c r="O300" s="7"/>
      <c r="P300" s="7"/>
      <c r="Q300" s="7"/>
      <c r="R300" s="263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2"/>
      <c r="I301" s="7"/>
      <c r="J301" s="7"/>
      <c r="K301" s="7"/>
      <c r="L301" s="7"/>
      <c r="M301" s="7"/>
      <c r="N301" s="7"/>
      <c r="O301" s="7"/>
      <c r="P301" s="7"/>
      <c r="Q301" s="7"/>
      <c r="R301" s="263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2"/>
      <c r="I302" s="7"/>
      <c r="J302" s="7"/>
      <c r="K302" s="7"/>
      <c r="L302" s="7"/>
      <c r="M302" s="7"/>
      <c r="N302" s="7"/>
      <c r="O302" s="7"/>
      <c r="P302" s="7"/>
      <c r="Q302" s="7"/>
      <c r="R302" s="263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2"/>
      <c r="I303" s="7"/>
      <c r="J303" s="7"/>
      <c r="K303" s="7"/>
      <c r="L303" s="7"/>
      <c r="M303" s="7"/>
      <c r="N303" s="7"/>
      <c r="O303" s="7"/>
      <c r="P303" s="7"/>
      <c r="Q303" s="7"/>
      <c r="R303" s="263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2"/>
      <c r="I304" s="7"/>
      <c r="J304" s="7"/>
      <c r="K304" s="7"/>
      <c r="L304" s="7"/>
      <c r="M304" s="7"/>
      <c r="N304" s="7"/>
      <c r="O304" s="7"/>
      <c r="P304" s="7"/>
      <c r="Q304" s="7"/>
      <c r="R304" s="263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2"/>
      <c r="I305" s="7"/>
      <c r="J305" s="7"/>
      <c r="K305" s="7"/>
      <c r="L305" s="7"/>
      <c r="M305" s="7"/>
      <c r="N305" s="7"/>
      <c r="O305" s="7"/>
      <c r="P305" s="7"/>
      <c r="Q305" s="7"/>
      <c r="R305" s="263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2"/>
      <c r="I306" s="7"/>
      <c r="J306" s="7"/>
      <c r="K306" s="7"/>
      <c r="L306" s="7"/>
      <c r="M306" s="7"/>
      <c r="N306" s="7"/>
      <c r="O306" s="7"/>
      <c r="P306" s="7"/>
      <c r="Q306" s="7"/>
      <c r="R306" s="263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2"/>
      <c r="I307" s="7"/>
      <c r="J307" s="7"/>
      <c r="K307" s="7"/>
      <c r="L307" s="7"/>
      <c r="M307" s="7"/>
      <c r="N307" s="7"/>
      <c r="O307" s="7"/>
      <c r="P307" s="7"/>
      <c r="Q307" s="7"/>
      <c r="R307" s="263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2"/>
      <c r="I308" s="7"/>
      <c r="J308" s="7"/>
      <c r="K308" s="7"/>
      <c r="L308" s="7"/>
      <c r="M308" s="7"/>
      <c r="N308" s="7"/>
      <c r="O308" s="7"/>
      <c r="P308" s="7"/>
      <c r="Q308" s="7"/>
      <c r="R308" s="263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2"/>
      <c r="I309" s="7"/>
      <c r="J309" s="7"/>
      <c r="K309" s="7"/>
      <c r="L309" s="7"/>
      <c r="M309" s="7"/>
      <c r="N309" s="7"/>
      <c r="O309" s="7"/>
      <c r="P309" s="7"/>
      <c r="Q309" s="7"/>
      <c r="R309" s="263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2"/>
      <c r="I310" s="7"/>
      <c r="J310" s="7"/>
      <c r="K310" s="7"/>
      <c r="L310" s="7"/>
      <c r="M310" s="7"/>
      <c r="N310" s="7"/>
      <c r="O310" s="7"/>
      <c r="P310" s="7"/>
      <c r="Q310" s="7"/>
      <c r="R310" s="263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2"/>
      <c r="I311" s="7"/>
      <c r="J311" s="7"/>
      <c r="K311" s="7"/>
      <c r="L311" s="7"/>
      <c r="M311" s="7"/>
      <c r="N311" s="7"/>
      <c r="O311" s="7"/>
      <c r="P311" s="7"/>
      <c r="Q311" s="7"/>
      <c r="R311" s="263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2"/>
      <c r="I312" s="7"/>
      <c r="J312" s="7"/>
      <c r="K312" s="7"/>
      <c r="L312" s="7"/>
      <c r="M312" s="7"/>
      <c r="N312" s="7"/>
      <c r="O312" s="7"/>
      <c r="P312" s="7"/>
      <c r="Q312" s="7"/>
      <c r="R312" s="263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2"/>
      <c r="I313" s="7"/>
      <c r="J313" s="7"/>
      <c r="K313" s="7"/>
      <c r="L313" s="7"/>
      <c r="M313" s="7"/>
      <c r="N313" s="7"/>
      <c r="O313" s="7"/>
      <c r="P313" s="7"/>
      <c r="Q313" s="7"/>
      <c r="R313" s="263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11:E211"/>
    <mergeCell ref="C228:E228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44524.0</v>
      </c>
      <c r="J4" s="139" t="str">
        <f>+B8&amp;"/"&amp;B9&amp;"/"&amp;B10&amp;"/"&amp;B11&amp;"/"&amp;B12&amp;"/"&amp;B13&amp;"/"&amp;B14&amp;"/"&amp;B15&amp;"/"&amp;B16</f>
        <v>D2940W/D2550GT/D3550/D1670/////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80</v>
      </c>
      <c r="C8" s="154">
        <v>29.5</v>
      </c>
      <c r="D8" s="155">
        <v>0.068</v>
      </c>
      <c r="E8" s="156">
        <f>234.776*16.4</f>
        <v>3850.3264</v>
      </c>
      <c r="F8" s="156"/>
      <c r="G8" s="156"/>
      <c r="H8" s="157">
        <v>16.4</v>
      </c>
      <c r="I8" s="158">
        <f t="shared" ref="I8:I23" si="1">+D8*E8</f>
        <v>261.8221952</v>
      </c>
      <c r="J8" s="159">
        <f t="shared" ref="J8:J23" si="2">E8-I8</f>
        <v>3588.504205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73</v>
      </c>
      <c r="C9" s="154">
        <v>25.5</v>
      </c>
      <c r="D9" s="155">
        <v>0.0577</v>
      </c>
      <c r="E9" s="156">
        <f>262.716*14.2</f>
        <v>3730.5672</v>
      </c>
      <c r="F9" s="156"/>
      <c r="G9" s="156"/>
      <c r="H9" s="157">
        <v>14.2</v>
      </c>
      <c r="I9" s="158">
        <f t="shared" si="1"/>
        <v>215.2537274</v>
      </c>
      <c r="J9" s="159">
        <f t="shared" si="2"/>
        <v>3515.313473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79</v>
      </c>
      <c r="C10" s="154">
        <v>35.5</v>
      </c>
      <c r="D10" s="155">
        <v>0.0441</v>
      </c>
      <c r="E10" s="156">
        <f>244.873*27.4</f>
        <v>6709.5202</v>
      </c>
      <c r="F10" s="156"/>
      <c r="G10" s="156"/>
      <c r="H10" s="157">
        <v>27.4</v>
      </c>
      <c r="I10" s="158">
        <f t="shared" si="1"/>
        <v>295.8898408</v>
      </c>
      <c r="J10" s="159">
        <f t="shared" si="2"/>
        <v>6413.630359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74</v>
      </c>
      <c r="C11" s="154">
        <v>16.5</v>
      </c>
      <c r="D11" s="161">
        <v>0.1063</v>
      </c>
      <c r="E11" s="162">
        <f>186.601*13.9</f>
        <v>2593.7539</v>
      </c>
      <c r="F11" s="162"/>
      <c r="G11" s="162"/>
      <c r="H11" s="157">
        <v>13.9</v>
      </c>
      <c r="I11" s="158">
        <f t="shared" si="1"/>
        <v>275.7160396</v>
      </c>
      <c r="J11" s="159">
        <f t="shared" si="2"/>
        <v>2318.03786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3"/>
      <c r="B24" s="164"/>
      <c r="C24" s="165"/>
      <c r="D24" s="166"/>
      <c r="E24" s="167">
        <f>SUM(E8:E23)</f>
        <v>16884.1677</v>
      </c>
      <c r="F24" s="168"/>
      <c r="G24" s="168"/>
      <c r="H24" s="169"/>
      <c r="I24" s="170">
        <f t="shared" ref="I24:J24" si="3">SUM(I8:I23)</f>
        <v>1048.681803</v>
      </c>
      <c r="J24" s="171">
        <f t="shared" si="3"/>
        <v>15835.4859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6"/>
      <c r="B30" s="160" t="s">
        <v>12</v>
      </c>
      <c r="C30" s="177" t="s">
        <v>58</v>
      </c>
      <c r="D30" s="52"/>
      <c r="E30" s="53"/>
      <c r="F30" s="178"/>
      <c r="G30" s="178"/>
      <c r="H30" s="179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6" t="s">
        <v>18</v>
      </c>
      <c r="O30" s="139"/>
      <c r="P30" s="139"/>
      <c r="Q30" s="176" t="s">
        <v>59</v>
      </c>
      <c r="R30" s="180"/>
      <c r="S30" s="160" t="s">
        <v>17</v>
      </c>
      <c r="T30" s="160" t="s">
        <v>15</v>
      </c>
      <c r="U30" s="176" t="s">
        <v>18</v>
      </c>
      <c r="V30" s="139"/>
      <c r="W30" s="176" t="s">
        <v>19</v>
      </c>
      <c r="X30" s="176" t="s">
        <v>20</v>
      </c>
      <c r="Y30" s="176" t="s">
        <v>21</v>
      </c>
      <c r="Z30" s="176" t="s">
        <v>102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1.0</v>
      </c>
      <c r="B31" s="181" t="s">
        <v>80</v>
      </c>
      <c r="C31" s="182">
        <v>97.0</v>
      </c>
      <c r="D31" s="182">
        <v>184.0</v>
      </c>
      <c r="E31" s="182">
        <v>174.0</v>
      </c>
      <c r="F31" s="182">
        <f t="shared" ref="F31:F219" si="5">VALUE(IF(RIGHT(B31, 1)="%", RIGHT(B31, 3), 0))</f>
        <v>0</v>
      </c>
      <c r="G31" s="182">
        <f t="shared" ref="G31:G219" si="6">+R31*C31/100*D31/100*E31/100</f>
        <v>91.613784</v>
      </c>
      <c r="H31" s="183">
        <f t="shared" ref="H31:H219" si="7">IF(F31=0, G31, F31*G31)</f>
        <v>91.613784</v>
      </c>
      <c r="I31" s="182">
        <v>1.0</v>
      </c>
      <c r="J31" s="184">
        <f t="shared" ref="J31:J219" si="8">+I31*H31</f>
        <v>91.613784</v>
      </c>
      <c r="K31" s="185"/>
      <c r="L31" s="186">
        <f>D31*25.4/1000</f>
        <v>4.6736</v>
      </c>
      <c r="M31" s="187">
        <f>+I31</f>
        <v>1</v>
      </c>
      <c r="N31" s="187">
        <f>M31*L31</f>
        <v>4.6736</v>
      </c>
      <c r="O31" s="185"/>
      <c r="P31" s="185"/>
      <c r="Q31" s="186">
        <v>104.0</v>
      </c>
      <c r="R31" s="188">
        <v>29.5</v>
      </c>
      <c r="S31" s="176">
        <f t="shared" ref="S31:S220" si="9">E31/100</f>
        <v>1.74</v>
      </c>
      <c r="T31" s="160">
        <f t="shared" ref="T31:T220" si="10">I31</f>
        <v>1</v>
      </c>
      <c r="U31" s="160">
        <f t="shared" ref="U31:U220" si="11">T31*S31</f>
        <v>1.74</v>
      </c>
      <c r="V31" s="189">
        <f t="shared" ref="V31:V77" si="12">R31*C31/100*D31/100*E31/100</f>
        <v>91.613784</v>
      </c>
      <c r="W31" s="176">
        <f t="shared" ref="W31:X31" si="4">C31/100</f>
        <v>0.97</v>
      </c>
      <c r="X31" s="176">
        <f t="shared" si="4"/>
        <v>1.84</v>
      </c>
      <c r="Y31" s="176">
        <f t="shared" ref="Y31:Y220" si="14">U31</f>
        <v>1.74</v>
      </c>
      <c r="Z31" s="190">
        <f t="shared" ref="Z31:Z220" si="15">W31*X31*Y31</f>
        <v>3.105552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2.0</v>
      </c>
      <c r="B32" s="191" t="s">
        <v>80</v>
      </c>
      <c r="C32" s="191">
        <v>104.0</v>
      </c>
      <c r="D32" s="191">
        <v>184.0</v>
      </c>
      <c r="E32" s="191">
        <v>196.0</v>
      </c>
      <c r="F32" s="191">
        <f t="shared" si="5"/>
        <v>0</v>
      </c>
      <c r="G32" s="191">
        <f t="shared" si="6"/>
        <v>110.644352</v>
      </c>
      <c r="H32" s="192">
        <f t="shared" si="7"/>
        <v>110.644352</v>
      </c>
      <c r="I32" s="191">
        <v>1.0</v>
      </c>
      <c r="J32" s="193">
        <f t="shared" si="8"/>
        <v>110.644352</v>
      </c>
      <c r="K32" s="139"/>
      <c r="L32" s="176"/>
      <c r="M32" s="160"/>
      <c r="N32" s="160"/>
      <c r="O32" s="139"/>
      <c r="P32" s="139"/>
      <c r="Q32" s="176">
        <v>115.0</v>
      </c>
      <c r="R32" s="188">
        <v>29.5</v>
      </c>
      <c r="S32" s="176">
        <f t="shared" si="9"/>
        <v>1.96</v>
      </c>
      <c r="T32" s="160">
        <f t="shared" si="10"/>
        <v>1</v>
      </c>
      <c r="U32" s="160">
        <f t="shared" si="11"/>
        <v>1.96</v>
      </c>
      <c r="V32" s="189">
        <f t="shared" si="12"/>
        <v>110.644352</v>
      </c>
      <c r="W32" s="176">
        <f t="shared" ref="W32:X32" si="13">C32/100</f>
        <v>1.04</v>
      </c>
      <c r="X32" s="176">
        <f t="shared" si="13"/>
        <v>1.84</v>
      </c>
      <c r="Y32" s="176">
        <f t="shared" si="14"/>
        <v>1.96</v>
      </c>
      <c r="Z32" s="190">
        <f t="shared" si="15"/>
        <v>3.750656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3.0</v>
      </c>
      <c r="B33" s="191" t="s">
        <v>80</v>
      </c>
      <c r="C33" s="191">
        <v>73.0</v>
      </c>
      <c r="D33" s="191">
        <v>184.0</v>
      </c>
      <c r="E33" s="191">
        <v>56.0</v>
      </c>
      <c r="F33" s="191">
        <f t="shared" si="5"/>
        <v>0</v>
      </c>
      <c r="G33" s="191">
        <f t="shared" si="6"/>
        <v>22.189664</v>
      </c>
      <c r="H33" s="192">
        <f t="shared" si="7"/>
        <v>22.189664</v>
      </c>
      <c r="I33" s="191">
        <v>1.0</v>
      </c>
      <c r="J33" s="193">
        <f t="shared" si="8"/>
        <v>22.189664</v>
      </c>
      <c r="K33" s="139"/>
      <c r="L33" s="176">
        <f t="shared" ref="L33:L52" si="17">D33*25.4/1000</f>
        <v>4.6736</v>
      </c>
      <c r="M33" s="160">
        <f t="shared" ref="M33:M52" si="18">+I33</f>
        <v>1</v>
      </c>
      <c r="N33" s="160">
        <f t="shared" ref="N33:N52" si="19">M33*L33</f>
        <v>4.6736</v>
      </c>
      <c r="O33" s="139"/>
      <c r="P33" s="139"/>
      <c r="Q33" s="176">
        <v>26.0</v>
      </c>
      <c r="R33" s="188">
        <v>29.5</v>
      </c>
      <c r="S33" s="176">
        <f t="shared" si="9"/>
        <v>0.56</v>
      </c>
      <c r="T33" s="160">
        <f t="shared" si="10"/>
        <v>1</v>
      </c>
      <c r="U33" s="160">
        <f t="shared" si="11"/>
        <v>0.56</v>
      </c>
      <c r="V33" s="189">
        <f t="shared" si="12"/>
        <v>22.189664</v>
      </c>
      <c r="W33" s="176">
        <f t="shared" ref="W33:X33" si="16">C33/100</f>
        <v>0.73</v>
      </c>
      <c r="X33" s="176">
        <f t="shared" si="16"/>
        <v>1.84</v>
      </c>
      <c r="Y33" s="176">
        <f t="shared" si="14"/>
        <v>0.56</v>
      </c>
      <c r="Z33" s="190">
        <f t="shared" si="15"/>
        <v>0.752192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4.0</v>
      </c>
      <c r="B34" s="191" t="s">
        <v>80</v>
      </c>
      <c r="C34" s="191">
        <v>104.0</v>
      </c>
      <c r="D34" s="191">
        <v>184.0</v>
      </c>
      <c r="E34" s="191">
        <v>2885.0</v>
      </c>
      <c r="F34" s="191">
        <f t="shared" si="5"/>
        <v>0</v>
      </c>
      <c r="G34" s="191">
        <f t="shared" si="6"/>
        <v>1628.61712</v>
      </c>
      <c r="H34" s="192">
        <f t="shared" si="7"/>
        <v>1628.61712</v>
      </c>
      <c r="I34" s="191">
        <v>1.0</v>
      </c>
      <c r="J34" s="193">
        <f t="shared" si="8"/>
        <v>1628.61712</v>
      </c>
      <c r="K34" s="139"/>
      <c r="L34" s="176">
        <f t="shared" si="17"/>
        <v>4.6736</v>
      </c>
      <c r="M34" s="160">
        <f t="shared" si="18"/>
        <v>1</v>
      </c>
      <c r="N34" s="160">
        <f t="shared" si="19"/>
        <v>4.6736</v>
      </c>
      <c r="O34" s="139"/>
      <c r="P34" s="139"/>
      <c r="Q34" s="176">
        <v>1645.0</v>
      </c>
      <c r="R34" s="188">
        <v>29.5</v>
      </c>
      <c r="S34" s="176">
        <f t="shared" si="9"/>
        <v>28.85</v>
      </c>
      <c r="T34" s="160">
        <f t="shared" si="10"/>
        <v>1</v>
      </c>
      <c r="U34" s="160">
        <f t="shared" si="11"/>
        <v>28.85</v>
      </c>
      <c r="V34" s="189">
        <f t="shared" si="12"/>
        <v>1628.61712</v>
      </c>
      <c r="W34" s="176">
        <f t="shared" ref="W34:X34" si="20">C34/100</f>
        <v>1.04</v>
      </c>
      <c r="X34" s="176">
        <f t="shared" si="20"/>
        <v>1.84</v>
      </c>
      <c r="Y34" s="176">
        <f t="shared" si="14"/>
        <v>28.85</v>
      </c>
      <c r="Z34" s="190">
        <f t="shared" si="15"/>
        <v>55.20736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5.0</v>
      </c>
      <c r="B35" s="191" t="s">
        <v>80</v>
      </c>
      <c r="C35" s="191">
        <v>105.0</v>
      </c>
      <c r="D35" s="191">
        <v>184.0</v>
      </c>
      <c r="E35" s="191">
        <v>2868.0</v>
      </c>
      <c r="F35" s="191">
        <f t="shared" si="5"/>
        <v>0</v>
      </c>
      <c r="G35" s="191">
        <f t="shared" si="6"/>
        <v>1634.58792</v>
      </c>
      <c r="H35" s="192">
        <f t="shared" si="7"/>
        <v>1634.58792</v>
      </c>
      <c r="I35" s="191">
        <v>1.0</v>
      </c>
      <c r="J35" s="193">
        <f t="shared" si="8"/>
        <v>1634.58792</v>
      </c>
      <c r="K35" s="139"/>
      <c r="L35" s="176">
        <f t="shared" si="17"/>
        <v>4.6736</v>
      </c>
      <c r="M35" s="160">
        <f t="shared" si="18"/>
        <v>1</v>
      </c>
      <c r="N35" s="160">
        <f t="shared" si="19"/>
        <v>4.6736</v>
      </c>
      <c r="O35" s="139"/>
      <c r="P35" s="139"/>
      <c r="Q35" s="176">
        <v>1640.0</v>
      </c>
      <c r="R35" s="188">
        <v>29.5</v>
      </c>
      <c r="S35" s="176">
        <f t="shared" si="9"/>
        <v>28.68</v>
      </c>
      <c r="T35" s="160">
        <f t="shared" si="10"/>
        <v>1</v>
      </c>
      <c r="U35" s="160">
        <f t="shared" si="11"/>
        <v>28.68</v>
      </c>
      <c r="V35" s="189">
        <f t="shared" si="12"/>
        <v>1634.58792</v>
      </c>
      <c r="W35" s="176">
        <f t="shared" ref="W35:X35" si="21">C35/100</f>
        <v>1.05</v>
      </c>
      <c r="X35" s="176">
        <f t="shared" si="21"/>
        <v>1.84</v>
      </c>
      <c r="Y35" s="176">
        <f t="shared" si="14"/>
        <v>28.68</v>
      </c>
      <c r="Z35" s="190">
        <f t="shared" si="15"/>
        <v>55.40976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6.0</v>
      </c>
      <c r="B36" s="181" t="s">
        <v>73</v>
      </c>
      <c r="C36" s="182">
        <v>96.0</v>
      </c>
      <c r="D36" s="182">
        <v>204.0</v>
      </c>
      <c r="E36" s="182">
        <v>181.0</v>
      </c>
      <c r="F36" s="182">
        <f t="shared" si="5"/>
        <v>0</v>
      </c>
      <c r="G36" s="182">
        <f t="shared" si="6"/>
        <v>90.389952</v>
      </c>
      <c r="H36" s="183">
        <f t="shared" si="7"/>
        <v>90.389952</v>
      </c>
      <c r="I36" s="182">
        <v>1.0</v>
      </c>
      <c r="J36" s="184">
        <f t="shared" si="8"/>
        <v>90.389952</v>
      </c>
      <c r="K36" s="185"/>
      <c r="L36" s="186">
        <f t="shared" si="17"/>
        <v>5.1816</v>
      </c>
      <c r="M36" s="187">
        <f t="shared" si="18"/>
        <v>1</v>
      </c>
      <c r="N36" s="187">
        <f t="shared" si="19"/>
        <v>5.1816</v>
      </c>
      <c r="O36" s="185"/>
      <c r="P36" s="185"/>
      <c r="Q36" s="186">
        <v>93.0</v>
      </c>
      <c r="R36" s="188">
        <v>25.5</v>
      </c>
      <c r="S36" s="176">
        <f t="shared" si="9"/>
        <v>1.81</v>
      </c>
      <c r="T36" s="160">
        <f t="shared" si="10"/>
        <v>1</v>
      </c>
      <c r="U36" s="160">
        <f t="shared" si="11"/>
        <v>1.81</v>
      </c>
      <c r="V36" s="189">
        <f t="shared" si="12"/>
        <v>90.389952</v>
      </c>
      <c r="W36" s="176">
        <f t="shared" ref="W36:X36" si="22">C36/100</f>
        <v>0.96</v>
      </c>
      <c r="X36" s="176">
        <f t="shared" si="22"/>
        <v>2.04</v>
      </c>
      <c r="Y36" s="176">
        <f t="shared" si="14"/>
        <v>1.81</v>
      </c>
      <c r="Z36" s="190">
        <f t="shared" si="15"/>
        <v>3.544704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7.0</v>
      </c>
      <c r="B37" s="191" t="s">
        <v>73</v>
      </c>
      <c r="C37" s="191">
        <v>104.0</v>
      </c>
      <c r="D37" s="191">
        <v>204.0</v>
      </c>
      <c r="E37" s="191">
        <v>197.0</v>
      </c>
      <c r="F37" s="191">
        <f t="shared" si="5"/>
        <v>0</v>
      </c>
      <c r="G37" s="191">
        <f t="shared" si="6"/>
        <v>106.578576</v>
      </c>
      <c r="H37" s="192">
        <f t="shared" si="7"/>
        <v>106.578576</v>
      </c>
      <c r="I37" s="191">
        <v>1.0</v>
      </c>
      <c r="J37" s="193">
        <f t="shared" si="8"/>
        <v>106.578576</v>
      </c>
      <c r="K37" s="139"/>
      <c r="L37" s="176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6">
        <v>109.0</v>
      </c>
      <c r="R37" s="188">
        <v>25.5</v>
      </c>
      <c r="S37" s="176">
        <f t="shared" si="9"/>
        <v>1.97</v>
      </c>
      <c r="T37" s="160">
        <f t="shared" si="10"/>
        <v>1</v>
      </c>
      <c r="U37" s="160">
        <f t="shared" si="11"/>
        <v>1.97</v>
      </c>
      <c r="V37" s="189">
        <f t="shared" si="12"/>
        <v>106.578576</v>
      </c>
      <c r="W37" s="176">
        <f t="shared" ref="W37:X37" si="23">C37/100</f>
        <v>1.04</v>
      </c>
      <c r="X37" s="176">
        <f t="shared" si="23"/>
        <v>2.04</v>
      </c>
      <c r="Y37" s="176">
        <f t="shared" si="14"/>
        <v>1.97</v>
      </c>
      <c r="Z37" s="190">
        <f t="shared" si="15"/>
        <v>4.179552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8.0</v>
      </c>
      <c r="B38" s="191" t="s">
        <v>73</v>
      </c>
      <c r="C38" s="191">
        <v>87.0</v>
      </c>
      <c r="D38" s="191">
        <v>204.0</v>
      </c>
      <c r="E38" s="191">
        <v>89.0</v>
      </c>
      <c r="F38" s="191">
        <f t="shared" si="5"/>
        <v>0</v>
      </c>
      <c r="G38" s="191">
        <f t="shared" si="6"/>
        <v>40.279086</v>
      </c>
      <c r="H38" s="192">
        <f t="shared" si="7"/>
        <v>40.279086</v>
      </c>
      <c r="I38" s="191">
        <v>1.0</v>
      </c>
      <c r="J38" s="193">
        <f t="shared" si="8"/>
        <v>40.279086</v>
      </c>
      <c r="K38" s="139"/>
      <c r="L38" s="176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6">
        <v>42.0</v>
      </c>
      <c r="R38" s="188">
        <v>25.5</v>
      </c>
      <c r="S38" s="176">
        <f t="shared" si="9"/>
        <v>0.89</v>
      </c>
      <c r="T38" s="160">
        <f t="shared" si="10"/>
        <v>1</v>
      </c>
      <c r="U38" s="160">
        <f t="shared" si="11"/>
        <v>0.89</v>
      </c>
      <c r="V38" s="189">
        <f t="shared" si="12"/>
        <v>40.279086</v>
      </c>
      <c r="W38" s="176">
        <f t="shared" ref="W38:X38" si="24">C38/100</f>
        <v>0.87</v>
      </c>
      <c r="X38" s="176">
        <f t="shared" si="24"/>
        <v>2.04</v>
      </c>
      <c r="Y38" s="176">
        <f t="shared" si="14"/>
        <v>0.89</v>
      </c>
      <c r="Z38" s="190">
        <f t="shared" si="15"/>
        <v>1.579572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9.0</v>
      </c>
      <c r="B39" s="191" t="s">
        <v>73</v>
      </c>
      <c r="C39" s="191">
        <v>94.0</v>
      </c>
      <c r="D39" s="191">
        <v>204.0</v>
      </c>
      <c r="E39" s="191">
        <v>197.0</v>
      </c>
      <c r="F39" s="191">
        <f t="shared" si="5"/>
        <v>0</v>
      </c>
      <c r="G39" s="191">
        <f t="shared" si="6"/>
        <v>96.330636</v>
      </c>
      <c r="H39" s="192">
        <f t="shared" si="7"/>
        <v>96.330636</v>
      </c>
      <c r="I39" s="191">
        <v>1.0</v>
      </c>
      <c r="J39" s="193">
        <f t="shared" si="8"/>
        <v>96.330636</v>
      </c>
      <c r="K39" s="139"/>
      <c r="L39" s="176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6">
        <v>102.0</v>
      </c>
      <c r="R39" s="188">
        <v>25.5</v>
      </c>
      <c r="S39" s="176">
        <f t="shared" si="9"/>
        <v>1.97</v>
      </c>
      <c r="T39" s="160">
        <f t="shared" si="10"/>
        <v>1</v>
      </c>
      <c r="U39" s="160">
        <f t="shared" si="11"/>
        <v>1.97</v>
      </c>
      <c r="V39" s="189">
        <f t="shared" si="12"/>
        <v>96.330636</v>
      </c>
      <c r="W39" s="176">
        <f t="shared" ref="W39:X39" si="25">C39/100</f>
        <v>0.94</v>
      </c>
      <c r="X39" s="176">
        <f t="shared" si="25"/>
        <v>2.04</v>
      </c>
      <c r="Y39" s="176">
        <f t="shared" si="14"/>
        <v>1.97</v>
      </c>
      <c r="Z39" s="190">
        <f t="shared" si="15"/>
        <v>3.777672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10.0</v>
      </c>
      <c r="B40" s="191" t="s">
        <v>73</v>
      </c>
      <c r="C40" s="191">
        <v>101.0</v>
      </c>
      <c r="D40" s="191">
        <v>204.0</v>
      </c>
      <c r="E40" s="191">
        <v>2873.0</v>
      </c>
      <c r="F40" s="191">
        <f t="shared" si="5"/>
        <v>0</v>
      </c>
      <c r="G40" s="191">
        <f t="shared" si="6"/>
        <v>1509.479946</v>
      </c>
      <c r="H40" s="192">
        <f t="shared" si="7"/>
        <v>1509.479946</v>
      </c>
      <c r="I40" s="191">
        <v>1.0</v>
      </c>
      <c r="J40" s="193">
        <f t="shared" si="8"/>
        <v>1509.479946</v>
      </c>
      <c r="K40" s="139"/>
      <c r="L40" s="176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6">
        <v>1540.0</v>
      </c>
      <c r="R40" s="188">
        <v>25.5</v>
      </c>
      <c r="S40" s="176">
        <f t="shared" si="9"/>
        <v>28.73</v>
      </c>
      <c r="T40" s="160">
        <f t="shared" si="10"/>
        <v>1</v>
      </c>
      <c r="U40" s="160">
        <f t="shared" si="11"/>
        <v>28.73</v>
      </c>
      <c r="V40" s="189">
        <f t="shared" si="12"/>
        <v>1509.479946</v>
      </c>
      <c r="W40" s="176">
        <f t="shared" ref="W40:X40" si="26">C40/100</f>
        <v>1.01</v>
      </c>
      <c r="X40" s="176">
        <f t="shared" si="26"/>
        <v>2.04</v>
      </c>
      <c r="Y40" s="176">
        <f t="shared" si="14"/>
        <v>28.73</v>
      </c>
      <c r="Z40" s="190">
        <f t="shared" si="15"/>
        <v>59.195292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11.0</v>
      </c>
      <c r="B41" s="191" t="s">
        <v>73</v>
      </c>
      <c r="C41" s="191">
        <v>104.0</v>
      </c>
      <c r="D41" s="191">
        <v>204.0</v>
      </c>
      <c r="E41" s="191">
        <v>2856.0</v>
      </c>
      <c r="F41" s="191">
        <f t="shared" si="5"/>
        <v>0</v>
      </c>
      <c r="G41" s="191">
        <f t="shared" si="6"/>
        <v>1545.118848</v>
      </c>
      <c r="H41" s="192">
        <f t="shared" si="7"/>
        <v>1545.118848</v>
      </c>
      <c r="I41" s="191">
        <v>1.0</v>
      </c>
      <c r="J41" s="193">
        <f t="shared" si="8"/>
        <v>1545.118848</v>
      </c>
      <c r="K41" s="139"/>
      <c r="L41" s="176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6">
        <v>1525.0</v>
      </c>
      <c r="R41" s="188">
        <v>25.5</v>
      </c>
      <c r="S41" s="176">
        <f t="shared" si="9"/>
        <v>28.56</v>
      </c>
      <c r="T41" s="160">
        <f t="shared" si="10"/>
        <v>1</v>
      </c>
      <c r="U41" s="160">
        <f t="shared" si="11"/>
        <v>28.56</v>
      </c>
      <c r="V41" s="189">
        <f t="shared" si="12"/>
        <v>1545.118848</v>
      </c>
      <c r="W41" s="176">
        <f t="shared" ref="W41:X41" si="27">C41/100</f>
        <v>1.04</v>
      </c>
      <c r="X41" s="176">
        <f t="shared" si="27"/>
        <v>2.04</v>
      </c>
      <c r="Y41" s="176">
        <f t="shared" si="14"/>
        <v>28.56</v>
      </c>
      <c r="Z41" s="190">
        <f t="shared" si="15"/>
        <v>60.592896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12.0</v>
      </c>
      <c r="B42" s="181" t="s">
        <v>79</v>
      </c>
      <c r="C42" s="182">
        <v>88.0</v>
      </c>
      <c r="D42" s="182">
        <v>205.0</v>
      </c>
      <c r="E42" s="182">
        <v>180.0</v>
      </c>
      <c r="F42" s="182">
        <f t="shared" si="5"/>
        <v>0</v>
      </c>
      <c r="G42" s="182">
        <f t="shared" si="6"/>
        <v>112.0284</v>
      </c>
      <c r="H42" s="183">
        <f t="shared" si="7"/>
        <v>112.0284</v>
      </c>
      <c r="I42" s="182">
        <v>1.0</v>
      </c>
      <c r="J42" s="184">
        <f t="shared" si="8"/>
        <v>112.0284</v>
      </c>
      <c r="K42" s="185"/>
      <c r="L42" s="186">
        <f t="shared" si="17"/>
        <v>5.207</v>
      </c>
      <c r="M42" s="187">
        <f t="shared" si="18"/>
        <v>1</v>
      </c>
      <c r="N42" s="187">
        <f t="shared" si="19"/>
        <v>5.207</v>
      </c>
      <c r="O42" s="185"/>
      <c r="P42" s="185"/>
      <c r="Q42" s="186">
        <v>117.0</v>
      </c>
      <c r="R42" s="188">
        <v>34.5</v>
      </c>
      <c r="S42" s="176">
        <f t="shared" si="9"/>
        <v>1.8</v>
      </c>
      <c r="T42" s="160">
        <f t="shared" si="10"/>
        <v>1</v>
      </c>
      <c r="U42" s="160">
        <f t="shared" si="11"/>
        <v>1.8</v>
      </c>
      <c r="V42" s="189">
        <f t="shared" si="12"/>
        <v>112.0284</v>
      </c>
      <c r="W42" s="176">
        <f t="shared" ref="W42:X42" si="28">C42/100</f>
        <v>0.88</v>
      </c>
      <c r="X42" s="176">
        <f t="shared" si="28"/>
        <v>2.05</v>
      </c>
      <c r="Y42" s="176">
        <f t="shared" si="14"/>
        <v>1.8</v>
      </c>
      <c r="Z42" s="190">
        <f t="shared" si="15"/>
        <v>3.2472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13.0</v>
      </c>
      <c r="B43" s="191" t="s">
        <v>79</v>
      </c>
      <c r="C43" s="191">
        <v>105.0</v>
      </c>
      <c r="D43" s="191">
        <v>205.0</v>
      </c>
      <c r="E43" s="191">
        <v>198.0</v>
      </c>
      <c r="F43" s="191">
        <f t="shared" si="5"/>
        <v>0</v>
      </c>
      <c r="G43" s="191">
        <f t="shared" si="6"/>
        <v>147.037275</v>
      </c>
      <c r="H43" s="192">
        <f t="shared" si="7"/>
        <v>147.037275</v>
      </c>
      <c r="I43" s="191">
        <v>1.0</v>
      </c>
      <c r="J43" s="193">
        <f t="shared" si="8"/>
        <v>147.037275</v>
      </c>
      <c r="K43" s="139"/>
      <c r="L43" s="176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6">
        <v>137.0</v>
      </c>
      <c r="R43" s="188">
        <v>34.5</v>
      </c>
      <c r="S43" s="176">
        <f t="shared" si="9"/>
        <v>1.98</v>
      </c>
      <c r="T43" s="160">
        <f t="shared" si="10"/>
        <v>1</v>
      </c>
      <c r="U43" s="160">
        <f t="shared" si="11"/>
        <v>1.98</v>
      </c>
      <c r="V43" s="189">
        <f t="shared" si="12"/>
        <v>147.037275</v>
      </c>
      <c r="W43" s="176">
        <f t="shared" ref="W43:X43" si="29">C43/100</f>
        <v>1.05</v>
      </c>
      <c r="X43" s="176">
        <f t="shared" si="29"/>
        <v>2.05</v>
      </c>
      <c r="Y43" s="176">
        <f t="shared" si="14"/>
        <v>1.98</v>
      </c>
      <c r="Z43" s="190">
        <f t="shared" si="15"/>
        <v>4.26195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14.0</v>
      </c>
      <c r="B44" s="191" t="s">
        <v>79</v>
      </c>
      <c r="C44" s="191">
        <v>81.0</v>
      </c>
      <c r="D44" s="191">
        <v>205.0</v>
      </c>
      <c r="E44" s="191">
        <v>258.0</v>
      </c>
      <c r="F44" s="191">
        <f t="shared" si="5"/>
        <v>0</v>
      </c>
      <c r="G44" s="191">
        <f t="shared" si="6"/>
        <v>147.801105</v>
      </c>
      <c r="H44" s="192">
        <f t="shared" si="7"/>
        <v>147.801105</v>
      </c>
      <c r="I44" s="191">
        <v>1.0</v>
      </c>
      <c r="J44" s="193">
        <f t="shared" si="8"/>
        <v>147.801105</v>
      </c>
      <c r="K44" s="139"/>
      <c r="L44" s="176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6">
        <v>156.0</v>
      </c>
      <c r="R44" s="188">
        <v>34.5</v>
      </c>
      <c r="S44" s="176">
        <f t="shared" si="9"/>
        <v>2.58</v>
      </c>
      <c r="T44" s="160">
        <f t="shared" si="10"/>
        <v>1</v>
      </c>
      <c r="U44" s="160">
        <f t="shared" si="11"/>
        <v>2.58</v>
      </c>
      <c r="V44" s="189">
        <f t="shared" si="12"/>
        <v>147.801105</v>
      </c>
      <c r="W44" s="176">
        <f t="shared" ref="W44:X44" si="30">C44/100</f>
        <v>0.81</v>
      </c>
      <c r="X44" s="176">
        <f t="shared" si="30"/>
        <v>2.05</v>
      </c>
      <c r="Y44" s="176">
        <f t="shared" si="14"/>
        <v>2.58</v>
      </c>
      <c r="Z44" s="190">
        <f t="shared" si="15"/>
        <v>4.28409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15.0</v>
      </c>
      <c r="B45" s="191" t="s">
        <v>79</v>
      </c>
      <c r="C45" s="191">
        <v>96.0</v>
      </c>
      <c r="D45" s="191">
        <v>205.0</v>
      </c>
      <c r="E45" s="191">
        <v>2870.0</v>
      </c>
      <c r="F45" s="191">
        <f t="shared" si="5"/>
        <v>0</v>
      </c>
      <c r="G45" s="191">
        <f t="shared" si="6"/>
        <v>1948.6152</v>
      </c>
      <c r="H45" s="192">
        <f t="shared" si="7"/>
        <v>1948.6152</v>
      </c>
      <c r="I45" s="191">
        <v>1.0</v>
      </c>
      <c r="J45" s="193">
        <f t="shared" si="8"/>
        <v>1948.6152</v>
      </c>
      <c r="K45" s="139"/>
      <c r="L45" s="176">
        <f t="shared" si="17"/>
        <v>5.207</v>
      </c>
      <c r="M45" s="160">
        <f t="shared" si="18"/>
        <v>1</v>
      </c>
      <c r="N45" s="160">
        <f t="shared" si="19"/>
        <v>5.207</v>
      </c>
      <c r="O45" s="139"/>
      <c r="P45" s="139"/>
      <c r="Q45" s="176">
        <v>1955.0</v>
      </c>
      <c r="R45" s="188">
        <v>34.5</v>
      </c>
      <c r="S45" s="176">
        <f t="shared" si="9"/>
        <v>28.7</v>
      </c>
      <c r="T45" s="160">
        <f t="shared" si="10"/>
        <v>1</v>
      </c>
      <c r="U45" s="160">
        <f t="shared" si="11"/>
        <v>28.7</v>
      </c>
      <c r="V45" s="189">
        <f t="shared" si="12"/>
        <v>1948.6152</v>
      </c>
      <c r="W45" s="176">
        <f t="shared" ref="W45:X45" si="31">C45/100</f>
        <v>0.96</v>
      </c>
      <c r="X45" s="176">
        <f t="shared" si="31"/>
        <v>2.05</v>
      </c>
      <c r="Y45" s="176">
        <f t="shared" si="14"/>
        <v>28.7</v>
      </c>
      <c r="Z45" s="190">
        <f t="shared" si="15"/>
        <v>56.4816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16.0</v>
      </c>
      <c r="B46" s="191" t="s">
        <v>79</v>
      </c>
      <c r="C46" s="191">
        <v>96.0</v>
      </c>
      <c r="D46" s="191">
        <v>205.0</v>
      </c>
      <c r="E46" s="191">
        <v>2866.0</v>
      </c>
      <c r="F46" s="191">
        <f t="shared" si="5"/>
        <v>0</v>
      </c>
      <c r="G46" s="191">
        <f t="shared" si="6"/>
        <v>1945.89936</v>
      </c>
      <c r="H46" s="192">
        <f t="shared" si="7"/>
        <v>1945.89936</v>
      </c>
      <c r="I46" s="191">
        <v>1.0</v>
      </c>
      <c r="J46" s="193">
        <f t="shared" si="8"/>
        <v>1945.89936</v>
      </c>
      <c r="K46" s="139"/>
      <c r="L46" s="176">
        <f t="shared" si="17"/>
        <v>5.207</v>
      </c>
      <c r="M46" s="160">
        <f t="shared" si="18"/>
        <v>1</v>
      </c>
      <c r="N46" s="160">
        <f t="shared" si="19"/>
        <v>5.207</v>
      </c>
      <c r="O46" s="139"/>
      <c r="P46" s="139"/>
      <c r="Q46" s="176">
        <v>1920.0</v>
      </c>
      <c r="R46" s="188">
        <v>34.5</v>
      </c>
      <c r="S46" s="176">
        <f t="shared" si="9"/>
        <v>28.66</v>
      </c>
      <c r="T46" s="160">
        <f t="shared" si="10"/>
        <v>1</v>
      </c>
      <c r="U46" s="160">
        <f t="shared" si="11"/>
        <v>28.66</v>
      </c>
      <c r="V46" s="189">
        <f t="shared" si="12"/>
        <v>1945.89936</v>
      </c>
      <c r="W46" s="176">
        <f t="shared" ref="W46:X46" si="32">C46/100</f>
        <v>0.96</v>
      </c>
      <c r="X46" s="176">
        <f t="shared" si="32"/>
        <v>2.05</v>
      </c>
      <c r="Y46" s="176">
        <f t="shared" si="14"/>
        <v>28.66</v>
      </c>
      <c r="Z46" s="190">
        <f t="shared" si="15"/>
        <v>56.40288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17.0</v>
      </c>
      <c r="B47" s="191" t="s">
        <v>79</v>
      </c>
      <c r="C47" s="191">
        <v>96.0</v>
      </c>
      <c r="D47" s="191">
        <v>205.0</v>
      </c>
      <c r="E47" s="191">
        <v>2878.0</v>
      </c>
      <c r="F47" s="191">
        <f t="shared" si="5"/>
        <v>0</v>
      </c>
      <c r="G47" s="191">
        <f t="shared" si="6"/>
        <v>1954.04688</v>
      </c>
      <c r="H47" s="192">
        <f t="shared" si="7"/>
        <v>1954.04688</v>
      </c>
      <c r="I47" s="191">
        <v>1.0</v>
      </c>
      <c r="J47" s="193">
        <f t="shared" si="8"/>
        <v>1954.04688</v>
      </c>
      <c r="K47" s="139"/>
      <c r="L47" s="176">
        <f t="shared" si="17"/>
        <v>5.207</v>
      </c>
      <c r="M47" s="160">
        <f t="shared" si="18"/>
        <v>1</v>
      </c>
      <c r="N47" s="160">
        <f t="shared" si="19"/>
        <v>5.207</v>
      </c>
      <c r="O47" s="139"/>
      <c r="P47" s="139"/>
      <c r="Q47" s="176">
        <v>1940.0</v>
      </c>
      <c r="R47" s="188">
        <v>34.5</v>
      </c>
      <c r="S47" s="176">
        <f t="shared" si="9"/>
        <v>28.78</v>
      </c>
      <c r="T47" s="160">
        <f t="shared" si="10"/>
        <v>1</v>
      </c>
      <c r="U47" s="160">
        <f t="shared" si="11"/>
        <v>28.78</v>
      </c>
      <c r="V47" s="189">
        <f t="shared" si="12"/>
        <v>1954.04688</v>
      </c>
      <c r="W47" s="176">
        <f t="shared" ref="W47:X47" si="33">C47/100</f>
        <v>0.96</v>
      </c>
      <c r="X47" s="176">
        <f t="shared" si="33"/>
        <v>2.05</v>
      </c>
      <c r="Y47" s="176">
        <f t="shared" si="14"/>
        <v>28.78</v>
      </c>
      <c r="Z47" s="190">
        <f t="shared" si="15"/>
        <v>56.63904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18.0</v>
      </c>
      <c r="B48" s="181" t="s">
        <v>74</v>
      </c>
      <c r="C48" s="182">
        <v>88.0</v>
      </c>
      <c r="D48" s="182">
        <v>216.0</v>
      </c>
      <c r="E48" s="182">
        <v>185.0</v>
      </c>
      <c r="F48" s="182">
        <f t="shared" si="5"/>
        <v>0</v>
      </c>
      <c r="G48" s="182">
        <f t="shared" si="6"/>
        <v>58.02192</v>
      </c>
      <c r="H48" s="183">
        <f t="shared" si="7"/>
        <v>58.02192</v>
      </c>
      <c r="I48" s="182">
        <v>1.0</v>
      </c>
      <c r="J48" s="184">
        <f t="shared" si="8"/>
        <v>58.02192</v>
      </c>
      <c r="K48" s="185"/>
      <c r="L48" s="186">
        <f t="shared" si="17"/>
        <v>5.4864</v>
      </c>
      <c r="M48" s="187">
        <f t="shared" si="18"/>
        <v>1</v>
      </c>
      <c r="N48" s="187">
        <f t="shared" si="19"/>
        <v>5.4864</v>
      </c>
      <c r="O48" s="185"/>
      <c r="P48" s="185"/>
      <c r="Q48" s="186">
        <v>62.0</v>
      </c>
      <c r="R48" s="188">
        <v>16.5</v>
      </c>
      <c r="S48" s="176">
        <f t="shared" si="9"/>
        <v>1.85</v>
      </c>
      <c r="T48" s="160">
        <f t="shared" si="10"/>
        <v>1</v>
      </c>
      <c r="U48" s="160">
        <f t="shared" si="11"/>
        <v>1.85</v>
      </c>
      <c r="V48" s="189">
        <f t="shared" si="12"/>
        <v>58.02192</v>
      </c>
      <c r="W48" s="176">
        <f t="shared" ref="W48:X48" si="34">C48/100</f>
        <v>0.88</v>
      </c>
      <c r="X48" s="176">
        <f t="shared" si="34"/>
        <v>2.16</v>
      </c>
      <c r="Y48" s="176">
        <f t="shared" si="14"/>
        <v>1.85</v>
      </c>
      <c r="Z48" s="190">
        <f t="shared" si="15"/>
        <v>3.51648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19.0</v>
      </c>
      <c r="B49" s="191" t="s">
        <v>74</v>
      </c>
      <c r="C49" s="191">
        <v>95.0</v>
      </c>
      <c r="D49" s="191">
        <v>216.0</v>
      </c>
      <c r="E49" s="191">
        <v>145.0</v>
      </c>
      <c r="F49" s="191">
        <f t="shared" si="5"/>
        <v>0</v>
      </c>
      <c r="G49" s="191">
        <f t="shared" si="6"/>
        <v>49.0941</v>
      </c>
      <c r="H49" s="192">
        <f t="shared" si="7"/>
        <v>49.0941</v>
      </c>
      <c r="I49" s="191">
        <v>1.0</v>
      </c>
      <c r="J49" s="193">
        <f t="shared" si="8"/>
        <v>49.0941</v>
      </c>
      <c r="K49" s="139"/>
      <c r="L49" s="176">
        <f t="shared" si="17"/>
        <v>5.4864</v>
      </c>
      <c r="M49" s="160">
        <f t="shared" si="18"/>
        <v>1</v>
      </c>
      <c r="N49" s="160">
        <f t="shared" si="19"/>
        <v>5.4864</v>
      </c>
      <c r="O49" s="139"/>
      <c r="P49" s="139"/>
      <c r="Q49" s="176">
        <v>50.0</v>
      </c>
      <c r="R49" s="188">
        <v>16.5</v>
      </c>
      <c r="S49" s="176">
        <f t="shared" si="9"/>
        <v>1.45</v>
      </c>
      <c r="T49" s="160">
        <f t="shared" si="10"/>
        <v>1</v>
      </c>
      <c r="U49" s="160">
        <f t="shared" si="11"/>
        <v>1.45</v>
      </c>
      <c r="V49" s="189">
        <f t="shared" si="12"/>
        <v>49.0941</v>
      </c>
      <c r="W49" s="176">
        <f t="shared" ref="W49:X49" si="35">C49/100</f>
        <v>0.95</v>
      </c>
      <c r="X49" s="176">
        <f t="shared" si="35"/>
        <v>2.16</v>
      </c>
      <c r="Y49" s="176">
        <f t="shared" si="14"/>
        <v>1.45</v>
      </c>
      <c r="Z49" s="190">
        <f t="shared" si="15"/>
        <v>2.9754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20.0</v>
      </c>
      <c r="B50" s="191" t="s">
        <v>74</v>
      </c>
      <c r="C50" s="191">
        <v>102.0</v>
      </c>
      <c r="D50" s="191">
        <v>216.0</v>
      </c>
      <c r="E50" s="191">
        <v>197.0</v>
      </c>
      <c r="F50" s="191">
        <f t="shared" si="5"/>
        <v>0</v>
      </c>
      <c r="G50" s="191">
        <f t="shared" si="6"/>
        <v>71.615016</v>
      </c>
      <c r="H50" s="192">
        <f t="shared" si="7"/>
        <v>71.615016</v>
      </c>
      <c r="I50" s="191">
        <v>1.0</v>
      </c>
      <c r="J50" s="193">
        <f t="shared" si="8"/>
        <v>71.615016</v>
      </c>
      <c r="K50" s="139"/>
      <c r="L50" s="176">
        <f t="shared" si="17"/>
        <v>5.4864</v>
      </c>
      <c r="M50" s="160">
        <f t="shared" si="18"/>
        <v>1</v>
      </c>
      <c r="N50" s="160">
        <f t="shared" si="19"/>
        <v>5.4864</v>
      </c>
      <c r="O50" s="139"/>
      <c r="P50" s="139"/>
      <c r="Q50" s="176">
        <v>71.0</v>
      </c>
      <c r="R50" s="188">
        <v>16.5</v>
      </c>
      <c r="S50" s="176">
        <f t="shared" si="9"/>
        <v>1.97</v>
      </c>
      <c r="T50" s="160">
        <f t="shared" si="10"/>
        <v>1</v>
      </c>
      <c r="U50" s="160">
        <f t="shared" si="11"/>
        <v>1.97</v>
      </c>
      <c r="V50" s="189">
        <f t="shared" si="12"/>
        <v>71.615016</v>
      </c>
      <c r="W50" s="176">
        <f t="shared" ref="W50:X50" si="36">C50/100</f>
        <v>1.02</v>
      </c>
      <c r="X50" s="176">
        <f t="shared" si="36"/>
        <v>2.16</v>
      </c>
      <c r="Y50" s="176">
        <f t="shared" si="14"/>
        <v>1.97</v>
      </c>
      <c r="Z50" s="190">
        <f t="shared" si="15"/>
        <v>4.340304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21.0</v>
      </c>
      <c r="B51" s="191" t="s">
        <v>74</v>
      </c>
      <c r="C51" s="191">
        <v>100.0</v>
      </c>
      <c r="D51" s="191">
        <v>216.0</v>
      </c>
      <c r="E51" s="191">
        <v>2870.0</v>
      </c>
      <c r="F51" s="191">
        <f t="shared" si="5"/>
        <v>0</v>
      </c>
      <c r="G51" s="191">
        <f t="shared" si="6"/>
        <v>1022.868</v>
      </c>
      <c r="H51" s="192">
        <f t="shared" si="7"/>
        <v>1022.868</v>
      </c>
      <c r="I51" s="191">
        <v>1.0</v>
      </c>
      <c r="J51" s="193">
        <f t="shared" si="8"/>
        <v>1022.868</v>
      </c>
      <c r="K51" s="139"/>
      <c r="L51" s="176">
        <f t="shared" si="17"/>
        <v>5.4864</v>
      </c>
      <c r="M51" s="160">
        <f t="shared" si="18"/>
        <v>1</v>
      </c>
      <c r="N51" s="160">
        <f t="shared" si="19"/>
        <v>5.4864</v>
      </c>
      <c r="O51" s="139"/>
      <c r="P51" s="139"/>
      <c r="Q51" s="176">
        <v>1025.0</v>
      </c>
      <c r="R51" s="188">
        <v>16.5</v>
      </c>
      <c r="S51" s="176">
        <f t="shared" si="9"/>
        <v>28.7</v>
      </c>
      <c r="T51" s="160">
        <f t="shared" si="10"/>
        <v>1</v>
      </c>
      <c r="U51" s="160">
        <f t="shared" si="11"/>
        <v>28.7</v>
      </c>
      <c r="V51" s="189">
        <f t="shared" si="12"/>
        <v>1022.868</v>
      </c>
      <c r="W51" s="176">
        <f t="shared" ref="W51:X51" si="37">C51/100</f>
        <v>1</v>
      </c>
      <c r="X51" s="176">
        <f t="shared" si="37"/>
        <v>2.16</v>
      </c>
      <c r="Y51" s="176">
        <f t="shared" si="14"/>
        <v>28.7</v>
      </c>
      <c r="Z51" s="190">
        <f t="shared" si="15"/>
        <v>61.992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22.0</v>
      </c>
      <c r="B52" s="191" t="s">
        <v>74</v>
      </c>
      <c r="C52" s="191">
        <v>104.0</v>
      </c>
      <c r="D52" s="191">
        <v>216.0</v>
      </c>
      <c r="E52" s="191">
        <v>2850.0</v>
      </c>
      <c r="F52" s="191">
        <f t="shared" si="5"/>
        <v>0</v>
      </c>
      <c r="G52" s="191">
        <f t="shared" si="6"/>
        <v>1056.3696</v>
      </c>
      <c r="H52" s="192">
        <f t="shared" si="7"/>
        <v>1056.3696</v>
      </c>
      <c r="I52" s="191">
        <v>1.0</v>
      </c>
      <c r="J52" s="193">
        <f t="shared" si="8"/>
        <v>1056.3696</v>
      </c>
      <c r="K52" s="139"/>
      <c r="L52" s="176">
        <f t="shared" si="17"/>
        <v>5.4864</v>
      </c>
      <c r="M52" s="160">
        <f t="shared" si="18"/>
        <v>1</v>
      </c>
      <c r="N52" s="160">
        <f t="shared" si="19"/>
        <v>5.4864</v>
      </c>
      <c r="O52" s="139"/>
      <c r="P52" s="139"/>
      <c r="Q52" s="176">
        <v>1030.0</v>
      </c>
      <c r="R52" s="188">
        <v>16.5</v>
      </c>
      <c r="S52" s="176">
        <f t="shared" si="9"/>
        <v>28.5</v>
      </c>
      <c r="T52" s="160">
        <f t="shared" si="10"/>
        <v>1</v>
      </c>
      <c r="U52" s="160">
        <f t="shared" si="11"/>
        <v>28.5</v>
      </c>
      <c r="V52" s="189">
        <f t="shared" si="12"/>
        <v>1056.3696</v>
      </c>
      <c r="W52" s="176">
        <f t="shared" ref="W52:X52" si="38">C52/100</f>
        <v>1.04</v>
      </c>
      <c r="X52" s="176">
        <f t="shared" si="38"/>
        <v>2.16</v>
      </c>
      <c r="Y52" s="176">
        <f t="shared" si="14"/>
        <v>28.5</v>
      </c>
      <c r="Z52" s="190">
        <f t="shared" si="15"/>
        <v>64.0224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51.0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/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39">C53/100</f>
        <v>0</v>
      </c>
      <c r="X53" s="176">
        <f t="shared" si="39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52.0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/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40">C54/100</f>
        <v>0</v>
      </c>
      <c r="X54" s="176">
        <f t="shared" si="40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53.0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/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1">C55/100</f>
        <v>0</v>
      </c>
      <c r="X55" s="176">
        <f t="shared" si="41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54.0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2">C56/100</f>
        <v>0</v>
      </c>
      <c r="X56" s="176">
        <f t="shared" si="42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55.0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3">C57/100</f>
        <v>0</v>
      </c>
      <c r="X57" s="176">
        <f t="shared" si="43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56.0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4">C58/100</f>
        <v>0</v>
      </c>
      <c r="X58" s="176">
        <f t="shared" si="44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57.0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/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5">C59/100</f>
        <v>0</v>
      </c>
      <c r="X59" s="176">
        <f t="shared" si="45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58.0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/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46">C60/100</f>
        <v>0</v>
      </c>
      <c r="X60" s="176">
        <f t="shared" si="46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59.0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/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47">C61/100</f>
        <v>0</v>
      </c>
      <c r="X61" s="176">
        <f t="shared" si="47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60.0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76">
        <f t="shared" ref="L62:L63" si="49">D62*25.4/1000</f>
        <v>0</v>
      </c>
      <c r="M62" s="160" t="str">
        <f t="shared" ref="M62:M77" si="50">+I62</f>
        <v/>
      </c>
      <c r="N62" s="160">
        <f t="shared" ref="N62:N63" si="51">M62*L62</f>
        <v>0</v>
      </c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48">C62/100</f>
        <v>0</v>
      </c>
      <c r="X62" s="176">
        <f t="shared" si="48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61.0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>
        <f t="shared" si="49"/>
        <v>0</v>
      </c>
      <c r="M63" s="195" t="str">
        <f t="shared" si="50"/>
        <v/>
      </c>
      <c r="N63" s="195">
        <f t="shared" si="51"/>
        <v>0</v>
      </c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52">C63/100</f>
        <v>0</v>
      </c>
      <c r="X63" s="176">
        <f t="shared" si="52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62.0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 t="str">
        <f t="shared" si="50"/>
        <v/>
      </c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3">C64/100</f>
        <v>0</v>
      </c>
      <c r="X64" s="176">
        <f t="shared" si="53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63.0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 t="str">
        <f t="shared" si="50"/>
        <v/>
      </c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4">C65/100</f>
        <v>0</v>
      </c>
      <c r="X65" s="176">
        <f t="shared" si="54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64.0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 t="str">
        <f t="shared" si="50"/>
        <v/>
      </c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5">C66/100</f>
        <v>0</v>
      </c>
      <c r="X66" s="176">
        <f t="shared" si="55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65.0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50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6">C67/100</f>
        <v>0</v>
      </c>
      <c r="X67" s="176">
        <f t="shared" si="56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66.0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50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7">C68/100</f>
        <v>0</v>
      </c>
      <c r="X68" s="176">
        <f t="shared" si="57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67.0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50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8">C69/100</f>
        <v>0</v>
      </c>
      <c r="X69" s="176">
        <f t="shared" si="58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68.0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50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9">C70/100</f>
        <v>0</v>
      </c>
      <c r="X70" s="176">
        <f t="shared" si="59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69.0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50"/>
        <v/>
      </c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60">C71/100</f>
        <v>0</v>
      </c>
      <c r="X71" s="176">
        <f t="shared" si="60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70.0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50"/>
        <v/>
      </c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61">C72/100</f>
        <v>0</v>
      </c>
      <c r="X72" s="176">
        <f t="shared" si="61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71.0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50"/>
        <v/>
      </c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62">C73/100</f>
        <v>0</v>
      </c>
      <c r="X73" s="176">
        <f t="shared" si="62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72.0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0"/>
        <v/>
      </c>
      <c r="N74" s="195"/>
      <c r="O74" s="139"/>
      <c r="P74" s="139"/>
      <c r="Q74" s="176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198">
        <f t="shared" si="12"/>
        <v>0</v>
      </c>
      <c r="W74" s="196">
        <f t="shared" ref="W74:X74" si="63">C74/100</f>
        <v>0</v>
      </c>
      <c r="X74" s="196">
        <f t="shared" si="63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73.0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50"/>
        <v/>
      </c>
      <c r="N75" s="195"/>
      <c r="O75" s="139"/>
      <c r="P75" s="139"/>
      <c r="Q75" s="176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198">
        <f t="shared" si="12"/>
        <v>0</v>
      </c>
      <c r="W75" s="196">
        <f t="shared" ref="W75:X75" si="64">C75/100</f>
        <v>0</v>
      </c>
      <c r="X75" s="196">
        <f t="shared" si="64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74.0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50"/>
        <v/>
      </c>
      <c r="N76" s="195"/>
      <c r="O76" s="139"/>
      <c r="P76" s="139"/>
      <c r="Q76" s="176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198">
        <f t="shared" si="12"/>
        <v>0</v>
      </c>
      <c r="W76" s="196">
        <f t="shared" ref="W76:X76" si="65">C76/100</f>
        <v>0</v>
      </c>
      <c r="X76" s="196">
        <f t="shared" si="65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75.0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 t="str">
        <f t="shared" si="50"/>
        <v/>
      </c>
      <c r="N77" s="195"/>
      <c r="O77" s="139"/>
      <c r="P77" s="139"/>
      <c r="Q77" s="176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198">
        <f t="shared" si="12"/>
        <v>0</v>
      </c>
      <c r="W77" s="196">
        <f t="shared" ref="W77:X77" si="66">C77/100</f>
        <v>0</v>
      </c>
      <c r="X77" s="196">
        <f t="shared" si="66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76.0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67">C78/100</f>
        <v>0</v>
      </c>
      <c r="X78" s="196">
        <f t="shared" si="67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77.0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68">C79/100</f>
        <v>0</v>
      </c>
      <c r="X79" s="196">
        <f t="shared" si="68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78.0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69">C80/100</f>
        <v>0</v>
      </c>
      <c r="X80" s="196">
        <f t="shared" si="69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79.0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0">C81/100</f>
        <v>0</v>
      </c>
      <c r="X81" s="196">
        <f t="shared" si="70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80.0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1">C82/100</f>
        <v>0</v>
      </c>
      <c r="X82" s="196">
        <f t="shared" si="71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81.0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2">C83/100</f>
        <v>0</v>
      </c>
      <c r="X83" s="196">
        <f t="shared" si="72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82.0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3">C84/100</f>
        <v>0</v>
      </c>
      <c r="X84" s="196">
        <f t="shared" si="73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83.0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4">C85/100</f>
        <v>0</v>
      </c>
      <c r="X85" s="196">
        <f t="shared" si="74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84.0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5">C86/100</f>
        <v>0</v>
      </c>
      <c r="X86" s="196">
        <f t="shared" si="75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85.0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6">C87/100</f>
        <v>0</v>
      </c>
      <c r="X87" s="196">
        <f t="shared" si="76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86.0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7">C88/100</f>
        <v>0</v>
      </c>
      <c r="X88" s="196">
        <f t="shared" si="77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87.0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8">C89/100</f>
        <v>0</v>
      </c>
      <c r="X89" s="196">
        <f t="shared" si="78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88.0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79">C90/100</f>
        <v>0</v>
      </c>
      <c r="X90" s="196">
        <f t="shared" si="79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89.0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0">C91/100</f>
        <v>0</v>
      </c>
      <c r="X91" s="196">
        <f t="shared" si="80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90.0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1">C92/100</f>
        <v>0</v>
      </c>
      <c r="X92" s="196">
        <f t="shared" si="81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91.0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2">C93/100</f>
        <v>0</v>
      </c>
      <c r="X93" s="196">
        <f t="shared" si="82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92.0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3">C94/100</f>
        <v>0</v>
      </c>
      <c r="X94" s="196">
        <f t="shared" si="83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93.0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4">C95/100</f>
        <v>0</v>
      </c>
      <c r="X95" s="196">
        <f t="shared" si="84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94.0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5">C96/100</f>
        <v>0</v>
      </c>
      <c r="X96" s="196">
        <f t="shared" si="85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95.0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6">C97/100</f>
        <v>0</v>
      </c>
      <c r="X97" s="196">
        <f t="shared" si="86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96.0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7">C98/100</f>
        <v>0</v>
      </c>
      <c r="X98" s="196">
        <f t="shared" si="87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97.0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8">C99/100</f>
        <v>0</v>
      </c>
      <c r="X99" s="196">
        <f t="shared" si="88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98.0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9">C100/100</f>
        <v>0</v>
      </c>
      <c r="X100" s="196">
        <f t="shared" si="89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99.0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0">C101/100</f>
        <v>0</v>
      </c>
      <c r="X101" s="196">
        <f t="shared" si="90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100.0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1">C102/100</f>
        <v>0</v>
      </c>
      <c r="X102" s="196">
        <f t="shared" si="91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101.0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2">C103/100</f>
        <v>0</v>
      </c>
      <c r="X103" s="196">
        <f t="shared" si="92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102.0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3">C104/100</f>
        <v>0</v>
      </c>
      <c r="X104" s="196">
        <f t="shared" si="93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103.0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4">C105/100</f>
        <v>0</v>
      </c>
      <c r="X105" s="196">
        <f t="shared" si="94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104.0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5">C106/100</f>
        <v>0</v>
      </c>
      <c r="X106" s="196">
        <f t="shared" si="95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105.0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6">C107/100</f>
        <v>0</v>
      </c>
      <c r="X107" s="196">
        <f t="shared" si="96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106.0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7">C108/100</f>
        <v>0</v>
      </c>
      <c r="X108" s="196">
        <f t="shared" si="97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107.0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8">C109/100</f>
        <v>0</v>
      </c>
      <c r="X109" s="196">
        <f t="shared" si="98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108.0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9">C110/100</f>
        <v>0</v>
      </c>
      <c r="X110" s="196">
        <f t="shared" si="99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109.0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0">C111/100</f>
        <v>0</v>
      </c>
      <c r="X111" s="196">
        <f t="shared" si="100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110.0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1">C112/100</f>
        <v>0</v>
      </c>
      <c r="X112" s="196">
        <f t="shared" si="101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111.0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2">C113/100</f>
        <v>0</v>
      </c>
      <c r="X113" s="196">
        <f t="shared" si="102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112.0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3">C114/100</f>
        <v>0</v>
      </c>
      <c r="X114" s="196">
        <f t="shared" si="103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113.0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4">C115/100</f>
        <v>0</v>
      </c>
      <c r="X115" s="196">
        <f t="shared" si="104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114.0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5">C116/100</f>
        <v>0</v>
      </c>
      <c r="X116" s="196">
        <f t="shared" si="105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115.0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6">C117/100</f>
        <v>0</v>
      </c>
      <c r="X117" s="196">
        <f t="shared" si="106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116.0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7">C118/100</f>
        <v>0</v>
      </c>
      <c r="X118" s="196">
        <f t="shared" si="107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117.0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8">C119/100</f>
        <v>0</v>
      </c>
      <c r="X119" s="196">
        <f t="shared" si="108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118.0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9">C120/100</f>
        <v>0</v>
      </c>
      <c r="X120" s="196">
        <f t="shared" si="109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119.0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0">C121/100</f>
        <v>0</v>
      </c>
      <c r="X121" s="196">
        <f t="shared" si="110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120.0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1">C122/100</f>
        <v>0</v>
      </c>
      <c r="X122" s="196">
        <f t="shared" si="111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121.0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2">C123/100</f>
        <v>0</v>
      </c>
      <c r="X123" s="196">
        <f t="shared" si="112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122.0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3">C124/100</f>
        <v>0</v>
      </c>
      <c r="X124" s="196">
        <f t="shared" si="113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123.0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4">C125/100</f>
        <v>0</v>
      </c>
      <c r="X125" s="196">
        <f t="shared" si="114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124.0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5">C126/100</f>
        <v>0</v>
      </c>
      <c r="X126" s="196">
        <f t="shared" si="115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125.0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6">C127/100</f>
        <v>0</v>
      </c>
      <c r="X127" s="196">
        <f t="shared" si="116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126.0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7">C128/100</f>
        <v>0</v>
      </c>
      <c r="X128" s="196">
        <f t="shared" si="117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127.0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8">C129/100</f>
        <v>0</v>
      </c>
      <c r="X129" s="196">
        <f t="shared" si="118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128.0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9">C130/100</f>
        <v>0</v>
      </c>
      <c r="X130" s="196">
        <f t="shared" si="119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129.0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0">C131/100</f>
        <v>0</v>
      </c>
      <c r="X131" s="196">
        <f t="shared" si="120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130.0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1">C132/100</f>
        <v>0</v>
      </c>
      <c r="X132" s="196">
        <f t="shared" si="121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131.0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2">C133/100</f>
        <v>0</v>
      </c>
      <c r="X133" s="196">
        <f t="shared" si="122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132.0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3">C134/100</f>
        <v>0</v>
      </c>
      <c r="X134" s="196">
        <f t="shared" si="123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133.0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4">C135/100</f>
        <v>0</v>
      </c>
      <c r="X135" s="196">
        <f t="shared" si="124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134.0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5">C136/100</f>
        <v>0</v>
      </c>
      <c r="X136" s="196">
        <f t="shared" si="125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135.0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6">C137/100</f>
        <v>0</v>
      </c>
      <c r="X137" s="196">
        <f t="shared" si="126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136.0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7">C138/100</f>
        <v>0</v>
      </c>
      <c r="X138" s="196">
        <f t="shared" si="127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137.0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8">C139/100</f>
        <v>0</v>
      </c>
      <c r="X139" s="196">
        <f t="shared" si="128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138.0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9">C140/100</f>
        <v>0</v>
      </c>
      <c r="X140" s="196">
        <f t="shared" si="129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139.0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0">C141/100</f>
        <v>0</v>
      </c>
      <c r="X141" s="196">
        <f t="shared" si="130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140.0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1">C142/100</f>
        <v>0</v>
      </c>
      <c r="X142" s="196">
        <f t="shared" si="131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141.0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2">C143/100</f>
        <v>0</v>
      </c>
      <c r="X143" s="196">
        <f t="shared" si="132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142.0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3">C144/100</f>
        <v>0</v>
      </c>
      <c r="X144" s="196">
        <f t="shared" si="133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143.0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4">C145/100</f>
        <v>0</v>
      </c>
      <c r="X145" s="196">
        <f t="shared" si="134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144.0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5">C146/100</f>
        <v>0</v>
      </c>
      <c r="X146" s="196">
        <f t="shared" si="135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145.0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6">C147/100</f>
        <v>0</v>
      </c>
      <c r="X147" s="196">
        <f t="shared" si="136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146.0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7">C148/100</f>
        <v>0</v>
      </c>
      <c r="X148" s="196">
        <f t="shared" si="137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147.0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8">C149/100</f>
        <v>0</v>
      </c>
      <c r="X149" s="196">
        <f t="shared" si="138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148.0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9">C150/100</f>
        <v>0</v>
      </c>
      <c r="X150" s="196">
        <f t="shared" si="139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149.0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0">C151/100</f>
        <v>0</v>
      </c>
      <c r="X151" s="196">
        <f t="shared" si="140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150.0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1">C152/100</f>
        <v>0</v>
      </c>
      <c r="X152" s="196">
        <f t="shared" si="141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151.0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2">C153/100</f>
        <v>0</v>
      </c>
      <c r="X153" s="196">
        <f t="shared" si="142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152.0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3">C154/100</f>
        <v>0</v>
      </c>
      <c r="X154" s="196">
        <f t="shared" si="143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153.0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4">C155/100</f>
        <v>0</v>
      </c>
      <c r="X155" s="196">
        <f t="shared" si="144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154.0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5">C156/100</f>
        <v>0</v>
      </c>
      <c r="X156" s="196">
        <f t="shared" si="145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155.0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6">C157/100</f>
        <v>0</v>
      </c>
      <c r="X157" s="196">
        <f t="shared" si="146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156.0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7">C158/100</f>
        <v>0</v>
      </c>
      <c r="X158" s="196">
        <f t="shared" si="147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157.0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8">C159/100</f>
        <v>0</v>
      </c>
      <c r="X159" s="196">
        <f t="shared" si="148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158.0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9">C160/100</f>
        <v>0</v>
      </c>
      <c r="X160" s="196">
        <f t="shared" si="149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159.0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0">C161/100</f>
        <v>0</v>
      </c>
      <c r="X161" s="196">
        <f t="shared" si="150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160.0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1">C162/100</f>
        <v>0</v>
      </c>
      <c r="X162" s="196">
        <f t="shared" si="151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161.0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2">C163/100</f>
        <v>0</v>
      </c>
      <c r="X163" s="196">
        <f t="shared" si="152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162.0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3">C164/100</f>
        <v>0</v>
      </c>
      <c r="X164" s="196">
        <f t="shared" si="153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163.0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4">C165/100</f>
        <v>0</v>
      </c>
      <c r="X165" s="196">
        <f t="shared" si="154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164.0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5">C166/100</f>
        <v>0</v>
      </c>
      <c r="X166" s="196">
        <f t="shared" si="155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165.0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6">C167/100</f>
        <v>0</v>
      </c>
      <c r="X167" s="196">
        <f t="shared" si="156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166.0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7">C168/100</f>
        <v>0</v>
      </c>
      <c r="X168" s="196">
        <f t="shared" si="157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167.0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8">C169/100</f>
        <v>0</v>
      </c>
      <c r="X169" s="196">
        <f t="shared" si="158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168.0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9">C170/100</f>
        <v>0</v>
      </c>
      <c r="X170" s="196">
        <f t="shared" si="159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169.0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0">C171/100</f>
        <v>0</v>
      </c>
      <c r="X171" s="196">
        <f t="shared" si="160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170.0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1">C172/100</f>
        <v>0</v>
      </c>
      <c r="X172" s="196">
        <f t="shared" si="161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171.0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2">C173/100</f>
        <v>0</v>
      </c>
      <c r="X173" s="196">
        <f t="shared" si="162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172.0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3">C174/100</f>
        <v>0</v>
      </c>
      <c r="X174" s="196">
        <f t="shared" si="163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173.0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4">C175/100</f>
        <v>0</v>
      </c>
      <c r="X175" s="196">
        <f t="shared" si="164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174.0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5">C176/100</f>
        <v>0</v>
      </c>
      <c r="X176" s="196">
        <f t="shared" si="165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175.0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6">C177/100</f>
        <v>0</v>
      </c>
      <c r="X177" s="196">
        <f t="shared" si="166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176.0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7">C178/100</f>
        <v>0</v>
      </c>
      <c r="X178" s="196">
        <f t="shared" si="167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177.0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8">C179/100</f>
        <v>0</v>
      </c>
      <c r="X179" s="196">
        <f t="shared" si="168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178.0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9">C180/100</f>
        <v>0</v>
      </c>
      <c r="X180" s="196">
        <f t="shared" si="169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179.0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0">C181/100</f>
        <v>0</v>
      </c>
      <c r="X181" s="196">
        <f t="shared" si="170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180.0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1">C182/100</f>
        <v>0</v>
      </c>
      <c r="X182" s="196">
        <f t="shared" si="171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181.0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2">C183/100</f>
        <v>0</v>
      </c>
      <c r="X183" s="196">
        <f t="shared" si="172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182.0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3">C184/100</f>
        <v>0</v>
      </c>
      <c r="X184" s="196">
        <f t="shared" si="173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183.0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4">C185/100</f>
        <v>0</v>
      </c>
      <c r="X185" s="196">
        <f t="shared" si="174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184.0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5">C186/100</f>
        <v>0</v>
      </c>
      <c r="X186" s="196">
        <f t="shared" si="175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185.0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6">C187/100</f>
        <v>0</v>
      </c>
      <c r="X187" s="196">
        <f t="shared" si="176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186.0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7">C188/100</f>
        <v>0</v>
      </c>
      <c r="X188" s="196">
        <f t="shared" si="177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187.0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8">C189/100</f>
        <v>0</v>
      </c>
      <c r="X189" s="196">
        <f t="shared" si="178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188.0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9">C190/100</f>
        <v>0</v>
      </c>
      <c r="X190" s="196">
        <f t="shared" si="179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189.0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0">C191/100</f>
        <v>0</v>
      </c>
      <c r="X191" s="196">
        <f t="shared" si="180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190.0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1">C192/100</f>
        <v>0</v>
      </c>
      <c r="X192" s="196">
        <f t="shared" si="181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191.0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2">C193/100</f>
        <v>0</v>
      </c>
      <c r="X193" s="196">
        <f t="shared" si="182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192.0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3">C194/100</f>
        <v>0</v>
      </c>
      <c r="X194" s="196">
        <f t="shared" si="183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193.0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4">C195/100</f>
        <v>0</v>
      </c>
      <c r="X195" s="196">
        <f t="shared" si="184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194.0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5">C196/100</f>
        <v>0</v>
      </c>
      <c r="X196" s="196">
        <f t="shared" si="185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195.0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6">C197/100</f>
        <v>0</v>
      </c>
      <c r="X197" s="196">
        <f t="shared" si="186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196.0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7">C198/100</f>
        <v>0</v>
      </c>
      <c r="X198" s="196">
        <f t="shared" si="187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197.0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8">C199/100</f>
        <v>0</v>
      </c>
      <c r="X199" s="196">
        <f t="shared" si="188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198.0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9">C200/100</f>
        <v>0</v>
      </c>
      <c r="X200" s="196">
        <f t="shared" si="189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199.0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0">C201/100</f>
        <v>0</v>
      </c>
      <c r="X201" s="196">
        <f t="shared" si="190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200.0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1">C202/100</f>
        <v>0</v>
      </c>
      <c r="X202" s="196">
        <f t="shared" si="191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201.0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2">C203/100</f>
        <v>0</v>
      </c>
      <c r="X203" s="196">
        <f t="shared" si="192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202.0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3">C204/100</f>
        <v>0</v>
      </c>
      <c r="X204" s="196">
        <f t="shared" si="193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203.0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4">C205/100</f>
        <v>0</v>
      </c>
      <c r="X205" s="196">
        <f t="shared" si="194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204.0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5">C206/100</f>
        <v>0</v>
      </c>
      <c r="X206" s="196">
        <f t="shared" si="195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205.0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6">C207/100</f>
        <v>0</v>
      </c>
      <c r="X207" s="196">
        <f t="shared" si="196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206.0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7">C208/100</f>
        <v>0</v>
      </c>
      <c r="X208" s="196">
        <f t="shared" si="197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207.0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8">C209/100</f>
        <v>0</v>
      </c>
      <c r="X209" s="196">
        <f t="shared" si="198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208.0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9">C210/100</f>
        <v>0</v>
      </c>
      <c r="X210" s="196">
        <f t="shared" si="199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209.0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0">C211/100</f>
        <v>0</v>
      </c>
      <c r="X211" s="196">
        <f t="shared" si="200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210.0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1">C212/100</f>
        <v>0</v>
      </c>
      <c r="X212" s="196">
        <f t="shared" si="201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211.0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2">C213/100</f>
        <v>0</v>
      </c>
      <c r="X213" s="196">
        <f t="shared" si="202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212.0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3">C214/100</f>
        <v>0</v>
      </c>
      <c r="X214" s="196">
        <f t="shared" si="203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213.0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4">C215/100</f>
        <v>0</v>
      </c>
      <c r="X215" s="196">
        <f t="shared" si="204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214.0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5">C216/100</f>
        <v>0</v>
      </c>
      <c r="X216" s="196">
        <f t="shared" si="205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215.0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6">C217/100</f>
        <v>0</v>
      </c>
      <c r="X217" s="196">
        <f t="shared" si="206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216.0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7">C218/100</f>
        <v>0</v>
      </c>
      <c r="X218" s="196">
        <f t="shared" si="207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217.0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8">C219/100</f>
        <v>0</v>
      </c>
      <c r="X219" s="196">
        <f t="shared" si="208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customHeight="1">
      <c r="A220" s="160"/>
      <c r="B220" s="176"/>
      <c r="C220" s="176"/>
      <c r="D220" s="176"/>
      <c r="E220" s="176"/>
      <c r="F220" s="176"/>
      <c r="G220" s="176"/>
      <c r="H220" s="179"/>
      <c r="I220" s="160"/>
      <c r="J220" s="201">
        <f>+Q283</f>
        <v>77.2</v>
      </c>
      <c r="K220" s="139"/>
      <c r="L220" s="139"/>
      <c r="M220" s="139"/>
      <c r="N220" s="139"/>
      <c r="O220" s="139"/>
      <c r="P220" s="139"/>
      <c r="Q220" s="139"/>
      <c r="R220" s="202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09">C220/100</f>
        <v>0</v>
      </c>
      <c r="X220" s="196">
        <f t="shared" si="209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60"/>
      <c r="B221" s="203"/>
      <c r="C221" s="203"/>
      <c r="D221" s="203"/>
      <c r="E221" s="203"/>
      <c r="F221" s="203"/>
      <c r="G221" s="203"/>
      <c r="H221" s="204"/>
      <c r="I221" s="205">
        <f>SUM(I31:I219)</f>
        <v>22</v>
      </c>
      <c r="J221" s="206">
        <f>SUM(J31:J220)</f>
        <v>15466.42674</v>
      </c>
      <c r="K221" s="207"/>
      <c r="L221" s="207"/>
      <c r="M221" s="207"/>
      <c r="N221" s="207"/>
      <c r="O221" s="207"/>
      <c r="P221" s="207"/>
      <c r="Q221" s="207"/>
      <c r="R221" s="141"/>
      <c r="S221" s="207">
        <f>SUMIFS($T$31:$T$219,$S$31:$S$219,"&gt;=3")</f>
        <v>9</v>
      </c>
      <c r="T221" s="207">
        <f t="shared" ref="T221:U221" si="210">SUM(T31:T219)</f>
        <v>22</v>
      </c>
      <c r="U221" s="207">
        <f t="shared" si="210"/>
        <v>280.69</v>
      </c>
      <c r="V221" s="207"/>
      <c r="W221" s="207"/>
      <c r="X221" s="207"/>
      <c r="Y221" s="207"/>
      <c r="Z221" s="208">
        <f>SUM(Z31:Z220)</f>
        <v>569.258552</v>
      </c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07"/>
      <c r="AK221" s="207"/>
      <c r="AL221" s="207"/>
      <c r="AM221" s="207"/>
      <c r="AN221" s="207"/>
      <c r="AO221" s="207"/>
      <c r="AP221" s="207"/>
      <c r="AQ221" s="207"/>
      <c r="AR221" s="207"/>
      <c r="AS221" s="207"/>
      <c r="AT221" s="207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200"/>
      <c r="T222" s="139">
        <f>+T221-S221</f>
        <v>13</v>
      </c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202"/>
      <c r="S223" s="139"/>
      <c r="T223" s="139" t="s">
        <v>48</v>
      </c>
      <c r="U223" s="139" t="s">
        <v>61</v>
      </c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 t="s">
        <v>31</v>
      </c>
      <c r="T224" s="209">
        <f>SUMIFS($J$31:$J$219,$S$31:$S$219,"&gt;=3")</f>
        <v>14245.60287</v>
      </c>
      <c r="U224" s="210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 t="s">
        <v>32</v>
      </c>
      <c r="B225" s="139"/>
      <c r="C225" s="139"/>
      <c r="D225" s="139" t="s">
        <v>33</v>
      </c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139" t="s">
        <v>34</v>
      </c>
      <c r="T225" s="211">
        <f>J221-T224</f>
        <v>1220.823866</v>
      </c>
      <c r="U225" s="210">
        <f>+SUMIFS($U$31:$U$219,$S$31:$S$219,"&gt;=3")</f>
        <v>258.16</v>
      </c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2"/>
      <c r="S226" s="139"/>
      <c r="T226" s="212">
        <f>+I221</f>
        <v>22</v>
      </c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39.0" customHeight="1">
      <c r="A227" s="176"/>
      <c r="B227" s="160" t="s">
        <v>12</v>
      </c>
      <c r="C227" s="177" t="s">
        <v>62</v>
      </c>
      <c r="D227" s="52"/>
      <c r="E227" s="53"/>
      <c r="F227" s="178"/>
      <c r="G227" s="178"/>
      <c r="H227" s="179" t="s">
        <v>14</v>
      </c>
      <c r="I227" s="160" t="s">
        <v>15</v>
      </c>
      <c r="J227" s="160" t="s">
        <v>16</v>
      </c>
      <c r="K227" s="139"/>
      <c r="L227" s="139"/>
      <c r="M227" s="139"/>
      <c r="N227" s="139"/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4">
        <v>1.0</v>
      </c>
      <c r="B228" s="213"/>
      <c r="C228" s="213"/>
      <c r="D228" s="213"/>
      <c r="E228" s="213"/>
      <c r="F228" s="213">
        <f t="shared" ref="F228:F241" si="211">1-VALUE(IF(RIGHT(B228, 1)="%", RIGHT(B228, 3), 0))</f>
        <v>1</v>
      </c>
      <c r="G228" s="213">
        <f t="shared" ref="G228:G241" si="212">+Q228*C228/100*D228/100*E228/100</f>
        <v>0</v>
      </c>
      <c r="H228" s="214">
        <f t="shared" ref="H228:H241" si="213">IF(F228=0, G228, F228*G228)</f>
        <v>0</v>
      </c>
      <c r="I228" s="213"/>
      <c r="J228" s="215"/>
      <c r="K228" s="139"/>
      <c r="L228" s="176">
        <f t="shared" ref="L228:L236" si="214">D228*25.4/1000</f>
        <v>0</v>
      </c>
      <c r="M228" s="160" t="str">
        <f t="shared" ref="M228:M232" si="215">+I228</f>
        <v/>
      </c>
      <c r="N228" s="160">
        <f t="shared" ref="N228:N232" si="216">M228*L228</f>
        <v>0</v>
      </c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4">
        <v>2.0</v>
      </c>
      <c r="B229" s="213"/>
      <c r="C229" s="213"/>
      <c r="D229" s="213"/>
      <c r="E229" s="213"/>
      <c r="F229" s="213">
        <f t="shared" si="211"/>
        <v>1</v>
      </c>
      <c r="G229" s="213">
        <f t="shared" si="212"/>
        <v>0</v>
      </c>
      <c r="H229" s="214">
        <f t="shared" si="213"/>
        <v>0</v>
      </c>
      <c r="I229" s="213"/>
      <c r="J229" s="215">
        <f t="shared" ref="J229:J241" si="217">+I229*H229</f>
        <v>0</v>
      </c>
      <c r="K229" s="139"/>
      <c r="L229" s="176">
        <f t="shared" si="214"/>
        <v>0</v>
      </c>
      <c r="M229" s="160" t="str">
        <f t="shared" si="215"/>
        <v/>
      </c>
      <c r="N229" s="160">
        <f t="shared" si="216"/>
        <v>0</v>
      </c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4">
        <v>3.0</v>
      </c>
      <c r="B230" s="216"/>
      <c r="C230" s="216"/>
      <c r="D230" s="216"/>
      <c r="E230" s="216"/>
      <c r="F230" s="216">
        <f t="shared" si="211"/>
        <v>1</v>
      </c>
      <c r="G230" s="216">
        <f t="shared" si="212"/>
        <v>0</v>
      </c>
      <c r="H230" s="217">
        <f t="shared" si="213"/>
        <v>0</v>
      </c>
      <c r="I230" s="216"/>
      <c r="J230" s="193">
        <f t="shared" si="217"/>
        <v>0</v>
      </c>
      <c r="K230" s="139"/>
      <c r="L230" s="176">
        <f t="shared" si="214"/>
        <v>0</v>
      </c>
      <c r="M230" s="160" t="str">
        <f t="shared" si="215"/>
        <v/>
      </c>
      <c r="N230" s="160">
        <f t="shared" si="216"/>
        <v>0</v>
      </c>
      <c r="O230" s="139"/>
      <c r="P230" s="139"/>
      <c r="Q230" s="139"/>
      <c r="R230" s="139"/>
      <c r="S230" s="218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4.0</v>
      </c>
      <c r="B231" s="216"/>
      <c r="C231" s="216"/>
      <c r="D231" s="216"/>
      <c r="E231" s="216"/>
      <c r="F231" s="216">
        <f t="shared" si="211"/>
        <v>1</v>
      </c>
      <c r="G231" s="216">
        <f t="shared" si="212"/>
        <v>0</v>
      </c>
      <c r="H231" s="217">
        <f t="shared" si="213"/>
        <v>0</v>
      </c>
      <c r="I231" s="216"/>
      <c r="J231" s="193">
        <f t="shared" si="217"/>
        <v>0</v>
      </c>
      <c r="K231" s="139"/>
      <c r="L231" s="176">
        <f t="shared" si="214"/>
        <v>0</v>
      </c>
      <c r="M231" s="160" t="str">
        <f t="shared" si="215"/>
        <v/>
      </c>
      <c r="N231" s="160">
        <f t="shared" si="216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5.0</v>
      </c>
      <c r="B232" s="216"/>
      <c r="C232" s="216"/>
      <c r="D232" s="216"/>
      <c r="E232" s="216"/>
      <c r="F232" s="216">
        <f t="shared" si="211"/>
        <v>1</v>
      </c>
      <c r="G232" s="216">
        <f t="shared" si="212"/>
        <v>0</v>
      </c>
      <c r="H232" s="217">
        <f t="shared" si="213"/>
        <v>0</v>
      </c>
      <c r="I232" s="216"/>
      <c r="J232" s="193">
        <f t="shared" si="217"/>
        <v>0</v>
      </c>
      <c r="K232" s="139"/>
      <c r="L232" s="176">
        <f t="shared" si="214"/>
        <v>0</v>
      </c>
      <c r="M232" s="160" t="str">
        <f t="shared" si="215"/>
        <v/>
      </c>
      <c r="N232" s="160">
        <f t="shared" si="216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6.0</v>
      </c>
      <c r="B233" s="216"/>
      <c r="C233" s="216"/>
      <c r="D233" s="216"/>
      <c r="E233" s="216"/>
      <c r="F233" s="216">
        <f t="shared" si="211"/>
        <v>1</v>
      </c>
      <c r="G233" s="216">
        <f t="shared" si="212"/>
        <v>0</v>
      </c>
      <c r="H233" s="217">
        <f t="shared" si="213"/>
        <v>0</v>
      </c>
      <c r="I233" s="216"/>
      <c r="J233" s="193">
        <f t="shared" si="217"/>
        <v>0</v>
      </c>
      <c r="K233" s="139"/>
      <c r="L233" s="139">
        <f t="shared" si="214"/>
        <v>0</v>
      </c>
      <c r="M233" s="219"/>
      <c r="N233" s="21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7.0</v>
      </c>
      <c r="B234" s="216"/>
      <c r="C234" s="216"/>
      <c r="D234" s="216"/>
      <c r="E234" s="216"/>
      <c r="F234" s="216">
        <f t="shared" si="211"/>
        <v>1</v>
      </c>
      <c r="G234" s="216">
        <f t="shared" si="212"/>
        <v>0</v>
      </c>
      <c r="H234" s="217">
        <f t="shared" si="213"/>
        <v>0</v>
      </c>
      <c r="I234" s="216"/>
      <c r="J234" s="193">
        <f t="shared" si="217"/>
        <v>0</v>
      </c>
      <c r="K234" s="139"/>
      <c r="L234" s="139">
        <f t="shared" si="214"/>
        <v>0</v>
      </c>
      <c r="M234" s="219"/>
      <c r="N234" s="21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8.0</v>
      </c>
      <c r="B235" s="216"/>
      <c r="C235" s="216"/>
      <c r="D235" s="216"/>
      <c r="E235" s="216"/>
      <c r="F235" s="216">
        <f t="shared" si="211"/>
        <v>1</v>
      </c>
      <c r="G235" s="216">
        <f t="shared" si="212"/>
        <v>0</v>
      </c>
      <c r="H235" s="217">
        <f t="shared" si="213"/>
        <v>0</v>
      </c>
      <c r="I235" s="216"/>
      <c r="J235" s="193">
        <f t="shared" si="217"/>
        <v>0</v>
      </c>
      <c r="K235" s="139"/>
      <c r="L235" s="139">
        <f t="shared" si="214"/>
        <v>0</v>
      </c>
      <c r="M235" s="219"/>
      <c r="N235" s="21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9.0</v>
      </c>
      <c r="B236" s="216"/>
      <c r="C236" s="216"/>
      <c r="D236" s="216"/>
      <c r="E236" s="216"/>
      <c r="F236" s="216">
        <f t="shared" si="211"/>
        <v>1</v>
      </c>
      <c r="G236" s="216">
        <f t="shared" si="212"/>
        <v>0</v>
      </c>
      <c r="H236" s="217">
        <f t="shared" si="213"/>
        <v>0</v>
      </c>
      <c r="I236" s="216"/>
      <c r="J236" s="193">
        <f t="shared" si="217"/>
        <v>0</v>
      </c>
      <c r="K236" s="139"/>
      <c r="L236" s="139">
        <f t="shared" si="214"/>
        <v>0</v>
      </c>
      <c r="M236" s="219"/>
      <c r="N236" s="21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10.0</v>
      </c>
      <c r="B237" s="191"/>
      <c r="C237" s="191"/>
      <c r="D237" s="191"/>
      <c r="E237" s="191"/>
      <c r="F237" s="191">
        <f t="shared" si="211"/>
        <v>1</v>
      </c>
      <c r="G237" s="191">
        <f t="shared" si="212"/>
        <v>0</v>
      </c>
      <c r="H237" s="192">
        <f t="shared" si="213"/>
        <v>0</v>
      </c>
      <c r="I237" s="191"/>
      <c r="J237" s="193">
        <f t="shared" si="217"/>
        <v>0</v>
      </c>
      <c r="K237" s="139"/>
      <c r="L237" s="139"/>
      <c r="M237" s="219"/>
      <c r="N237" s="21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11.0</v>
      </c>
      <c r="B238" s="191"/>
      <c r="C238" s="191"/>
      <c r="D238" s="191"/>
      <c r="E238" s="191"/>
      <c r="F238" s="191">
        <f t="shared" si="211"/>
        <v>1</v>
      </c>
      <c r="G238" s="191">
        <f t="shared" si="212"/>
        <v>0</v>
      </c>
      <c r="H238" s="192">
        <f t="shared" si="213"/>
        <v>0</v>
      </c>
      <c r="I238" s="191"/>
      <c r="J238" s="193">
        <f t="shared" si="217"/>
        <v>0</v>
      </c>
      <c r="K238" s="139"/>
      <c r="L238" s="139"/>
      <c r="M238" s="219"/>
      <c r="N238" s="21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12.0</v>
      </c>
      <c r="B239" s="191"/>
      <c r="C239" s="191"/>
      <c r="D239" s="191"/>
      <c r="E239" s="191"/>
      <c r="F239" s="191">
        <f t="shared" si="211"/>
        <v>1</v>
      </c>
      <c r="G239" s="191">
        <f t="shared" si="212"/>
        <v>0</v>
      </c>
      <c r="H239" s="192">
        <f t="shared" si="213"/>
        <v>0</v>
      </c>
      <c r="I239" s="191"/>
      <c r="J239" s="193">
        <f t="shared" si="217"/>
        <v>0</v>
      </c>
      <c r="K239" s="139"/>
      <c r="L239" s="139"/>
      <c r="M239" s="219"/>
      <c r="N239" s="219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13.0</v>
      </c>
      <c r="B240" s="191"/>
      <c r="C240" s="191"/>
      <c r="D240" s="191"/>
      <c r="E240" s="191"/>
      <c r="F240" s="191">
        <f t="shared" si="211"/>
        <v>1</v>
      </c>
      <c r="G240" s="191">
        <f t="shared" si="212"/>
        <v>0</v>
      </c>
      <c r="H240" s="192">
        <f t="shared" si="213"/>
        <v>0</v>
      </c>
      <c r="I240" s="191"/>
      <c r="J240" s="193">
        <f t="shared" si="217"/>
        <v>0</v>
      </c>
      <c r="K240" s="139"/>
      <c r="L240" s="139"/>
      <c r="M240" s="219"/>
      <c r="N240" s="21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14.0</v>
      </c>
      <c r="B241" s="191"/>
      <c r="C241" s="191"/>
      <c r="D241" s="191"/>
      <c r="E241" s="191"/>
      <c r="F241" s="191">
        <f t="shared" si="211"/>
        <v>1</v>
      </c>
      <c r="G241" s="191">
        <f t="shared" si="212"/>
        <v>0</v>
      </c>
      <c r="H241" s="192">
        <f t="shared" si="213"/>
        <v>0</v>
      </c>
      <c r="I241" s="191"/>
      <c r="J241" s="193">
        <f t="shared" si="217"/>
        <v>0</v>
      </c>
      <c r="K241" s="139"/>
      <c r="L241" s="139"/>
      <c r="M241" s="219"/>
      <c r="N241" s="21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0"/>
      <c r="B242" s="194"/>
      <c r="C242" s="194"/>
      <c r="D242" s="194"/>
      <c r="E242" s="194"/>
      <c r="F242" s="194"/>
      <c r="G242" s="194"/>
      <c r="H242" s="220" t="s">
        <v>38</v>
      </c>
      <c r="I242" s="194"/>
      <c r="J242" s="221">
        <f>SUM(J228:J241)</f>
        <v>0</v>
      </c>
      <c r="K242" s="139"/>
      <c r="L242" s="139"/>
      <c r="M242" s="139"/>
      <c r="N242" s="139"/>
      <c r="O242" s="139"/>
      <c r="P242" s="139"/>
      <c r="Q242" s="139"/>
      <c r="R242" s="141"/>
      <c r="S242" s="222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74"/>
      <c r="B243" s="144"/>
      <c r="C243" s="144"/>
      <c r="D243" s="144"/>
      <c r="E243" s="144"/>
      <c r="F243" s="144"/>
      <c r="G243" s="144"/>
      <c r="H243" s="145"/>
      <c r="I243" s="144"/>
      <c r="J243" s="175"/>
      <c r="K243" s="139"/>
      <c r="L243" s="139"/>
      <c r="M243" s="139"/>
      <c r="N243" s="139"/>
      <c r="O243" s="139"/>
      <c r="P243" s="139"/>
      <c r="Q243" s="139"/>
      <c r="R243" s="141"/>
      <c r="S243" s="222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222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22"/>
      <c r="S245" s="222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 t="s">
        <v>39</v>
      </c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22"/>
      <c r="S246" s="222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222"/>
      <c r="S247" s="222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42.0" customHeight="1">
      <c r="A248" s="176"/>
      <c r="B248" s="160" t="s">
        <v>12</v>
      </c>
      <c r="C248" s="177" t="s">
        <v>64</v>
      </c>
      <c r="D248" s="52"/>
      <c r="E248" s="53"/>
      <c r="F248" s="223"/>
      <c r="G248" s="223"/>
      <c r="H248" s="179" t="s">
        <v>14</v>
      </c>
      <c r="I248" s="224" t="s">
        <v>15</v>
      </c>
      <c r="J248" s="160" t="s">
        <v>16</v>
      </c>
      <c r="K248" s="139"/>
      <c r="L248" s="139"/>
      <c r="M248" s="139"/>
      <c r="N248" s="139"/>
      <c r="O248" s="139"/>
      <c r="P248" s="139"/>
      <c r="Q248" s="139"/>
      <c r="R248" s="222"/>
      <c r="S248" s="222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1.0</v>
      </c>
      <c r="B249" s="181" t="s">
        <v>80</v>
      </c>
      <c r="C249" s="197"/>
      <c r="D249" s="197"/>
      <c r="E249" s="197"/>
      <c r="F249" s="197"/>
      <c r="G249" s="197"/>
      <c r="H249" s="225">
        <v>30.0</v>
      </c>
      <c r="I249" s="197">
        <v>1.0</v>
      </c>
      <c r="J249" s="193">
        <f t="shared" ref="J249:J281" si="218">+I249*H249</f>
        <v>30</v>
      </c>
      <c r="K249" s="176"/>
      <c r="L249" s="176"/>
      <c r="M249" s="176"/>
      <c r="N249" s="176"/>
      <c r="O249" s="176"/>
      <c r="P249" s="176"/>
      <c r="Q249" s="226"/>
      <c r="R249" s="222"/>
      <c r="S249" s="222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2.0</v>
      </c>
      <c r="B250" s="191" t="s">
        <v>80</v>
      </c>
      <c r="C250" s="197"/>
      <c r="D250" s="197"/>
      <c r="E250" s="197"/>
      <c r="F250" s="197"/>
      <c r="G250" s="197"/>
      <c r="H250" s="225">
        <v>26.0</v>
      </c>
      <c r="I250" s="197">
        <v>1.0</v>
      </c>
      <c r="J250" s="193">
        <f t="shared" si="218"/>
        <v>26</v>
      </c>
      <c r="K250" s="176"/>
      <c r="L250" s="176"/>
      <c r="M250" s="176"/>
      <c r="N250" s="176"/>
      <c r="O250" s="176"/>
      <c r="P250" s="176"/>
      <c r="Q250" s="226"/>
      <c r="R250" s="222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3.0</v>
      </c>
      <c r="B251" s="181" t="s">
        <v>73</v>
      </c>
      <c r="C251" s="197"/>
      <c r="D251" s="197"/>
      <c r="E251" s="197"/>
      <c r="F251" s="197"/>
      <c r="G251" s="197"/>
      <c r="H251" s="225">
        <v>26.0</v>
      </c>
      <c r="I251" s="197">
        <v>1.0</v>
      </c>
      <c r="J251" s="193">
        <f t="shared" si="218"/>
        <v>26</v>
      </c>
      <c r="K251" s="176"/>
      <c r="L251" s="176"/>
      <c r="M251" s="176"/>
      <c r="N251" s="176"/>
      <c r="O251" s="176"/>
      <c r="P251" s="176"/>
      <c r="Q251" s="226"/>
      <c r="R251" s="222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4.0</v>
      </c>
      <c r="B252" s="191" t="s">
        <v>73</v>
      </c>
      <c r="C252" s="197"/>
      <c r="D252" s="197"/>
      <c r="E252" s="197"/>
      <c r="F252" s="197"/>
      <c r="G252" s="197"/>
      <c r="H252" s="225">
        <v>17.0</v>
      </c>
      <c r="I252" s="197">
        <v>1.0</v>
      </c>
      <c r="J252" s="193">
        <f t="shared" si="218"/>
        <v>17</v>
      </c>
      <c r="K252" s="176"/>
      <c r="L252" s="176"/>
      <c r="M252" s="176"/>
      <c r="N252" s="176"/>
      <c r="O252" s="176"/>
      <c r="P252" s="176"/>
      <c r="Q252" s="226"/>
      <c r="R252" s="222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5.0</v>
      </c>
      <c r="B253" s="181" t="s">
        <v>79</v>
      </c>
      <c r="C253" s="197"/>
      <c r="D253" s="197"/>
      <c r="E253" s="197"/>
      <c r="F253" s="197"/>
      <c r="G253" s="197"/>
      <c r="H253" s="225">
        <v>31.0</v>
      </c>
      <c r="I253" s="197">
        <v>1.0</v>
      </c>
      <c r="J253" s="193">
        <f t="shared" si="218"/>
        <v>31</v>
      </c>
      <c r="K253" s="176"/>
      <c r="L253" s="176"/>
      <c r="M253" s="176"/>
      <c r="N253" s="176"/>
      <c r="O253" s="176"/>
      <c r="P253" s="176"/>
      <c r="Q253" s="226"/>
      <c r="R253" s="222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6.0</v>
      </c>
      <c r="B254" s="191" t="s">
        <v>79</v>
      </c>
      <c r="C254" s="197"/>
      <c r="D254" s="197"/>
      <c r="E254" s="197"/>
      <c r="F254" s="197"/>
      <c r="G254" s="197"/>
      <c r="H254" s="225">
        <v>26.0</v>
      </c>
      <c r="I254" s="197">
        <v>1.0</v>
      </c>
      <c r="J254" s="193">
        <f t="shared" si="218"/>
        <v>26</v>
      </c>
      <c r="K254" s="176"/>
      <c r="L254" s="176"/>
      <c r="M254" s="176"/>
      <c r="N254" s="176"/>
      <c r="O254" s="176"/>
      <c r="P254" s="176"/>
      <c r="Q254" s="226"/>
      <c r="R254" s="222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7.0</v>
      </c>
      <c r="B255" s="181" t="s">
        <v>74</v>
      </c>
      <c r="C255" s="197"/>
      <c r="D255" s="197"/>
      <c r="E255" s="197"/>
      <c r="F255" s="197"/>
      <c r="G255" s="197"/>
      <c r="H255" s="225">
        <v>21.0</v>
      </c>
      <c r="I255" s="197">
        <v>1.0</v>
      </c>
      <c r="J255" s="193">
        <f t="shared" si="218"/>
        <v>21</v>
      </c>
      <c r="K255" s="176"/>
      <c r="L255" s="176"/>
      <c r="M255" s="176"/>
      <c r="N255" s="176"/>
      <c r="O255" s="176"/>
      <c r="P255" s="176"/>
      <c r="Q255" s="226"/>
      <c r="R255" s="222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0">
        <v>8.0</v>
      </c>
      <c r="B256" s="191" t="s">
        <v>74</v>
      </c>
      <c r="C256" s="197"/>
      <c r="D256" s="197"/>
      <c r="E256" s="197"/>
      <c r="F256" s="197"/>
      <c r="G256" s="197"/>
      <c r="H256" s="225">
        <v>16.0</v>
      </c>
      <c r="I256" s="197">
        <v>1.0</v>
      </c>
      <c r="J256" s="193">
        <f t="shared" si="218"/>
        <v>16</v>
      </c>
      <c r="K256" s="176"/>
      <c r="L256" s="176"/>
      <c r="M256" s="176"/>
      <c r="N256" s="176"/>
      <c r="O256" s="176"/>
      <c r="P256" s="176"/>
      <c r="Q256" s="226"/>
      <c r="R256" s="222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11.0</v>
      </c>
      <c r="B257" s="227"/>
      <c r="C257" s="197"/>
      <c r="D257" s="197"/>
      <c r="E257" s="197"/>
      <c r="F257" s="197"/>
      <c r="G257" s="197"/>
      <c r="H257" s="225"/>
      <c r="I257" s="197"/>
      <c r="J257" s="193">
        <f t="shared" si="218"/>
        <v>0</v>
      </c>
      <c r="K257" s="176"/>
      <c r="L257" s="176"/>
      <c r="M257" s="176"/>
      <c r="N257" s="176"/>
      <c r="O257" s="176"/>
      <c r="P257" s="176"/>
      <c r="Q257" s="226"/>
      <c r="R257" s="222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12.0</v>
      </c>
      <c r="B258" s="227"/>
      <c r="C258" s="197"/>
      <c r="D258" s="197"/>
      <c r="E258" s="197"/>
      <c r="F258" s="197"/>
      <c r="G258" s="197"/>
      <c r="H258" s="225"/>
      <c r="I258" s="197"/>
      <c r="J258" s="193">
        <f t="shared" si="218"/>
        <v>0</v>
      </c>
      <c r="K258" s="176"/>
      <c r="L258" s="176"/>
      <c r="M258" s="176"/>
      <c r="N258" s="176"/>
      <c r="O258" s="176"/>
      <c r="P258" s="176"/>
      <c r="Q258" s="226"/>
      <c r="R258" s="222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13.0</v>
      </c>
      <c r="B259" s="227"/>
      <c r="C259" s="197"/>
      <c r="D259" s="197"/>
      <c r="E259" s="197"/>
      <c r="F259" s="197"/>
      <c r="G259" s="197"/>
      <c r="H259" s="225"/>
      <c r="I259" s="197"/>
      <c r="J259" s="193">
        <f t="shared" si="218"/>
        <v>0</v>
      </c>
      <c r="K259" s="176"/>
      <c r="L259" s="176"/>
      <c r="M259" s="176"/>
      <c r="N259" s="176"/>
      <c r="O259" s="176"/>
      <c r="P259" s="176"/>
      <c r="Q259" s="226"/>
      <c r="R259" s="222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14.0</v>
      </c>
      <c r="B260" s="227"/>
      <c r="C260" s="197"/>
      <c r="D260" s="197"/>
      <c r="E260" s="197"/>
      <c r="F260" s="197"/>
      <c r="G260" s="197"/>
      <c r="H260" s="225"/>
      <c r="I260" s="197"/>
      <c r="J260" s="193">
        <f t="shared" si="218"/>
        <v>0</v>
      </c>
      <c r="K260" s="176"/>
      <c r="L260" s="176"/>
      <c r="M260" s="176"/>
      <c r="N260" s="176"/>
      <c r="O260" s="176"/>
      <c r="P260" s="176"/>
      <c r="Q260" s="226"/>
      <c r="R260" s="222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15.0</v>
      </c>
      <c r="B261" s="227"/>
      <c r="C261" s="197"/>
      <c r="D261" s="197"/>
      <c r="E261" s="197"/>
      <c r="F261" s="197"/>
      <c r="G261" s="197"/>
      <c r="H261" s="225"/>
      <c r="I261" s="197"/>
      <c r="J261" s="193">
        <f t="shared" si="218"/>
        <v>0</v>
      </c>
      <c r="K261" s="176"/>
      <c r="L261" s="176"/>
      <c r="M261" s="176"/>
      <c r="N261" s="176"/>
      <c r="O261" s="176"/>
      <c r="P261" s="176"/>
      <c r="Q261" s="226"/>
      <c r="R261" s="222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16.0</v>
      </c>
      <c r="B262" s="227"/>
      <c r="C262" s="197"/>
      <c r="D262" s="197"/>
      <c r="E262" s="197"/>
      <c r="F262" s="197"/>
      <c r="G262" s="197"/>
      <c r="H262" s="225"/>
      <c r="I262" s="197"/>
      <c r="J262" s="193">
        <f t="shared" si="218"/>
        <v>0</v>
      </c>
      <c r="K262" s="176"/>
      <c r="L262" s="176"/>
      <c r="M262" s="176"/>
      <c r="N262" s="176"/>
      <c r="O262" s="176"/>
      <c r="P262" s="176"/>
      <c r="Q262" s="226"/>
      <c r="R262" s="222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17.0</v>
      </c>
      <c r="B263" s="227"/>
      <c r="C263" s="197"/>
      <c r="D263" s="197"/>
      <c r="E263" s="197"/>
      <c r="F263" s="197"/>
      <c r="G263" s="197"/>
      <c r="H263" s="225"/>
      <c r="I263" s="197"/>
      <c r="J263" s="193">
        <f t="shared" si="218"/>
        <v>0</v>
      </c>
      <c r="K263" s="176"/>
      <c r="L263" s="176"/>
      <c r="M263" s="176"/>
      <c r="N263" s="176"/>
      <c r="O263" s="176"/>
      <c r="P263" s="176"/>
      <c r="Q263" s="226"/>
      <c r="R263" s="222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18.0</v>
      </c>
      <c r="B264" s="227"/>
      <c r="C264" s="197"/>
      <c r="D264" s="197"/>
      <c r="E264" s="197"/>
      <c r="F264" s="197"/>
      <c r="G264" s="197"/>
      <c r="H264" s="225"/>
      <c r="I264" s="197"/>
      <c r="J264" s="193">
        <f t="shared" si="218"/>
        <v>0</v>
      </c>
      <c r="K264" s="176"/>
      <c r="L264" s="176"/>
      <c r="M264" s="176"/>
      <c r="N264" s="176"/>
      <c r="O264" s="176"/>
      <c r="P264" s="176"/>
      <c r="Q264" s="226"/>
      <c r="R264" s="222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19.0</v>
      </c>
      <c r="B265" s="227"/>
      <c r="C265" s="197"/>
      <c r="D265" s="197"/>
      <c r="E265" s="197"/>
      <c r="F265" s="197"/>
      <c r="G265" s="197"/>
      <c r="H265" s="225"/>
      <c r="I265" s="197"/>
      <c r="J265" s="193">
        <f t="shared" si="218"/>
        <v>0</v>
      </c>
      <c r="K265" s="176"/>
      <c r="L265" s="176"/>
      <c r="M265" s="176"/>
      <c r="N265" s="176"/>
      <c r="O265" s="176"/>
      <c r="P265" s="176"/>
      <c r="Q265" s="226"/>
      <c r="R265" s="140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20.0</v>
      </c>
      <c r="B266" s="227"/>
      <c r="C266" s="197"/>
      <c r="D266" s="197"/>
      <c r="E266" s="197"/>
      <c r="F266" s="197"/>
      <c r="G266" s="197"/>
      <c r="H266" s="225"/>
      <c r="I266" s="197"/>
      <c r="J266" s="193">
        <f t="shared" si="218"/>
        <v>0</v>
      </c>
      <c r="K266" s="176"/>
      <c r="L266" s="176"/>
      <c r="M266" s="176"/>
      <c r="N266" s="176"/>
      <c r="O266" s="176"/>
      <c r="P266" s="176"/>
      <c r="Q266" s="226"/>
      <c r="R266" s="222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21.0</v>
      </c>
      <c r="B267" s="227"/>
      <c r="C267" s="197"/>
      <c r="D267" s="197"/>
      <c r="E267" s="197"/>
      <c r="F267" s="197"/>
      <c r="G267" s="197"/>
      <c r="H267" s="225"/>
      <c r="I267" s="197"/>
      <c r="J267" s="193">
        <f t="shared" si="218"/>
        <v>0</v>
      </c>
      <c r="K267" s="176"/>
      <c r="L267" s="176"/>
      <c r="M267" s="176"/>
      <c r="N267" s="176"/>
      <c r="O267" s="176"/>
      <c r="P267" s="176"/>
      <c r="Q267" s="226"/>
      <c r="R267" s="222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22.0</v>
      </c>
      <c r="B268" s="227"/>
      <c r="C268" s="197"/>
      <c r="D268" s="197"/>
      <c r="E268" s="197"/>
      <c r="F268" s="197"/>
      <c r="G268" s="197"/>
      <c r="H268" s="225"/>
      <c r="I268" s="197"/>
      <c r="J268" s="193">
        <f t="shared" si="218"/>
        <v>0</v>
      </c>
      <c r="K268" s="176"/>
      <c r="L268" s="176"/>
      <c r="M268" s="176"/>
      <c r="N268" s="176"/>
      <c r="O268" s="176"/>
      <c r="P268" s="176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23.0</v>
      </c>
      <c r="B269" s="227"/>
      <c r="C269" s="197"/>
      <c r="D269" s="197"/>
      <c r="E269" s="197"/>
      <c r="F269" s="197"/>
      <c r="G269" s="197"/>
      <c r="H269" s="225"/>
      <c r="I269" s="197"/>
      <c r="J269" s="193">
        <f t="shared" si="218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24.0</v>
      </c>
      <c r="B270" s="227"/>
      <c r="C270" s="197"/>
      <c r="D270" s="197"/>
      <c r="E270" s="197"/>
      <c r="F270" s="197"/>
      <c r="G270" s="197"/>
      <c r="H270" s="225"/>
      <c r="I270" s="197"/>
      <c r="J270" s="193">
        <f t="shared" si="218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25.0</v>
      </c>
      <c r="B271" s="227"/>
      <c r="C271" s="197"/>
      <c r="D271" s="197"/>
      <c r="E271" s="197"/>
      <c r="F271" s="197"/>
      <c r="G271" s="197"/>
      <c r="H271" s="225"/>
      <c r="I271" s="197"/>
      <c r="J271" s="193">
        <f t="shared" si="218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26.0</v>
      </c>
      <c r="B272" s="227"/>
      <c r="C272" s="197"/>
      <c r="D272" s="197"/>
      <c r="E272" s="197"/>
      <c r="F272" s="197"/>
      <c r="G272" s="197"/>
      <c r="H272" s="225"/>
      <c r="I272" s="197"/>
      <c r="J272" s="193">
        <f t="shared" si="218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27.0</v>
      </c>
      <c r="B273" s="227"/>
      <c r="C273" s="197"/>
      <c r="D273" s="197"/>
      <c r="E273" s="197"/>
      <c r="F273" s="197"/>
      <c r="G273" s="197"/>
      <c r="H273" s="197"/>
      <c r="I273" s="197"/>
      <c r="J273" s="193">
        <f t="shared" si="218"/>
        <v>0</v>
      </c>
      <c r="K273" s="176"/>
      <c r="L273" s="176"/>
      <c r="M273" s="176"/>
      <c r="N273" s="176"/>
      <c r="O273" s="176"/>
      <c r="P273" s="176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28.0</v>
      </c>
      <c r="B274" s="227"/>
      <c r="C274" s="197"/>
      <c r="D274" s="197"/>
      <c r="E274" s="197"/>
      <c r="F274" s="197"/>
      <c r="G274" s="197"/>
      <c r="H274" s="197"/>
      <c r="I274" s="197"/>
      <c r="J274" s="193">
        <f t="shared" si="218"/>
        <v>0</v>
      </c>
      <c r="K274" s="176"/>
      <c r="L274" s="176"/>
      <c r="M274" s="176"/>
      <c r="N274" s="176"/>
      <c r="O274" s="176"/>
      <c r="P274" s="176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29.0</v>
      </c>
      <c r="B275" s="228"/>
      <c r="C275" s="197"/>
      <c r="D275" s="197"/>
      <c r="E275" s="197"/>
      <c r="F275" s="197"/>
      <c r="G275" s="197"/>
      <c r="H275" s="197"/>
      <c r="I275" s="197"/>
      <c r="J275" s="193">
        <f t="shared" si="218"/>
        <v>0</v>
      </c>
      <c r="K275" s="176"/>
      <c r="L275" s="176"/>
      <c r="M275" s="176"/>
      <c r="N275" s="176"/>
      <c r="O275" s="176"/>
      <c r="P275" s="176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30.0</v>
      </c>
      <c r="B276" s="228"/>
      <c r="C276" s="197"/>
      <c r="D276" s="197"/>
      <c r="E276" s="197"/>
      <c r="F276" s="197"/>
      <c r="G276" s="197"/>
      <c r="H276" s="225"/>
      <c r="I276" s="197"/>
      <c r="J276" s="193">
        <f t="shared" si="218"/>
        <v>0</v>
      </c>
      <c r="K276" s="176"/>
      <c r="L276" s="176"/>
      <c r="M276" s="176"/>
      <c r="N276" s="176"/>
      <c r="O276" s="176"/>
      <c r="P276" s="176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31.0</v>
      </c>
      <c r="B277" s="216"/>
      <c r="C277" s="197"/>
      <c r="D277" s="197"/>
      <c r="E277" s="197"/>
      <c r="F277" s="197"/>
      <c r="G277" s="197"/>
      <c r="H277" s="225"/>
      <c r="I277" s="197"/>
      <c r="J277" s="193">
        <f t="shared" si="218"/>
        <v>0</v>
      </c>
      <c r="K277" s="176"/>
      <c r="L277" s="176"/>
      <c r="M277" s="176"/>
      <c r="N277" s="176"/>
      <c r="O277" s="176"/>
      <c r="P277" s="176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32.0</v>
      </c>
      <c r="B278" s="216"/>
      <c r="C278" s="160"/>
      <c r="D278" s="160"/>
      <c r="E278" s="160"/>
      <c r="F278" s="160"/>
      <c r="G278" s="160"/>
      <c r="H278" s="160"/>
      <c r="I278" s="160"/>
      <c r="J278" s="193">
        <f t="shared" si="218"/>
        <v>0</v>
      </c>
      <c r="K278" s="176"/>
      <c r="L278" s="176"/>
      <c r="M278" s="176"/>
      <c r="N278" s="176"/>
      <c r="O278" s="176"/>
      <c r="P278" s="176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33.0</v>
      </c>
      <c r="B279" s="228"/>
      <c r="C279" s="160"/>
      <c r="D279" s="160"/>
      <c r="E279" s="160"/>
      <c r="F279" s="160"/>
      <c r="G279" s="160"/>
      <c r="H279" s="160"/>
      <c r="I279" s="160"/>
      <c r="J279" s="193">
        <f t="shared" si="218"/>
        <v>0</v>
      </c>
      <c r="K279" s="176"/>
      <c r="L279" s="176"/>
      <c r="M279" s="176"/>
      <c r="N279" s="176"/>
      <c r="O279" s="176"/>
      <c r="P279" s="176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34.0</v>
      </c>
      <c r="B280" s="229"/>
      <c r="C280" s="160"/>
      <c r="D280" s="160"/>
      <c r="E280" s="160"/>
      <c r="F280" s="160"/>
      <c r="G280" s="160"/>
      <c r="H280" s="160"/>
      <c r="I280" s="160"/>
      <c r="J280" s="193">
        <f t="shared" si="218"/>
        <v>0</v>
      </c>
      <c r="K280" s="176"/>
      <c r="L280" s="176"/>
      <c r="M280" s="176"/>
      <c r="N280" s="176"/>
      <c r="O280" s="176"/>
      <c r="P280" s="176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35.0</v>
      </c>
      <c r="B281" s="230"/>
      <c r="C281" s="160"/>
      <c r="D281" s="160"/>
      <c r="E281" s="160"/>
      <c r="F281" s="160"/>
      <c r="G281" s="160"/>
      <c r="H281" s="160"/>
      <c r="I281" s="160"/>
      <c r="J281" s="193">
        <f t="shared" si="218"/>
        <v>0</v>
      </c>
      <c r="K281" s="176"/>
      <c r="L281" s="176"/>
      <c r="M281" s="176"/>
      <c r="N281" s="176"/>
      <c r="O281" s="176"/>
      <c r="P281" s="176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 t="s">
        <v>38</v>
      </c>
      <c r="I282" s="139"/>
      <c r="J282" s="231">
        <f>SUM(J249:J281)</f>
        <v>193</v>
      </c>
      <c r="K282" s="232"/>
      <c r="L282" s="232"/>
      <c r="M282" s="232"/>
      <c r="N282" s="232"/>
      <c r="O282" s="232"/>
      <c r="P282" s="232"/>
      <c r="Q282" s="232"/>
      <c r="R282" s="139"/>
      <c r="S282" s="222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44"/>
      <c r="B283" s="144"/>
      <c r="C283" s="144"/>
      <c r="D283" s="144"/>
      <c r="E283" s="144"/>
      <c r="F283" s="144"/>
      <c r="G283" s="144"/>
      <c r="H283" s="145"/>
      <c r="I283" s="173"/>
      <c r="J283" s="203">
        <f>+J282*60%</f>
        <v>115.8</v>
      </c>
      <c r="K283" s="203"/>
      <c r="L283" s="203"/>
      <c r="M283" s="203"/>
      <c r="N283" s="203"/>
      <c r="O283" s="203"/>
      <c r="P283" s="203"/>
      <c r="Q283" s="203">
        <f>+J282*40%</f>
        <v>77.2</v>
      </c>
      <c r="R283" s="139"/>
      <c r="S283" s="222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22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22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33" t="s">
        <v>41</v>
      </c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22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57.0" customHeight="1">
      <c r="A287" s="234"/>
      <c r="B287" s="235" t="s">
        <v>42</v>
      </c>
      <c r="C287" s="235" t="s">
        <v>43</v>
      </c>
      <c r="D287" s="235" t="s">
        <v>44</v>
      </c>
      <c r="E287" s="235" t="s">
        <v>45</v>
      </c>
      <c r="F287" s="235"/>
      <c r="G287" s="235"/>
      <c r="H287" s="236" t="s">
        <v>46</v>
      </c>
      <c r="I287" s="237" t="s">
        <v>47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22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38" t="s">
        <v>48</v>
      </c>
      <c r="B288" s="239">
        <f>+E24</f>
        <v>16884.1677</v>
      </c>
      <c r="C288" s="240">
        <f>+J221</f>
        <v>15466.42674</v>
      </c>
      <c r="D288" s="240">
        <f>+J242</f>
        <v>0</v>
      </c>
      <c r="E288" s="241">
        <f>J283</f>
        <v>115.8</v>
      </c>
      <c r="F288" s="241"/>
      <c r="G288" s="241"/>
      <c r="H288" s="242">
        <f>+I24</f>
        <v>1048.681803</v>
      </c>
      <c r="I288" s="243">
        <f>+B288-C288-D288-E288-H288</f>
        <v>253.259157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22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244" t="s">
        <v>49</v>
      </c>
      <c r="B289" s="245"/>
      <c r="C289" s="246">
        <f>+C288/B288</f>
        <v>0.9160313386</v>
      </c>
      <c r="D289" s="246">
        <f>+D288/B288</f>
        <v>0</v>
      </c>
      <c r="E289" s="246">
        <f>+E288/B288</f>
        <v>0.006858496199</v>
      </c>
      <c r="F289" s="246"/>
      <c r="G289" s="246"/>
      <c r="H289" s="247">
        <f>+H288/B288</f>
        <v>0.06211036408</v>
      </c>
      <c r="I289" s="248">
        <f>+I288/B288</f>
        <v>0.01499980108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22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163"/>
      <c r="B290" s="219"/>
      <c r="C290" s="249"/>
      <c r="D290" s="249"/>
      <c r="E290" s="249"/>
      <c r="F290" s="249"/>
      <c r="G290" s="249"/>
      <c r="H290" s="250"/>
      <c r="I290" s="251"/>
      <c r="J290" s="139"/>
      <c r="K290" s="139"/>
      <c r="L290" s="139"/>
      <c r="M290" s="139"/>
      <c r="N290" s="139"/>
      <c r="O290" s="139"/>
      <c r="P290" s="139"/>
      <c r="Q290" s="139"/>
      <c r="R290" s="141"/>
      <c r="S290" s="222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52"/>
      <c r="B291" s="253"/>
      <c r="C291" s="253"/>
      <c r="D291" s="253" t="s">
        <v>50</v>
      </c>
      <c r="E291" s="253" t="s">
        <v>48</v>
      </c>
      <c r="F291" s="253"/>
      <c r="G291" s="253"/>
      <c r="H291" s="254">
        <f>+D288+E288+H288+I288</f>
        <v>1417.74096</v>
      </c>
      <c r="I291" s="255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6"/>
      <c r="B292" s="139"/>
      <c r="C292" s="139"/>
      <c r="D292" s="139"/>
      <c r="E292" s="139" t="s">
        <v>49</v>
      </c>
      <c r="F292" s="139"/>
      <c r="G292" s="139"/>
      <c r="H292" s="250">
        <f>+H291/B288</f>
        <v>0.08396866136</v>
      </c>
      <c r="I292" s="257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56"/>
      <c r="B293" s="139"/>
      <c r="C293" s="139" t="s">
        <v>51</v>
      </c>
      <c r="D293" s="139"/>
      <c r="E293" s="139"/>
      <c r="F293" s="139"/>
      <c r="G293" s="139"/>
      <c r="H293" s="140"/>
      <c r="I293" s="257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56"/>
      <c r="B294" s="139"/>
      <c r="C294" s="139"/>
      <c r="D294" s="139" t="s">
        <v>52</v>
      </c>
      <c r="E294" s="139"/>
      <c r="F294" s="139"/>
      <c r="G294" s="139"/>
      <c r="H294" s="140">
        <f>+H293*(H291-H288)</f>
        <v>0</v>
      </c>
      <c r="I294" s="257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9.5" customHeight="1">
      <c r="A295" s="258"/>
      <c r="B295" s="259"/>
      <c r="C295" s="259"/>
      <c r="D295" s="259"/>
      <c r="E295" s="259"/>
      <c r="F295" s="259"/>
      <c r="G295" s="259"/>
      <c r="H295" s="260"/>
      <c r="I295" s="261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0" customHeight="1">
      <c r="A299" s="7"/>
      <c r="B299" s="7"/>
      <c r="C299" s="7"/>
      <c r="D299" s="7"/>
      <c r="E299" s="7"/>
      <c r="F299" s="7"/>
      <c r="G299" s="7"/>
      <c r="H299" s="262"/>
      <c r="I299" s="7"/>
      <c r="J299" s="7"/>
      <c r="K299" s="7"/>
      <c r="L299" s="7"/>
      <c r="M299" s="7"/>
      <c r="N299" s="7"/>
      <c r="O299" s="7"/>
      <c r="P299" s="7"/>
      <c r="Q299" s="7"/>
      <c r="R299" s="263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2"/>
      <c r="I300" s="7"/>
      <c r="J300" s="7"/>
      <c r="K300" s="7"/>
      <c r="L300" s="7"/>
      <c r="M300" s="7"/>
      <c r="N300" s="7"/>
      <c r="O300" s="7"/>
      <c r="P300" s="7"/>
      <c r="Q300" s="7"/>
      <c r="R300" s="263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2"/>
      <c r="I301" s="7"/>
      <c r="J301" s="7"/>
      <c r="K301" s="7"/>
      <c r="L301" s="7"/>
      <c r="M301" s="7"/>
      <c r="N301" s="7"/>
      <c r="O301" s="7"/>
      <c r="P301" s="7"/>
      <c r="Q301" s="7"/>
      <c r="R301" s="263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2"/>
      <c r="I302" s="7"/>
      <c r="J302" s="7"/>
      <c r="K302" s="7"/>
      <c r="L302" s="7"/>
      <c r="M302" s="7"/>
      <c r="N302" s="7"/>
      <c r="O302" s="7"/>
      <c r="P302" s="7"/>
      <c r="Q302" s="7"/>
      <c r="R302" s="263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2"/>
      <c r="I303" s="7"/>
      <c r="J303" s="7"/>
      <c r="K303" s="7"/>
      <c r="L303" s="7"/>
      <c r="M303" s="7"/>
      <c r="N303" s="7"/>
      <c r="O303" s="7"/>
      <c r="P303" s="7"/>
      <c r="Q303" s="7"/>
      <c r="R303" s="263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2"/>
      <c r="I304" s="7"/>
      <c r="J304" s="7"/>
      <c r="K304" s="7"/>
      <c r="L304" s="7"/>
      <c r="M304" s="7"/>
      <c r="N304" s="7"/>
      <c r="O304" s="7"/>
      <c r="P304" s="7"/>
      <c r="Q304" s="7"/>
      <c r="R304" s="263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2"/>
      <c r="I305" s="7"/>
      <c r="J305" s="7"/>
      <c r="K305" s="7"/>
      <c r="L305" s="7"/>
      <c r="M305" s="7"/>
      <c r="N305" s="7"/>
      <c r="O305" s="7"/>
      <c r="P305" s="7"/>
      <c r="Q305" s="7"/>
      <c r="R305" s="263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2"/>
      <c r="I306" s="7"/>
      <c r="J306" s="7"/>
      <c r="K306" s="7"/>
      <c r="L306" s="7"/>
      <c r="M306" s="7"/>
      <c r="N306" s="7"/>
      <c r="O306" s="7"/>
      <c r="P306" s="7"/>
      <c r="Q306" s="7"/>
      <c r="R306" s="263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2"/>
      <c r="I307" s="7"/>
      <c r="J307" s="7"/>
      <c r="K307" s="7"/>
      <c r="L307" s="7"/>
      <c r="M307" s="7"/>
      <c r="N307" s="7"/>
      <c r="O307" s="7"/>
      <c r="P307" s="7"/>
      <c r="Q307" s="7"/>
      <c r="R307" s="263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2"/>
      <c r="I308" s="7"/>
      <c r="J308" s="7"/>
      <c r="K308" s="7"/>
      <c r="L308" s="7"/>
      <c r="M308" s="7"/>
      <c r="N308" s="7"/>
      <c r="O308" s="7"/>
      <c r="P308" s="7"/>
      <c r="Q308" s="7"/>
      <c r="R308" s="263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2"/>
      <c r="I309" s="7"/>
      <c r="J309" s="7"/>
      <c r="K309" s="7"/>
      <c r="L309" s="7"/>
      <c r="M309" s="7"/>
      <c r="N309" s="7"/>
      <c r="O309" s="7"/>
      <c r="P309" s="7"/>
      <c r="Q309" s="7"/>
      <c r="R309" s="263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2"/>
      <c r="I310" s="7"/>
      <c r="J310" s="7"/>
      <c r="K310" s="7"/>
      <c r="L310" s="7"/>
      <c r="M310" s="7"/>
      <c r="N310" s="7"/>
      <c r="O310" s="7"/>
      <c r="P310" s="7"/>
      <c r="Q310" s="7"/>
      <c r="R310" s="263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2"/>
      <c r="I311" s="7"/>
      <c r="J311" s="7"/>
      <c r="K311" s="7"/>
      <c r="L311" s="7"/>
      <c r="M311" s="7"/>
      <c r="N311" s="7"/>
      <c r="O311" s="7"/>
      <c r="P311" s="7"/>
      <c r="Q311" s="7"/>
      <c r="R311" s="263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2"/>
      <c r="I312" s="7"/>
      <c r="J312" s="7"/>
      <c r="K312" s="7"/>
      <c r="L312" s="7"/>
      <c r="M312" s="7"/>
      <c r="N312" s="7"/>
      <c r="O312" s="7"/>
      <c r="P312" s="7"/>
      <c r="Q312" s="7"/>
      <c r="R312" s="263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2"/>
      <c r="I313" s="7"/>
      <c r="J313" s="7"/>
      <c r="K313" s="7"/>
      <c r="L313" s="7"/>
      <c r="M313" s="7"/>
      <c r="N313" s="7"/>
      <c r="O313" s="7"/>
      <c r="P313" s="7"/>
      <c r="Q313" s="7"/>
      <c r="R313" s="263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2"/>
      <c r="I488" s="7"/>
      <c r="J488" s="7"/>
      <c r="K488" s="7"/>
      <c r="L488" s="7"/>
      <c r="M488" s="7"/>
      <c r="N488" s="7"/>
      <c r="O488" s="7"/>
      <c r="P488" s="7"/>
      <c r="Q488" s="7"/>
      <c r="R488" s="26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2"/>
      <c r="I489" s="7"/>
      <c r="J489" s="7"/>
      <c r="K489" s="7"/>
      <c r="L489" s="7"/>
      <c r="M489" s="7"/>
      <c r="N489" s="7"/>
      <c r="O489" s="7"/>
      <c r="P489" s="7"/>
      <c r="Q489" s="7"/>
      <c r="R489" s="26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2"/>
      <c r="I490" s="7"/>
      <c r="J490" s="7"/>
      <c r="K490" s="7"/>
      <c r="L490" s="7"/>
      <c r="M490" s="7"/>
      <c r="N490" s="7"/>
      <c r="O490" s="7"/>
      <c r="P490" s="7"/>
      <c r="Q490" s="7"/>
      <c r="R490" s="263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2"/>
      <c r="I491" s="7"/>
      <c r="J491" s="7"/>
      <c r="K491" s="7"/>
      <c r="L491" s="7"/>
      <c r="M491" s="7"/>
      <c r="N491" s="7"/>
      <c r="O491" s="7"/>
      <c r="P491" s="7"/>
      <c r="Q491" s="7"/>
      <c r="R491" s="263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2"/>
      <c r="I492" s="7"/>
      <c r="J492" s="7"/>
      <c r="K492" s="7"/>
      <c r="L492" s="7"/>
      <c r="M492" s="7"/>
      <c r="N492" s="7"/>
      <c r="O492" s="7"/>
      <c r="P492" s="7"/>
      <c r="Q492" s="7"/>
      <c r="R492" s="263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2"/>
      <c r="I493" s="7"/>
      <c r="J493" s="7"/>
      <c r="K493" s="7"/>
      <c r="L493" s="7"/>
      <c r="M493" s="7"/>
      <c r="N493" s="7"/>
      <c r="O493" s="7"/>
      <c r="P493" s="7"/>
      <c r="Q493" s="7"/>
      <c r="R493" s="263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2"/>
      <c r="I494" s="7"/>
      <c r="J494" s="7"/>
      <c r="K494" s="7"/>
      <c r="L494" s="7"/>
      <c r="M494" s="7"/>
      <c r="N494" s="7"/>
      <c r="O494" s="7"/>
      <c r="P494" s="7"/>
      <c r="Q494" s="7"/>
      <c r="R494" s="263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27:E227"/>
    <mergeCell ref="C248:E248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44526.0</v>
      </c>
      <c r="J4" s="139" t="str">
        <f>+B8&amp;"/"&amp;B9&amp;"/"&amp;B10&amp;"/"&amp;B11&amp;"/"&amp;B12&amp;"/"&amp;B13&amp;"/"&amp;B14&amp;"/"&amp;B15&amp;"/"&amp;B16</f>
        <v>D2850/HRD2960/D1870CC/D2570CC/////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89</v>
      </c>
      <c r="C8" s="154">
        <v>28.5</v>
      </c>
      <c r="D8" s="155">
        <v>0.0607</v>
      </c>
      <c r="E8" s="156">
        <f>237.866*16</f>
        <v>3805.856</v>
      </c>
      <c r="F8" s="156"/>
      <c r="G8" s="156"/>
      <c r="H8" s="157">
        <v>16.0</v>
      </c>
      <c r="I8" s="158">
        <f t="shared" ref="I8:I23" si="1">+D8*E8</f>
        <v>231.0154592</v>
      </c>
      <c r="J8" s="159">
        <f t="shared" ref="J8:J23" si="2">E8-I8</f>
        <v>3574.840541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67</v>
      </c>
      <c r="C9" s="154">
        <v>29.5</v>
      </c>
      <c r="D9" s="155">
        <v>0.0162</v>
      </c>
      <c r="E9" s="156">
        <f>238.05*55.7</f>
        <v>13259.385</v>
      </c>
      <c r="F9" s="156"/>
      <c r="G9" s="156"/>
      <c r="H9" s="157">
        <v>55.7</v>
      </c>
      <c r="I9" s="158">
        <f t="shared" si="1"/>
        <v>214.802037</v>
      </c>
      <c r="J9" s="159">
        <f t="shared" si="2"/>
        <v>13044.58296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104</v>
      </c>
      <c r="C10" s="154">
        <v>18.5</v>
      </c>
      <c r="D10" s="155">
        <v>0.0999</v>
      </c>
      <c r="E10" s="156">
        <f>211.768*1.4</f>
        <v>296.4752</v>
      </c>
      <c r="F10" s="156"/>
      <c r="G10" s="156"/>
      <c r="H10" s="157">
        <v>1.4</v>
      </c>
      <c r="I10" s="158">
        <f t="shared" si="1"/>
        <v>29.61787248</v>
      </c>
      <c r="J10" s="159">
        <f t="shared" si="2"/>
        <v>266.8573275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105</v>
      </c>
      <c r="C11" s="154">
        <v>25.5</v>
      </c>
      <c r="D11" s="161">
        <v>0.0545</v>
      </c>
      <c r="E11" s="162">
        <f>235.878*1</f>
        <v>235.878</v>
      </c>
      <c r="F11" s="162"/>
      <c r="G11" s="162"/>
      <c r="H11" s="157">
        <v>1.0</v>
      </c>
      <c r="I11" s="158">
        <f t="shared" si="1"/>
        <v>12.855351</v>
      </c>
      <c r="J11" s="159">
        <f t="shared" si="2"/>
        <v>223.022649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3"/>
      <c r="B24" s="164"/>
      <c r="C24" s="165"/>
      <c r="D24" s="166"/>
      <c r="E24" s="167">
        <f>SUM(E8:E23)</f>
        <v>17597.5942</v>
      </c>
      <c r="F24" s="168"/>
      <c r="G24" s="168"/>
      <c r="H24" s="169"/>
      <c r="I24" s="170">
        <f t="shared" ref="I24:J24" si="3">SUM(I8:I23)</f>
        <v>488.2907197</v>
      </c>
      <c r="J24" s="171">
        <f t="shared" si="3"/>
        <v>17109.30348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6"/>
      <c r="B30" s="160" t="s">
        <v>12</v>
      </c>
      <c r="C30" s="177" t="s">
        <v>58</v>
      </c>
      <c r="D30" s="52"/>
      <c r="E30" s="53"/>
      <c r="F30" s="178"/>
      <c r="G30" s="178"/>
      <c r="H30" s="179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6" t="s">
        <v>18</v>
      </c>
      <c r="O30" s="139"/>
      <c r="P30" s="139"/>
      <c r="Q30" s="176" t="s">
        <v>59</v>
      </c>
      <c r="R30" s="180"/>
      <c r="S30" s="160" t="s">
        <v>17</v>
      </c>
      <c r="T30" s="160" t="s">
        <v>15</v>
      </c>
      <c r="U30" s="176" t="s">
        <v>18</v>
      </c>
      <c r="V30" s="139"/>
      <c r="W30" s="176" t="s">
        <v>19</v>
      </c>
      <c r="X30" s="176" t="s">
        <v>20</v>
      </c>
      <c r="Y30" s="176" t="s">
        <v>21</v>
      </c>
      <c r="Z30" s="176" t="s">
        <v>106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1.0</v>
      </c>
      <c r="B31" s="181" t="s">
        <v>89</v>
      </c>
      <c r="C31" s="182">
        <v>83.0</v>
      </c>
      <c r="D31" s="182">
        <v>203.0</v>
      </c>
      <c r="E31" s="182">
        <v>183.0</v>
      </c>
      <c r="F31" s="182">
        <f t="shared" ref="F31:F218" si="5">VALUE(IF(RIGHT(B31, 1)="%", RIGHT(B31, 3), 0))</f>
        <v>0</v>
      </c>
      <c r="G31" s="182">
        <f t="shared" ref="G31:G218" si="6">+R31*C31/100*D31/100*E31/100</f>
        <v>89.417643</v>
      </c>
      <c r="H31" s="183">
        <f t="shared" ref="H31:H218" si="7">IF(F31=0, G31, F31*G31)</f>
        <v>89.417643</v>
      </c>
      <c r="I31" s="182">
        <v>1.0</v>
      </c>
      <c r="J31" s="184">
        <f t="shared" ref="J31:J218" si="8">+I31*H31</f>
        <v>89.417643</v>
      </c>
      <c r="K31" s="185"/>
      <c r="L31" s="186">
        <f>D31*25.4/1000</f>
        <v>5.1562</v>
      </c>
      <c r="M31" s="187">
        <f>+I31</f>
        <v>1</v>
      </c>
      <c r="N31" s="187">
        <f>M31*L31</f>
        <v>5.1562</v>
      </c>
      <c r="O31" s="185"/>
      <c r="P31" s="185"/>
      <c r="Q31" s="186">
        <v>102.0</v>
      </c>
      <c r="R31" s="188">
        <v>29.0</v>
      </c>
      <c r="S31" s="176">
        <f t="shared" ref="S31:S219" si="9">E31/100</f>
        <v>1.83</v>
      </c>
      <c r="T31" s="160">
        <f t="shared" ref="T31:T219" si="10">I31</f>
        <v>1</v>
      </c>
      <c r="U31" s="160">
        <f t="shared" ref="U31:U219" si="11">T31*S31</f>
        <v>1.83</v>
      </c>
      <c r="V31" s="189">
        <f t="shared" ref="V31:V76" si="12">R31*C31/100*D31/100*E31/100</f>
        <v>89.417643</v>
      </c>
      <c r="W31" s="176">
        <f t="shared" ref="W31:X31" si="4">C31/100</f>
        <v>0.83</v>
      </c>
      <c r="X31" s="176">
        <f t="shared" si="4"/>
        <v>2.03</v>
      </c>
      <c r="Y31" s="176">
        <f t="shared" ref="Y31:Y219" si="14">U31</f>
        <v>1.83</v>
      </c>
      <c r="Z31" s="190">
        <f t="shared" ref="Z31:Z219" si="15">W31*X31*Y31</f>
        <v>3.083367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2.0</v>
      </c>
      <c r="B32" s="191" t="s">
        <v>89</v>
      </c>
      <c r="C32" s="191">
        <v>97.0</v>
      </c>
      <c r="D32" s="191">
        <v>203.0</v>
      </c>
      <c r="E32" s="191">
        <v>192.0</v>
      </c>
      <c r="F32" s="191">
        <f t="shared" si="5"/>
        <v>0</v>
      </c>
      <c r="G32" s="191">
        <f t="shared" si="6"/>
        <v>109.639488</v>
      </c>
      <c r="H32" s="192">
        <f t="shared" si="7"/>
        <v>109.639488</v>
      </c>
      <c r="I32" s="191">
        <v>1.0</v>
      </c>
      <c r="J32" s="193">
        <f t="shared" si="8"/>
        <v>109.639488</v>
      </c>
      <c r="K32" s="139"/>
      <c r="L32" s="176"/>
      <c r="M32" s="160"/>
      <c r="N32" s="160"/>
      <c r="O32" s="139"/>
      <c r="P32" s="139"/>
      <c r="Q32" s="176">
        <v>112.0</v>
      </c>
      <c r="R32" s="188">
        <v>29.0</v>
      </c>
      <c r="S32" s="176">
        <f t="shared" si="9"/>
        <v>1.92</v>
      </c>
      <c r="T32" s="160">
        <f t="shared" si="10"/>
        <v>1</v>
      </c>
      <c r="U32" s="160">
        <f t="shared" si="11"/>
        <v>1.92</v>
      </c>
      <c r="V32" s="189">
        <f t="shared" si="12"/>
        <v>109.639488</v>
      </c>
      <c r="W32" s="176">
        <f t="shared" ref="W32:X32" si="13">C32/100</f>
        <v>0.97</v>
      </c>
      <c r="X32" s="176">
        <f t="shared" si="13"/>
        <v>2.03</v>
      </c>
      <c r="Y32" s="176">
        <f t="shared" si="14"/>
        <v>1.92</v>
      </c>
      <c r="Z32" s="190">
        <f t="shared" si="15"/>
        <v>3.780672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3.0</v>
      </c>
      <c r="B33" s="191" t="s">
        <v>89</v>
      </c>
      <c r="C33" s="191">
        <v>98.0</v>
      </c>
      <c r="D33" s="191">
        <v>203.0</v>
      </c>
      <c r="E33" s="191">
        <v>2675.0</v>
      </c>
      <c r="F33" s="191">
        <f t="shared" si="5"/>
        <v>0</v>
      </c>
      <c r="G33" s="191">
        <f t="shared" si="6"/>
        <v>1543.27705</v>
      </c>
      <c r="H33" s="192">
        <f t="shared" si="7"/>
        <v>1543.27705</v>
      </c>
      <c r="I33" s="191">
        <v>1.0</v>
      </c>
      <c r="J33" s="193">
        <f t="shared" si="8"/>
        <v>1543.27705</v>
      </c>
      <c r="K33" s="139"/>
      <c r="L33" s="176">
        <f t="shared" ref="L33:L51" si="17">D33*25.4/1000</f>
        <v>5.1562</v>
      </c>
      <c r="M33" s="160">
        <f t="shared" ref="M33:M51" si="18">+I33</f>
        <v>1</v>
      </c>
      <c r="N33" s="160">
        <f t="shared" ref="N33:N51" si="19">M33*L33</f>
        <v>5.1562</v>
      </c>
      <c r="O33" s="139"/>
      <c r="P33" s="139"/>
      <c r="Q33" s="176">
        <v>1530.0</v>
      </c>
      <c r="R33" s="188">
        <v>29.0</v>
      </c>
      <c r="S33" s="176">
        <f t="shared" si="9"/>
        <v>26.75</v>
      </c>
      <c r="T33" s="160">
        <f t="shared" si="10"/>
        <v>1</v>
      </c>
      <c r="U33" s="160">
        <f t="shared" si="11"/>
        <v>26.75</v>
      </c>
      <c r="V33" s="189">
        <f t="shared" si="12"/>
        <v>1543.27705</v>
      </c>
      <c r="W33" s="176">
        <f t="shared" ref="W33:X33" si="16">C33/100</f>
        <v>0.98</v>
      </c>
      <c r="X33" s="176">
        <f t="shared" si="16"/>
        <v>2.03</v>
      </c>
      <c r="Y33" s="176">
        <f t="shared" si="14"/>
        <v>26.75</v>
      </c>
      <c r="Z33" s="190">
        <f t="shared" si="15"/>
        <v>53.21645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4.0</v>
      </c>
      <c r="B34" s="191" t="s">
        <v>89</v>
      </c>
      <c r="C34" s="191">
        <v>98.0</v>
      </c>
      <c r="D34" s="191">
        <v>203.0</v>
      </c>
      <c r="E34" s="191">
        <v>2867.0</v>
      </c>
      <c r="F34" s="191">
        <f t="shared" si="5"/>
        <v>0</v>
      </c>
      <c r="G34" s="191">
        <f t="shared" si="6"/>
        <v>1654.046842</v>
      </c>
      <c r="H34" s="192">
        <f t="shared" si="7"/>
        <v>1654.046842</v>
      </c>
      <c r="I34" s="191">
        <v>1.0</v>
      </c>
      <c r="J34" s="193">
        <f t="shared" si="8"/>
        <v>1654.046842</v>
      </c>
      <c r="K34" s="139"/>
      <c r="L34" s="176">
        <f t="shared" si="17"/>
        <v>5.1562</v>
      </c>
      <c r="M34" s="160">
        <f t="shared" si="18"/>
        <v>1</v>
      </c>
      <c r="N34" s="160">
        <f t="shared" si="19"/>
        <v>5.1562</v>
      </c>
      <c r="O34" s="139"/>
      <c r="P34" s="139"/>
      <c r="Q34" s="176">
        <v>1680.0</v>
      </c>
      <c r="R34" s="188">
        <v>29.0</v>
      </c>
      <c r="S34" s="176">
        <f t="shared" si="9"/>
        <v>28.67</v>
      </c>
      <c r="T34" s="160">
        <f t="shared" si="10"/>
        <v>1</v>
      </c>
      <c r="U34" s="160">
        <f t="shared" si="11"/>
        <v>28.67</v>
      </c>
      <c r="V34" s="189">
        <f t="shared" si="12"/>
        <v>1654.046842</v>
      </c>
      <c r="W34" s="176">
        <f t="shared" ref="W34:X34" si="20">C34/100</f>
        <v>0.98</v>
      </c>
      <c r="X34" s="176">
        <f t="shared" si="20"/>
        <v>2.03</v>
      </c>
      <c r="Y34" s="176">
        <f t="shared" si="14"/>
        <v>28.67</v>
      </c>
      <c r="Z34" s="190">
        <f t="shared" si="15"/>
        <v>57.036098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5.0</v>
      </c>
      <c r="B35" s="181" t="s">
        <v>67</v>
      </c>
      <c r="C35" s="182">
        <v>93.0</v>
      </c>
      <c r="D35" s="182">
        <v>184.0</v>
      </c>
      <c r="E35" s="182">
        <v>201.0</v>
      </c>
      <c r="F35" s="182">
        <f t="shared" si="5"/>
        <v>0</v>
      </c>
      <c r="G35" s="182">
        <f t="shared" si="6"/>
        <v>103.18536</v>
      </c>
      <c r="H35" s="183">
        <f t="shared" si="7"/>
        <v>103.18536</v>
      </c>
      <c r="I35" s="182">
        <v>1.0</v>
      </c>
      <c r="J35" s="184">
        <f t="shared" si="8"/>
        <v>103.18536</v>
      </c>
      <c r="K35" s="185"/>
      <c r="L35" s="186">
        <f t="shared" si="17"/>
        <v>4.6736</v>
      </c>
      <c r="M35" s="187">
        <f t="shared" si="18"/>
        <v>1</v>
      </c>
      <c r="N35" s="187">
        <f t="shared" si="19"/>
        <v>4.6736</v>
      </c>
      <c r="O35" s="185"/>
      <c r="P35" s="185"/>
      <c r="Q35" s="186">
        <v>110.0</v>
      </c>
      <c r="R35" s="188">
        <v>30.0</v>
      </c>
      <c r="S35" s="176">
        <f t="shared" si="9"/>
        <v>2.01</v>
      </c>
      <c r="T35" s="160">
        <f t="shared" si="10"/>
        <v>1</v>
      </c>
      <c r="U35" s="160">
        <f t="shared" si="11"/>
        <v>2.01</v>
      </c>
      <c r="V35" s="189">
        <f t="shared" si="12"/>
        <v>103.18536</v>
      </c>
      <c r="W35" s="176">
        <f t="shared" ref="W35:X35" si="21">C35/100</f>
        <v>0.93</v>
      </c>
      <c r="X35" s="176">
        <f t="shared" si="21"/>
        <v>1.84</v>
      </c>
      <c r="Y35" s="176">
        <f t="shared" si="14"/>
        <v>2.01</v>
      </c>
      <c r="Z35" s="190">
        <f t="shared" si="15"/>
        <v>3.439512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6.0</v>
      </c>
      <c r="B36" s="191" t="s">
        <v>67</v>
      </c>
      <c r="C36" s="191">
        <v>68.0</v>
      </c>
      <c r="D36" s="191">
        <v>184.0</v>
      </c>
      <c r="E36" s="191">
        <v>77.0</v>
      </c>
      <c r="F36" s="191">
        <f t="shared" si="5"/>
        <v>0</v>
      </c>
      <c r="G36" s="191">
        <f t="shared" si="6"/>
        <v>28.90272</v>
      </c>
      <c r="H36" s="192">
        <f t="shared" si="7"/>
        <v>28.90272</v>
      </c>
      <c r="I36" s="191">
        <v>1.0</v>
      </c>
      <c r="J36" s="193">
        <f t="shared" si="8"/>
        <v>28.90272</v>
      </c>
      <c r="K36" s="139"/>
      <c r="L36" s="176">
        <f t="shared" si="17"/>
        <v>4.6736</v>
      </c>
      <c r="M36" s="160">
        <f t="shared" si="18"/>
        <v>1</v>
      </c>
      <c r="N36" s="160">
        <f t="shared" si="19"/>
        <v>4.6736</v>
      </c>
      <c r="O36" s="139"/>
      <c r="P36" s="139"/>
      <c r="Q36" s="176">
        <v>31.0</v>
      </c>
      <c r="R36" s="188">
        <v>30.0</v>
      </c>
      <c r="S36" s="176">
        <f t="shared" si="9"/>
        <v>0.77</v>
      </c>
      <c r="T36" s="160">
        <f t="shared" si="10"/>
        <v>1</v>
      </c>
      <c r="U36" s="160">
        <f t="shared" si="11"/>
        <v>0.77</v>
      </c>
      <c r="V36" s="189">
        <f t="shared" si="12"/>
        <v>28.90272</v>
      </c>
      <c r="W36" s="176">
        <f t="shared" ref="W36:X36" si="22">C36/100</f>
        <v>0.68</v>
      </c>
      <c r="X36" s="176">
        <f t="shared" si="22"/>
        <v>1.84</v>
      </c>
      <c r="Y36" s="176">
        <f t="shared" si="14"/>
        <v>0.77</v>
      </c>
      <c r="Z36" s="190">
        <f t="shared" si="15"/>
        <v>0.963424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7.0</v>
      </c>
      <c r="B37" s="191" t="s">
        <v>67</v>
      </c>
      <c r="C37" s="191">
        <v>100.0</v>
      </c>
      <c r="D37" s="191">
        <v>184.0</v>
      </c>
      <c r="E37" s="191">
        <v>197.0</v>
      </c>
      <c r="F37" s="191">
        <f t="shared" si="5"/>
        <v>0</v>
      </c>
      <c r="G37" s="191">
        <f t="shared" si="6"/>
        <v>108.744</v>
      </c>
      <c r="H37" s="192">
        <f t="shared" si="7"/>
        <v>108.744</v>
      </c>
      <c r="I37" s="191">
        <v>1.0</v>
      </c>
      <c r="J37" s="193">
        <f t="shared" si="8"/>
        <v>108.744</v>
      </c>
      <c r="K37" s="139"/>
      <c r="L37" s="176">
        <f t="shared" si="17"/>
        <v>4.6736</v>
      </c>
      <c r="M37" s="160">
        <f t="shared" si="18"/>
        <v>1</v>
      </c>
      <c r="N37" s="160">
        <f t="shared" si="19"/>
        <v>4.6736</v>
      </c>
      <c r="O37" s="139"/>
      <c r="P37" s="139"/>
      <c r="Q37" s="176">
        <v>111.0</v>
      </c>
      <c r="R37" s="188">
        <v>30.0</v>
      </c>
      <c r="S37" s="176">
        <f t="shared" si="9"/>
        <v>1.97</v>
      </c>
      <c r="T37" s="160">
        <f t="shared" si="10"/>
        <v>1</v>
      </c>
      <c r="U37" s="160">
        <f t="shared" si="11"/>
        <v>1.97</v>
      </c>
      <c r="V37" s="189">
        <f t="shared" si="12"/>
        <v>108.744</v>
      </c>
      <c r="W37" s="176">
        <f t="shared" ref="W37:X37" si="23">C37/100</f>
        <v>1</v>
      </c>
      <c r="X37" s="176">
        <f t="shared" si="23"/>
        <v>1.84</v>
      </c>
      <c r="Y37" s="176">
        <f t="shared" si="14"/>
        <v>1.97</v>
      </c>
      <c r="Z37" s="190">
        <f t="shared" si="15"/>
        <v>3.6248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8.0</v>
      </c>
      <c r="B38" s="191" t="s">
        <v>67</v>
      </c>
      <c r="C38" s="191">
        <v>99.0</v>
      </c>
      <c r="D38" s="191">
        <v>184.0</v>
      </c>
      <c r="E38" s="191">
        <v>2870.0</v>
      </c>
      <c r="F38" s="191">
        <f t="shared" si="5"/>
        <v>0</v>
      </c>
      <c r="G38" s="191">
        <f t="shared" si="6"/>
        <v>1568.3976</v>
      </c>
      <c r="H38" s="192">
        <f t="shared" si="7"/>
        <v>1568.3976</v>
      </c>
      <c r="I38" s="191">
        <v>1.0</v>
      </c>
      <c r="J38" s="193">
        <f t="shared" si="8"/>
        <v>1568.3976</v>
      </c>
      <c r="K38" s="139"/>
      <c r="L38" s="176">
        <f t="shared" si="17"/>
        <v>4.6736</v>
      </c>
      <c r="M38" s="160">
        <f t="shared" si="18"/>
        <v>1</v>
      </c>
      <c r="N38" s="160">
        <f t="shared" si="19"/>
        <v>4.6736</v>
      </c>
      <c r="O38" s="139"/>
      <c r="P38" s="139"/>
      <c r="Q38" s="176">
        <v>1595.0</v>
      </c>
      <c r="R38" s="188">
        <v>30.0</v>
      </c>
      <c r="S38" s="176">
        <f t="shared" si="9"/>
        <v>28.7</v>
      </c>
      <c r="T38" s="160">
        <f t="shared" si="10"/>
        <v>1</v>
      </c>
      <c r="U38" s="160">
        <f t="shared" si="11"/>
        <v>28.7</v>
      </c>
      <c r="V38" s="189">
        <f t="shared" si="12"/>
        <v>1568.3976</v>
      </c>
      <c r="W38" s="176">
        <f t="shared" ref="W38:X38" si="24">C38/100</f>
        <v>0.99</v>
      </c>
      <c r="X38" s="176">
        <f t="shared" si="24"/>
        <v>1.84</v>
      </c>
      <c r="Y38" s="176">
        <f t="shared" si="14"/>
        <v>28.7</v>
      </c>
      <c r="Z38" s="190">
        <f t="shared" si="15"/>
        <v>52.27992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9.0</v>
      </c>
      <c r="B39" s="191" t="s">
        <v>67</v>
      </c>
      <c r="C39" s="191">
        <v>99.0</v>
      </c>
      <c r="D39" s="191">
        <v>184.0</v>
      </c>
      <c r="E39" s="191">
        <v>2868.0</v>
      </c>
      <c r="F39" s="191">
        <f t="shared" si="5"/>
        <v>0</v>
      </c>
      <c r="G39" s="191">
        <f t="shared" si="6"/>
        <v>1567.30464</v>
      </c>
      <c r="H39" s="192">
        <f t="shared" si="7"/>
        <v>1567.30464</v>
      </c>
      <c r="I39" s="191">
        <v>1.0</v>
      </c>
      <c r="J39" s="193">
        <f t="shared" si="8"/>
        <v>1567.30464</v>
      </c>
      <c r="K39" s="139"/>
      <c r="L39" s="176">
        <f t="shared" si="17"/>
        <v>4.6736</v>
      </c>
      <c r="M39" s="160">
        <f t="shared" si="18"/>
        <v>1</v>
      </c>
      <c r="N39" s="160">
        <f t="shared" si="19"/>
        <v>4.6736</v>
      </c>
      <c r="O39" s="139"/>
      <c r="P39" s="139"/>
      <c r="Q39" s="176">
        <v>1625.0</v>
      </c>
      <c r="R39" s="188">
        <v>30.0</v>
      </c>
      <c r="S39" s="176">
        <f t="shared" si="9"/>
        <v>28.68</v>
      </c>
      <c r="T39" s="160">
        <f t="shared" si="10"/>
        <v>1</v>
      </c>
      <c r="U39" s="160">
        <f t="shared" si="11"/>
        <v>28.68</v>
      </c>
      <c r="V39" s="189">
        <f t="shared" si="12"/>
        <v>1567.30464</v>
      </c>
      <c r="W39" s="176">
        <f t="shared" ref="W39:X39" si="25">C39/100</f>
        <v>0.99</v>
      </c>
      <c r="X39" s="176">
        <f t="shared" si="25"/>
        <v>1.84</v>
      </c>
      <c r="Y39" s="176">
        <f t="shared" si="14"/>
        <v>28.68</v>
      </c>
      <c r="Z39" s="190">
        <f t="shared" si="15"/>
        <v>52.243488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10.0</v>
      </c>
      <c r="B40" s="191" t="s">
        <v>67</v>
      </c>
      <c r="C40" s="191">
        <v>97.0</v>
      </c>
      <c r="D40" s="191">
        <v>184.0</v>
      </c>
      <c r="E40" s="191">
        <v>2865.0</v>
      </c>
      <c r="F40" s="191">
        <f t="shared" si="5"/>
        <v>0</v>
      </c>
      <c r="G40" s="191">
        <f t="shared" si="6"/>
        <v>1534.0356</v>
      </c>
      <c r="H40" s="192">
        <f t="shared" si="7"/>
        <v>1534.0356</v>
      </c>
      <c r="I40" s="191">
        <v>1.0</v>
      </c>
      <c r="J40" s="193">
        <f t="shared" si="8"/>
        <v>1534.0356</v>
      </c>
      <c r="K40" s="139"/>
      <c r="L40" s="176">
        <f t="shared" si="17"/>
        <v>4.6736</v>
      </c>
      <c r="M40" s="160">
        <f t="shared" si="18"/>
        <v>1</v>
      </c>
      <c r="N40" s="160">
        <f t="shared" si="19"/>
        <v>4.6736</v>
      </c>
      <c r="O40" s="139"/>
      <c r="P40" s="139"/>
      <c r="Q40" s="176">
        <v>1570.0</v>
      </c>
      <c r="R40" s="188">
        <v>30.0</v>
      </c>
      <c r="S40" s="176">
        <f t="shared" si="9"/>
        <v>28.65</v>
      </c>
      <c r="T40" s="160">
        <f t="shared" si="10"/>
        <v>1</v>
      </c>
      <c r="U40" s="160">
        <f t="shared" si="11"/>
        <v>28.65</v>
      </c>
      <c r="V40" s="189">
        <f t="shared" si="12"/>
        <v>1534.0356</v>
      </c>
      <c r="W40" s="176">
        <f t="shared" ref="W40:X40" si="26">C40/100</f>
        <v>0.97</v>
      </c>
      <c r="X40" s="176">
        <f t="shared" si="26"/>
        <v>1.84</v>
      </c>
      <c r="Y40" s="176">
        <f t="shared" si="14"/>
        <v>28.65</v>
      </c>
      <c r="Z40" s="190">
        <f t="shared" si="15"/>
        <v>51.13452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11.0</v>
      </c>
      <c r="B41" s="191" t="s">
        <v>67</v>
      </c>
      <c r="C41" s="191">
        <v>99.0</v>
      </c>
      <c r="D41" s="191">
        <v>184.0</v>
      </c>
      <c r="E41" s="191">
        <v>2866.0</v>
      </c>
      <c r="F41" s="191">
        <f t="shared" si="5"/>
        <v>0</v>
      </c>
      <c r="G41" s="191">
        <f t="shared" si="6"/>
        <v>1566.21168</v>
      </c>
      <c r="H41" s="192">
        <f t="shared" si="7"/>
        <v>1566.21168</v>
      </c>
      <c r="I41" s="191">
        <v>1.0</v>
      </c>
      <c r="J41" s="193">
        <f t="shared" si="8"/>
        <v>1566.21168</v>
      </c>
      <c r="K41" s="139"/>
      <c r="L41" s="176">
        <f t="shared" si="17"/>
        <v>4.6736</v>
      </c>
      <c r="M41" s="160">
        <f t="shared" si="18"/>
        <v>1</v>
      </c>
      <c r="N41" s="160">
        <f t="shared" si="19"/>
        <v>4.6736</v>
      </c>
      <c r="O41" s="139"/>
      <c r="P41" s="139"/>
      <c r="Q41" s="176">
        <v>1575.0</v>
      </c>
      <c r="R41" s="188">
        <v>30.0</v>
      </c>
      <c r="S41" s="176">
        <f t="shared" si="9"/>
        <v>28.66</v>
      </c>
      <c r="T41" s="160">
        <f t="shared" si="10"/>
        <v>1</v>
      </c>
      <c r="U41" s="160">
        <f t="shared" si="11"/>
        <v>28.66</v>
      </c>
      <c r="V41" s="189">
        <f t="shared" si="12"/>
        <v>1566.21168</v>
      </c>
      <c r="W41" s="176">
        <f t="shared" ref="W41:X41" si="27">C41/100</f>
        <v>0.99</v>
      </c>
      <c r="X41" s="176">
        <f t="shared" si="27"/>
        <v>1.84</v>
      </c>
      <c r="Y41" s="176">
        <f t="shared" si="14"/>
        <v>28.66</v>
      </c>
      <c r="Z41" s="190">
        <f t="shared" si="15"/>
        <v>52.207056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12.0</v>
      </c>
      <c r="B42" s="191" t="s">
        <v>67</v>
      </c>
      <c r="C42" s="191">
        <v>97.0</v>
      </c>
      <c r="D42" s="191">
        <v>184.0</v>
      </c>
      <c r="E42" s="191">
        <v>2866.0</v>
      </c>
      <c r="F42" s="191">
        <f t="shared" si="5"/>
        <v>0</v>
      </c>
      <c r="G42" s="191">
        <f t="shared" si="6"/>
        <v>1534.57104</v>
      </c>
      <c r="H42" s="192">
        <f t="shared" si="7"/>
        <v>1534.57104</v>
      </c>
      <c r="I42" s="191">
        <v>1.0</v>
      </c>
      <c r="J42" s="193">
        <f t="shared" si="8"/>
        <v>1534.57104</v>
      </c>
      <c r="K42" s="139"/>
      <c r="L42" s="176">
        <f t="shared" si="17"/>
        <v>4.6736</v>
      </c>
      <c r="M42" s="160">
        <f t="shared" si="18"/>
        <v>1</v>
      </c>
      <c r="N42" s="160">
        <f t="shared" si="19"/>
        <v>4.6736</v>
      </c>
      <c r="O42" s="139"/>
      <c r="P42" s="139"/>
      <c r="Q42" s="176">
        <v>1565.0</v>
      </c>
      <c r="R42" s="188">
        <v>30.0</v>
      </c>
      <c r="S42" s="176">
        <f t="shared" si="9"/>
        <v>28.66</v>
      </c>
      <c r="T42" s="160">
        <f t="shared" si="10"/>
        <v>1</v>
      </c>
      <c r="U42" s="160">
        <f t="shared" si="11"/>
        <v>28.66</v>
      </c>
      <c r="V42" s="189">
        <f t="shared" si="12"/>
        <v>1534.57104</v>
      </c>
      <c r="W42" s="176">
        <f t="shared" ref="W42:X42" si="28">C42/100</f>
        <v>0.97</v>
      </c>
      <c r="X42" s="176">
        <f t="shared" si="28"/>
        <v>1.84</v>
      </c>
      <c r="Y42" s="176">
        <f t="shared" si="14"/>
        <v>28.66</v>
      </c>
      <c r="Z42" s="190">
        <f t="shared" si="15"/>
        <v>51.152368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13.0</v>
      </c>
      <c r="B43" s="191" t="s">
        <v>67</v>
      </c>
      <c r="C43" s="191">
        <v>97.0</v>
      </c>
      <c r="D43" s="191">
        <v>184.0</v>
      </c>
      <c r="E43" s="191">
        <v>2870.0</v>
      </c>
      <c r="F43" s="191">
        <f t="shared" si="5"/>
        <v>0</v>
      </c>
      <c r="G43" s="191">
        <f t="shared" si="6"/>
        <v>1536.7128</v>
      </c>
      <c r="H43" s="192">
        <f t="shared" si="7"/>
        <v>1536.7128</v>
      </c>
      <c r="I43" s="191">
        <v>1.0</v>
      </c>
      <c r="J43" s="193">
        <f t="shared" si="8"/>
        <v>1536.7128</v>
      </c>
      <c r="K43" s="139"/>
      <c r="L43" s="176">
        <f t="shared" si="17"/>
        <v>4.6736</v>
      </c>
      <c r="M43" s="160">
        <f t="shared" si="18"/>
        <v>1</v>
      </c>
      <c r="N43" s="160">
        <f t="shared" si="19"/>
        <v>4.6736</v>
      </c>
      <c r="O43" s="139"/>
      <c r="P43" s="139"/>
      <c r="Q43" s="176">
        <v>1575.0</v>
      </c>
      <c r="R43" s="188">
        <v>30.0</v>
      </c>
      <c r="S43" s="176">
        <f t="shared" si="9"/>
        <v>28.7</v>
      </c>
      <c r="T43" s="160">
        <f t="shared" si="10"/>
        <v>1</v>
      </c>
      <c r="U43" s="160">
        <f t="shared" si="11"/>
        <v>28.7</v>
      </c>
      <c r="V43" s="189">
        <f t="shared" si="12"/>
        <v>1536.7128</v>
      </c>
      <c r="W43" s="176">
        <f t="shared" ref="W43:X43" si="29">C43/100</f>
        <v>0.97</v>
      </c>
      <c r="X43" s="176">
        <f t="shared" si="29"/>
        <v>1.84</v>
      </c>
      <c r="Y43" s="176">
        <f t="shared" si="14"/>
        <v>28.7</v>
      </c>
      <c r="Z43" s="190">
        <f t="shared" si="15"/>
        <v>51.22376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14.0</v>
      </c>
      <c r="B44" s="191" t="s">
        <v>67</v>
      </c>
      <c r="C44" s="191">
        <v>98.0</v>
      </c>
      <c r="D44" s="191">
        <v>184.0</v>
      </c>
      <c r="E44" s="191">
        <v>2847.0</v>
      </c>
      <c r="F44" s="191">
        <f t="shared" si="5"/>
        <v>0</v>
      </c>
      <c r="G44" s="191">
        <f t="shared" si="6"/>
        <v>1540.11312</v>
      </c>
      <c r="H44" s="192">
        <f t="shared" si="7"/>
        <v>1540.11312</v>
      </c>
      <c r="I44" s="191">
        <v>1.0</v>
      </c>
      <c r="J44" s="193">
        <f t="shared" si="8"/>
        <v>1540.11312</v>
      </c>
      <c r="K44" s="139"/>
      <c r="L44" s="176">
        <f t="shared" si="17"/>
        <v>4.6736</v>
      </c>
      <c r="M44" s="160">
        <f t="shared" si="18"/>
        <v>1</v>
      </c>
      <c r="N44" s="160">
        <f t="shared" si="19"/>
        <v>4.6736</v>
      </c>
      <c r="O44" s="139"/>
      <c r="P44" s="139"/>
      <c r="Q44" s="176">
        <v>1530.0</v>
      </c>
      <c r="R44" s="188">
        <v>30.0</v>
      </c>
      <c r="S44" s="176">
        <f t="shared" si="9"/>
        <v>28.47</v>
      </c>
      <c r="T44" s="160">
        <f t="shared" si="10"/>
        <v>1</v>
      </c>
      <c r="U44" s="160">
        <f t="shared" si="11"/>
        <v>28.47</v>
      </c>
      <c r="V44" s="189">
        <f t="shared" si="12"/>
        <v>1540.11312</v>
      </c>
      <c r="W44" s="176">
        <f t="shared" ref="W44:X44" si="30">C44/100</f>
        <v>0.98</v>
      </c>
      <c r="X44" s="176">
        <f t="shared" si="30"/>
        <v>1.84</v>
      </c>
      <c r="Y44" s="176">
        <f t="shared" si="14"/>
        <v>28.47</v>
      </c>
      <c r="Z44" s="190">
        <f t="shared" si="15"/>
        <v>51.337104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15.0</v>
      </c>
      <c r="B45" s="191" t="s">
        <v>67</v>
      </c>
      <c r="C45" s="191">
        <v>97.0</v>
      </c>
      <c r="D45" s="191">
        <v>184.0</v>
      </c>
      <c r="E45" s="191">
        <v>2865.0</v>
      </c>
      <c r="F45" s="191">
        <f t="shared" si="5"/>
        <v>0</v>
      </c>
      <c r="G45" s="191">
        <f t="shared" si="6"/>
        <v>1534.0356</v>
      </c>
      <c r="H45" s="192">
        <f t="shared" si="7"/>
        <v>1534.0356</v>
      </c>
      <c r="I45" s="191">
        <v>1.0</v>
      </c>
      <c r="J45" s="193">
        <f t="shared" si="8"/>
        <v>1534.0356</v>
      </c>
      <c r="K45" s="139"/>
      <c r="L45" s="176">
        <f t="shared" si="17"/>
        <v>4.6736</v>
      </c>
      <c r="M45" s="160">
        <f t="shared" si="18"/>
        <v>1</v>
      </c>
      <c r="N45" s="160">
        <f t="shared" si="19"/>
        <v>4.6736</v>
      </c>
      <c r="O45" s="139"/>
      <c r="P45" s="139"/>
      <c r="Q45" s="176">
        <v>1565.0</v>
      </c>
      <c r="R45" s="188">
        <v>30.0</v>
      </c>
      <c r="S45" s="176">
        <f t="shared" si="9"/>
        <v>28.65</v>
      </c>
      <c r="T45" s="160">
        <f t="shared" si="10"/>
        <v>1</v>
      </c>
      <c r="U45" s="160">
        <f t="shared" si="11"/>
        <v>28.65</v>
      </c>
      <c r="V45" s="189">
        <f t="shared" si="12"/>
        <v>1534.0356</v>
      </c>
      <c r="W45" s="176">
        <f t="shared" ref="W45:X45" si="31">C45/100</f>
        <v>0.97</v>
      </c>
      <c r="X45" s="176">
        <f t="shared" si="31"/>
        <v>1.84</v>
      </c>
      <c r="Y45" s="176">
        <f t="shared" si="14"/>
        <v>28.65</v>
      </c>
      <c r="Z45" s="190">
        <f t="shared" si="15"/>
        <v>51.13452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16.0</v>
      </c>
      <c r="B46" s="181" t="s">
        <v>105</v>
      </c>
      <c r="C46" s="191">
        <v>82.0</v>
      </c>
      <c r="D46" s="191">
        <v>199.0</v>
      </c>
      <c r="E46" s="191">
        <v>170.0</v>
      </c>
      <c r="F46" s="191">
        <f t="shared" si="5"/>
        <v>0</v>
      </c>
      <c r="G46" s="191">
        <f t="shared" si="6"/>
        <v>70.73853</v>
      </c>
      <c r="H46" s="192">
        <f t="shared" si="7"/>
        <v>70.73853</v>
      </c>
      <c r="I46" s="191">
        <v>1.0</v>
      </c>
      <c r="J46" s="193">
        <f t="shared" si="8"/>
        <v>70.73853</v>
      </c>
      <c r="K46" s="139"/>
      <c r="L46" s="176">
        <f t="shared" si="17"/>
        <v>5.0546</v>
      </c>
      <c r="M46" s="160">
        <f t="shared" si="18"/>
        <v>1</v>
      </c>
      <c r="N46" s="160">
        <f t="shared" si="19"/>
        <v>5.0546</v>
      </c>
      <c r="O46" s="139"/>
      <c r="P46" s="139"/>
      <c r="Q46" s="176">
        <v>80.0</v>
      </c>
      <c r="R46" s="188">
        <v>25.5</v>
      </c>
      <c r="S46" s="176">
        <f t="shared" si="9"/>
        <v>1.7</v>
      </c>
      <c r="T46" s="160">
        <f t="shared" si="10"/>
        <v>1</v>
      </c>
      <c r="U46" s="160">
        <f t="shared" si="11"/>
        <v>1.7</v>
      </c>
      <c r="V46" s="189">
        <f t="shared" si="12"/>
        <v>70.73853</v>
      </c>
      <c r="W46" s="176">
        <f t="shared" ref="W46:X46" si="32">C46/100</f>
        <v>0.82</v>
      </c>
      <c r="X46" s="176">
        <f t="shared" si="32"/>
        <v>1.99</v>
      </c>
      <c r="Y46" s="176">
        <f t="shared" si="14"/>
        <v>1.7</v>
      </c>
      <c r="Z46" s="190">
        <f t="shared" si="15"/>
        <v>2.77406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17.0</v>
      </c>
      <c r="B47" s="191" t="s">
        <v>105</v>
      </c>
      <c r="C47" s="191">
        <v>77.0</v>
      </c>
      <c r="D47" s="191">
        <v>199.0</v>
      </c>
      <c r="E47" s="191">
        <v>116.0</v>
      </c>
      <c r="F47" s="191">
        <f t="shared" si="5"/>
        <v>0</v>
      </c>
      <c r="G47" s="191">
        <f t="shared" si="6"/>
        <v>45.325434</v>
      </c>
      <c r="H47" s="192">
        <f t="shared" si="7"/>
        <v>45.325434</v>
      </c>
      <c r="I47" s="191">
        <v>1.0</v>
      </c>
      <c r="J47" s="193">
        <f t="shared" si="8"/>
        <v>45.325434</v>
      </c>
      <c r="K47" s="139"/>
      <c r="L47" s="176">
        <f t="shared" si="17"/>
        <v>5.0546</v>
      </c>
      <c r="M47" s="160">
        <f t="shared" si="18"/>
        <v>1</v>
      </c>
      <c r="N47" s="160">
        <f t="shared" si="19"/>
        <v>5.0546</v>
      </c>
      <c r="O47" s="139"/>
      <c r="P47" s="139"/>
      <c r="Q47" s="176">
        <v>55.0</v>
      </c>
      <c r="R47" s="188">
        <v>25.5</v>
      </c>
      <c r="S47" s="176">
        <f t="shared" si="9"/>
        <v>1.16</v>
      </c>
      <c r="T47" s="160">
        <f t="shared" si="10"/>
        <v>1</v>
      </c>
      <c r="U47" s="160">
        <f t="shared" si="11"/>
        <v>1.16</v>
      </c>
      <c r="V47" s="189">
        <f t="shared" si="12"/>
        <v>45.325434</v>
      </c>
      <c r="W47" s="176">
        <f t="shared" ref="W47:X47" si="33">C47/100</f>
        <v>0.77</v>
      </c>
      <c r="X47" s="176">
        <f t="shared" si="33"/>
        <v>1.99</v>
      </c>
      <c r="Y47" s="176">
        <f t="shared" si="14"/>
        <v>1.16</v>
      </c>
      <c r="Z47" s="190">
        <f t="shared" si="15"/>
        <v>1.777468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18.0</v>
      </c>
      <c r="B48" s="191" t="s">
        <v>105</v>
      </c>
      <c r="C48" s="191">
        <v>85.0</v>
      </c>
      <c r="D48" s="191">
        <v>199.0</v>
      </c>
      <c r="E48" s="191">
        <v>162.0</v>
      </c>
      <c r="F48" s="191">
        <f t="shared" si="5"/>
        <v>0</v>
      </c>
      <c r="G48" s="191">
        <f t="shared" si="6"/>
        <v>69.875865</v>
      </c>
      <c r="H48" s="192">
        <f t="shared" si="7"/>
        <v>69.875865</v>
      </c>
      <c r="I48" s="191">
        <v>1.0</v>
      </c>
      <c r="J48" s="193">
        <f t="shared" si="8"/>
        <v>69.875865</v>
      </c>
      <c r="K48" s="139"/>
      <c r="L48" s="176">
        <f t="shared" si="17"/>
        <v>5.0546</v>
      </c>
      <c r="M48" s="160">
        <f t="shared" si="18"/>
        <v>1</v>
      </c>
      <c r="N48" s="160">
        <f t="shared" si="19"/>
        <v>5.0546</v>
      </c>
      <c r="O48" s="139"/>
      <c r="P48" s="139"/>
      <c r="Q48" s="176">
        <v>80.0</v>
      </c>
      <c r="R48" s="188">
        <v>25.5</v>
      </c>
      <c r="S48" s="176">
        <f t="shared" si="9"/>
        <v>1.62</v>
      </c>
      <c r="T48" s="160">
        <f t="shared" si="10"/>
        <v>1</v>
      </c>
      <c r="U48" s="160">
        <f t="shared" si="11"/>
        <v>1.62</v>
      </c>
      <c r="V48" s="189">
        <f t="shared" si="12"/>
        <v>69.875865</v>
      </c>
      <c r="W48" s="176">
        <f t="shared" ref="W48:X48" si="34">C48/100</f>
        <v>0.85</v>
      </c>
      <c r="X48" s="176">
        <f t="shared" si="34"/>
        <v>1.99</v>
      </c>
      <c r="Y48" s="176">
        <f t="shared" si="14"/>
        <v>1.62</v>
      </c>
      <c r="Z48" s="190">
        <f t="shared" si="15"/>
        <v>2.74023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19.0</v>
      </c>
      <c r="B49" s="181" t="s">
        <v>104</v>
      </c>
      <c r="C49" s="191">
        <v>99.0</v>
      </c>
      <c r="D49" s="191">
        <v>199.0</v>
      </c>
      <c r="E49" s="191">
        <v>173.0</v>
      </c>
      <c r="F49" s="191">
        <f t="shared" si="5"/>
        <v>0</v>
      </c>
      <c r="G49" s="191">
        <f t="shared" si="6"/>
        <v>63.0530505</v>
      </c>
      <c r="H49" s="192">
        <f t="shared" si="7"/>
        <v>63.0530505</v>
      </c>
      <c r="I49" s="191">
        <v>1.0</v>
      </c>
      <c r="J49" s="193">
        <f t="shared" si="8"/>
        <v>63.0530505</v>
      </c>
      <c r="K49" s="139"/>
      <c r="L49" s="176">
        <f t="shared" si="17"/>
        <v>5.0546</v>
      </c>
      <c r="M49" s="160">
        <f t="shared" si="18"/>
        <v>1</v>
      </c>
      <c r="N49" s="160">
        <f t="shared" si="19"/>
        <v>5.0546</v>
      </c>
      <c r="O49" s="139"/>
      <c r="P49" s="139"/>
      <c r="Q49" s="176">
        <v>63.0</v>
      </c>
      <c r="R49" s="188">
        <v>18.5</v>
      </c>
      <c r="S49" s="176">
        <f t="shared" si="9"/>
        <v>1.73</v>
      </c>
      <c r="T49" s="160">
        <f t="shared" si="10"/>
        <v>1</v>
      </c>
      <c r="U49" s="160">
        <f t="shared" si="11"/>
        <v>1.73</v>
      </c>
      <c r="V49" s="189">
        <f t="shared" si="12"/>
        <v>63.0530505</v>
      </c>
      <c r="W49" s="176">
        <f t="shared" ref="W49:X49" si="35">C49/100</f>
        <v>0.99</v>
      </c>
      <c r="X49" s="176">
        <f t="shared" si="35"/>
        <v>1.99</v>
      </c>
      <c r="Y49" s="176">
        <f t="shared" si="14"/>
        <v>1.73</v>
      </c>
      <c r="Z49" s="190">
        <f t="shared" si="15"/>
        <v>3.408273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20.0</v>
      </c>
      <c r="B50" s="191" t="s">
        <v>104</v>
      </c>
      <c r="C50" s="191">
        <v>100.0</v>
      </c>
      <c r="D50" s="191">
        <v>199.0</v>
      </c>
      <c r="E50" s="191">
        <v>158.0</v>
      </c>
      <c r="F50" s="191">
        <f t="shared" si="5"/>
        <v>0</v>
      </c>
      <c r="G50" s="191">
        <f t="shared" si="6"/>
        <v>58.1677</v>
      </c>
      <c r="H50" s="192">
        <f t="shared" si="7"/>
        <v>58.1677</v>
      </c>
      <c r="I50" s="191">
        <v>1.0</v>
      </c>
      <c r="J50" s="193">
        <f t="shared" si="8"/>
        <v>58.1677</v>
      </c>
      <c r="K50" s="139"/>
      <c r="L50" s="176">
        <f t="shared" si="17"/>
        <v>5.0546</v>
      </c>
      <c r="M50" s="160">
        <f t="shared" si="18"/>
        <v>1</v>
      </c>
      <c r="N50" s="160">
        <f t="shared" si="19"/>
        <v>5.0546</v>
      </c>
      <c r="O50" s="139"/>
      <c r="P50" s="139"/>
      <c r="Q50" s="176">
        <v>65.0</v>
      </c>
      <c r="R50" s="188">
        <v>18.5</v>
      </c>
      <c r="S50" s="176">
        <f t="shared" si="9"/>
        <v>1.58</v>
      </c>
      <c r="T50" s="160">
        <f t="shared" si="10"/>
        <v>1</v>
      </c>
      <c r="U50" s="160">
        <f t="shared" si="11"/>
        <v>1.58</v>
      </c>
      <c r="V50" s="189">
        <f t="shared" si="12"/>
        <v>58.1677</v>
      </c>
      <c r="W50" s="176">
        <f t="shared" ref="W50:X50" si="36">C50/100</f>
        <v>1</v>
      </c>
      <c r="X50" s="176">
        <f t="shared" si="36"/>
        <v>1.99</v>
      </c>
      <c r="Y50" s="176">
        <f t="shared" si="14"/>
        <v>1.58</v>
      </c>
      <c r="Z50" s="190">
        <f t="shared" si="15"/>
        <v>3.1442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21.0</v>
      </c>
      <c r="B51" s="191" t="s">
        <v>104</v>
      </c>
      <c r="C51" s="191">
        <v>106.0</v>
      </c>
      <c r="D51" s="191">
        <v>199.0</v>
      </c>
      <c r="E51" s="191">
        <v>192.0</v>
      </c>
      <c r="F51" s="191">
        <f t="shared" si="5"/>
        <v>0</v>
      </c>
      <c r="G51" s="191">
        <f t="shared" si="6"/>
        <v>74.925888</v>
      </c>
      <c r="H51" s="192">
        <f t="shared" si="7"/>
        <v>74.925888</v>
      </c>
      <c r="I51" s="191">
        <v>1.0</v>
      </c>
      <c r="J51" s="193">
        <f t="shared" si="8"/>
        <v>74.925888</v>
      </c>
      <c r="K51" s="139"/>
      <c r="L51" s="176">
        <f t="shared" si="17"/>
        <v>5.0546</v>
      </c>
      <c r="M51" s="160">
        <f t="shared" si="18"/>
        <v>1</v>
      </c>
      <c r="N51" s="160">
        <f t="shared" si="19"/>
        <v>5.0546</v>
      </c>
      <c r="O51" s="139"/>
      <c r="P51" s="139"/>
      <c r="Q51" s="176">
        <v>76.0</v>
      </c>
      <c r="R51" s="188">
        <v>18.5</v>
      </c>
      <c r="S51" s="176">
        <f t="shared" si="9"/>
        <v>1.92</v>
      </c>
      <c r="T51" s="160">
        <f t="shared" si="10"/>
        <v>1</v>
      </c>
      <c r="U51" s="160">
        <f t="shared" si="11"/>
        <v>1.92</v>
      </c>
      <c r="V51" s="189">
        <f t="shared" si="12"/>
        <v>74.925888</v>
      </c>
      <c r="W51" s="176">
        <f t="shared" ref="W51:X51" si="37">C51/100</f>
        <v>1.06</v>
      </c>
      <c r="X51" s="176">
        <f t="shared" si="37"/>
        <v>1.99</v>
      </c>
      <c r="Y51" s="176">
        <f t="shared" si="14"/>
        <v>1.92</v>
      </c>
      <c r="Z51" s="190">
        <f t="shared" si="15"/>
        <v>4.050048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51.0</v>
      </c>
      <c r="B52" s="191"/>
      <c r="C52" s="191"/>
      <c r="D52" s="191"/>
      <c r="E52" s="191"/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/>
      <c r="J52" s="193">
        <f t="shared" si="8"/>
        <v>0</v>
      </c>
      <c r="K52" s="139"/>
      <c r="L52" s="194"/>
      <c r="M52" s="195"/>
      <c r="N52" s="195"/>
      <c r="O52" s="139"/>
      <c r="P52" s="139"/>
      <c r="Q52" s="176"/>
      <c r="R52" s="141"/>
      <c r="S52" s="176">
        <f t="shared" si="9"/>
        <v>0</v>
      </c>
      <c r="T52" s="160" t="str">
        <f t="shared" si="10"/>
        <v/>
      </c>
      <c r="U52" s="160">
        <f t="shared" si="11"/>
        <v>0</v>
      </c>
      <c r="V52" s="189">
        <f t="shared" si="12"/>
        <v>0</v>
      </c>
      <c r="W52" s="176">
        <f t="shared" ref="W52:X52" si="38">C52/100</f>
        <v>0</v>
      </c>
      <c r="X52" s="176">
        <f t="shared" si="38"/>
        <v>0</v>
      </c>
      <c r="Y52" s="176">
        <f t="shared" si="14"/>
        <v>0</v>
      </c>
      <c r="Z52" s="190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52.0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/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39">C53/100</f>
        <v>0</v>
      </c>
      <c r="X53" s="176">
        <f t="shared" si="39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53.0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/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40">C54/100</f>
        <v>0</v>
      </c>
      <c r="X54" s="176">
        <f t="shared" si="40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54.0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/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1">C55/100</f>
        <v>0</v>
      </c>
      <c r="X55" s="176">
        <f t="shared" si="41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55.0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2">C56/100</f>
        <v>0</v>
      </c>
      <c r="X56" s="176">
        <f t="shared" si="42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56.0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3">C57/100</f>
        <v>0</v>
      </c>
      <c r="X57" s="176">
        <f t="shared" si="43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57.0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4">C58/100</f>
        <v>0</v>
      </c>
      <c r="X58" s="176">
        <f t="shared" si="44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58.0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/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5">C59/100</f>
        <v>0</v>
      </c>
      <c r="X59" s="176">
        <f t="shared" si="45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59.0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/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46">C60/100</f>
        <v>0</v>
      </c>
      <c r="X60" s="176">
        <f t="shared" si="46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60.0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76">
        <f t="shared" ref="L61:L62" si="48">D61*25.4/1000</f>
        <v>0</v>
      </c>
      <c r="M61" s="160" t="str">
        <f t="shared" ref="M61:M76" si="49">+I61</f>
        <v/>
      </c>
      <c r="N61" s="160">
        <f t="shared" ref="N61:N62" si="50">M61*L61</f>
        <v>0</v>
      </c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47">C61/100</f>
        <v>0</v>
      </c>
      <c r="X61" s="176">
        <f t="shared" si="47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61.0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>
        <f t="shared" si="48"/>
        <v>0</v>
      </c>
      <c r="M62" s="195" t="str">
        <f t="shared" si="49"/>
        <v/>
      </c>
      <c r="N62" s="195">
        <f t="shared" si="50"/>
        <v>0</v>
      </c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51">C62/100</f>
        <v>0</v>
      </c>
      <c r="X62" s="176">
        <f t="shared" si="51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62.0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 t="str">
        <f t="shared" si="49"/>
        <v/>
      </c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52">C63/100</f>
        <v>0</v>
      </c>
      <c r="X63" s="176">
        <f t="shared" si="52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63.0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 t="str">
        <f t="shared" si="49"/>
        <v/>
      </c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3">C64/100</f>
        <v>0</v>
      </c>
      <c r="X64" s="176">
        <f t="shared" si="53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64.0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 t="str">
        <f t="shared" si="49"/>
        <v/>
      </c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4">C65/100</f>
        <v>0</v>
      </c>
      <c r="X65" s="176">
        <f t="shared" si="54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65.0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 t="str">
        <f t="shared" si="49"/>
        <v/>
      </c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5">C66/100</f>
        <v>0</v>
      </c>
      <c r="X66" s="176">
        <f t="shared" si="55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66.0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49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6">C67/100</f>
        <v>0</v>
      </c>
      <c r="X67" s="176">
        <f t="shared" si="56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67.0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49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7">C68/100</f>
        <v>0</v>
      </c>
      <c r="X68" s="176">
        <f t="shared" si="57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68.0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49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8">C69/100</f>
        <v>0</v>
      </c>
      <c r="X69" s="176">
        <f t="shared" si="58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69.0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49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9">C70/100</f>
        <v>0</v>
      </c>
      <c r="X70" s="176">
        <f t="shared" si="59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70.0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49"/>
        <v/>
      </c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60">C71/100</f>
        <v>0</v>
      </c>
      <c r="X71" s="176">
        <f t="shared" si="60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71.0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49"/>
        <v/>
      </c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61">C72/100</f>
        <v>0</v>
      </c>
      <c r="X72" s="176">
        <f t="shared" si="61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72.0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49"/>
        <v/>
      </c>
      <c r="N73" s="195"/>
      <c r="O73" s="139"/>
      <c r="P73" s="139"/>
      <c r="Q73" s="176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198">
        <f t="shared" si="12"/>
        <v>0</v>
      </c>
      <c r="W73" s="196">
        <f t="shared" ref="W73:X73" si="62">C73/100</f>
        <v>0</v>
      </c>
      <c r="X73" s="196">
        <f t="shared" si="62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73.0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49"/>
        <v/>
      </c>
      <c r="N74" s="195"/>
      <c r="O74" s="139"/>
      <c r="P74" s="139"/>
      <c r="Q74" s="176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198">
        <f t="shared" si="12"/>
        <v>0</v>
      </c>
      <c r="W74" s="196">
        <f t="shared" ref="W74:X74" si="63">C74/100</f>
        <v>0</v>
      </c>
      <c r="X74" s="196">
        <f t="shared" si="63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74.0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49"/>
        <v/>
      </c>
      <c r="N75" s="195"/>
      <c r="O75" s="139"/>
      <c r="P75" s="139"/>
      <c r="Q75" s="176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198">
        <f t="shared" si="12"/>
        <v>0</v>
      </c>
      <c r="W75" s="196">
        <f t="shared" ref="W75:X75" si="64">C75/100</f>
        <v>0</v>
      </c>
      <c r="X75" s="196">
        <f t="shared" si="64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75.0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49"/>
        <v/>
      </c>
      <c r="N76" s="195"/>
      <c r="O76" s="139"/>
      <c r="P76" s="139"/>
      <c r="Q76" s="176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198">
        <f t="shared" si="12"/>
        <v>0</v>
      </c>
      <c r="W76" s="196">
        <f t="shared" ref="W76:X76" si="65">C76/100</f>
        <v>0</v>
      </c>
      <c r="X76" s="196">
        <f t="shared" si="65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76.0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66">C77/100</f>
        <v>0</v>
      </c>
      <c r="X77" s="196">
        <f t="shared" si="66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77.0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67">C78/100</f>
        <v>0</v>
      </c>
      <c r="X78" s="196">
        <f t="shared" si="67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78.0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68">C79/100</f>
        <v>0</v>
      </c>
      <c r="X79" s="196">
        <f t="shared" si="68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79.0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69">C80/100</f>
        <v>0</v>
      </c>
      <c r="X80" s="196">
        <f t="shared" si="69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80.0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0">C81/100</f>
        <v>0</v>
      </c>
      <c r="X81" s="196">
        <f t="shared" si="70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81.0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1">C82/100</f>
        <v>0</v>
      </c>
      <c r="X82" s="196">
        <f t="shared" si="71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82.0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2">C83/100</f>
        <v>0</v>
      </c>
      <c r="X83" s="196">
        <f t="shared" si="72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83.0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3">C84/100</f>
        <v>0</v>
      </c>
      <c r="X84" s="196">
        <f t="shared" si="73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84.0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4">C85/100</f>
        <v>0</v>
      </c>
      <c r="X85" s="196">
        <f t="shared" si="74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85.0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5">C86/100</f>
        <v>0</v>
      </c>
      <c r="X86" s="196">
        <f t="shared" si="75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86.0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6">C87/100</f>
        <v>0</v>
      </c>
      <c r="X87" s="196">
        <f t="shared" si="76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87.0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7">C88/100</f>
        <v>0</v>
      </c>
      <c r="X88" s="196">
        <f t="shared" si="77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88.0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8">C89/100</f>
        <v>0</v>
      </c>
      <c r="X89" s="196">
        <f t="shared" si="78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89.0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79">C90/100</f>
        <v>0</v>
      </c>
      <c r="X90" s="196">
        <f t="shared" si="79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90.0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0">C91/100</f>
        <v>0</v>
      </c>
      <c r="X91" s="196">
        <f t="shared" si="80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91.0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1">C92/100</f>
        <v>0</v>
      </c>
      <c r="X92" s="196">
        <f t="shared" si="81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92.0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2">C93/100</f>
        <v>0</v>
      </c>
      <c r="X93" s="196">
        <f t="shared" si="82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93.0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3">C94/100</f>
        <v>0</v>
      </c>
      <c r="X94" s="196">
        <f t="shared" si="83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94.0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4">C95/100</f>
        <v>0</v>
      </c>
      <c r="X95" s="196">
        <f t="shared" si="84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95.0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5">C96/100</f>
        <v>0</v>
      </c>
      <c r="X96" s="196">
        <f t="shared" si="85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96.0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6">C97/100</f>
        <v>0</v>
      </c>
      <c r="X97" s="196">
        <f t="shared" si="86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97.0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7">C98/100</f>
        <v>0</v>
      </c>
      <c r="X98" s="196">
        <f t="shared" si="87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98.0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8">C99/100</f>
        <v>0</v>
      </c>
      <c r="X99" s="196">
        <f t="shared" si="88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99.0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9">C100/100</f>
        <v>0</v>
      </c>
      <c r="X100" s="196">
        <f t="shared" si="89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100.0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0">C101/100</f>
        <v>0</v>
      </c>
      <c r="X101" s="196">
        <f t="shared" si="90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101.0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1">C102/100</f>
        <v>0</v>
      </c>
      <c r="X102" s="196">
        <f t="shared" si="91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102.0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2">C103/100</f>
        <v>0</v>
      </c>
      <c r="X103" s="196">
        <f t="shared" si="92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103.0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3">C104/100</f>
        <v>0</v>
      </c>
      <c r="X104" s="196">
        <f t="shared" si="93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104.0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4">C105/100</f>
        <v>0</v>
      </c>
      <c r="X105" s="196">
        <f t="shared" si="94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105.0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5">C106/100</f>
        <v>0</v>
      </c>
      <c r="X106" s="196">
        <f t="shared" si="95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106.0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6">C107/100</f>
        <v>0</v>
      </c>
      <c r="X107" s="196">
        <f t="shared" si="96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107.0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7">C108/100</f>
        <v>0</v>
      </c>
      <c r="X108" s="196">
        <f t="shared" si="97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108.0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8">C109/100</f>
        <v>0</v>
      </c>
      <c r="X109" s="196">
        <f t="shared" si="98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109.0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9">C110/100</f>
        <v>0</v>
      </c>
      <c r="X110" s="196">
        <f t="shared" si="99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110.0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0">C111/100</f>
        <v>0</v>
      </c>
      <c r="X111" s="196">
        <f t="shared" si="100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111.0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1">C112/100</f>
        <v>0</v>
      </c>
      <c r="X112" s="196">
        <f t="shared" si="101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112.0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2">C113/100</f>
        <v>0</v>
      </c>
      <c r="X113" s="196">
        <f t="shared" si="102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113.0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3">C114/100</f>
        <v>0</v>
      </c>
      <c r="X114" s="196">
        <f t="shared" si="103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114.0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4">C115/100</f>
        <v>0</v>
      </c>
      <c r="X115" s="196">
        <f t="shared" si="104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115.0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5">C116/100</f>
        <v>0</v>
      </c>
      <c r="X116" s="196">
        <f t="shared" si="105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116.0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6">C117/100</f>
        <v>0</v>
      </c>
      <c r="X117" s="196">
        <f t="shared" si="106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117.0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7">C118/100</f>
        <v>0</v>
      </c>
      <c r="X118" s="196">
        <f t="shared" si="107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118.0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8">C119/100</f>
        <v>0</v>
      </c>
      <c r="X119" s="196">
        <f t="shared" si="108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119.0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9">C120/100</f>
        <v>0</v>
      </c>
      <c r="X120" s="196">
        <f t="shared" si="109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120.0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0">C121/100</f>
        <v>0</v>
      </c>
      <c r="X121" s="196">
        <f t="shared" si="110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121.0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1">C122/100</f>
        <v>0</v>
      </c>
      <c r="X122" s="196">
        <f t="shared" si="111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122.0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2">C123/100</f>
        <v>0</v>
      </c>
      <c r="X123" s="196">
        <f t="shared" si="112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123.0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3">C124/100</f>
        <v>0</v>
      </c>
      <c r="X124" s="196">
        <f t="shared" si="113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124.0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4">C125/100</f>
        <v>0</v>
      </c>
      <c r="X125" s="196">
        <f t="shared" si="114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125.0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5">C126/100</f>
        <v>0</v>
      </c>
      <c r="X126" s="196">
        <f t="shared" si="115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126.0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6">C127/100</f>
        <v>0</v>
      </c>
      <c r="X127" s="196">
        <f t="shared" si="116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127.0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7">C128/100</f>
        <v>0</v>
      </c>
      <c r="X128" s="196">
        <f t="shared" si="117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128.0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8">C129/100</f>
        <v>0</v>
      </c>
      <c r="X129" s="196">
        <f t="shared" si="118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129.0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9">C130/100</f>
        <v>0</v>
      </c>
      <c r="X130" s="196">
        <f t="shared" si="119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130.0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0">C131/100</f>
        <v>0</v>
      </c>
      <c r="X131" s="196">
        <f t="shared" si="120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131.0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1">C132/100</f>
        <v>0</v>
      </c>
      <c r="X132" s="196">
        <f t="shared" si="121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132.0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2">C133/100</f>
        <v>0</v>
      </c>
      <c r="X133" s="196">
        <f t="shared" si="122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133.0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3">C134/100</f>
        <v>0</v>
      </c>
      <c r="X134" s="196">
        <f t="shared" si="123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134.0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4">C135/100</f>
        <v>0</v>
      </c>
      <c r="X135" s="196">
        <f t="shared" si="124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135.0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5">C136/100</f>
        <v>0</v>
      </c>
      <c r="X136" s="196">
        <f t="shared" si="125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136.0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6">C137/100</f>
        <v>0</v>
      </c>
      <c r="X137" s="196">
        <f t="shared" si="126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137.0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7">C138/100</f>
        <v>0</v>
      </c>
      <c r="X138" s="196">
        <f t="shared" si="127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138.0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8">C139/100</f>
        <v>0</v>
      </c>
      <c r="X139" s="196">
        <f t="shared" si="128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139.0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9">C140/100</f>
        <v>0</v>
      </c>
      <c r="X140" s="196">
        <f t="shared" si="129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140.0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0">C141/100</f>
        <v>0</v>
      </c>
      <c r="X141" s="196">
        <f t="shared" si="130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141.0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1">C142/100</f>
        <v>0</v>
      </c>
      <c r="X142" s="196">
        <f t="shared" si="131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142.0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2">C143/100</f>
        <v>0</v>
      </c>
      <c r="X143" s="196">
        <f t="shared" si="132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143.0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3">C144/100</f>
        <v>0</v>
      </c>
      <c r="X144" s="196">
        <f t="shared" si="133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144.0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4">C145/100</f>
        <v>0</v>
      </c>
      <c r="X145" s="196">
        <f t="shared" si="134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145.0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5">C146/100</f>
        <v>0</v>
      </c>
      <c r="X146" s="196">
        <f t="shared" si="135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146.0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6">C147/100</f>
        <v>0</v>
      </c>
      <c r="X147" s="196">
        <f t="shared" si="136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147.0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7">C148/100</f>
        <v>0</v>
      </c>
      <c r="X148" s="196">
        <f t="shared" si="137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148.0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8">C149/100</f>
        <v>0</v>
      </c>
      <c r="X149" s="196">
        <f t="shared" si="138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149.0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9">C150/100</f>
        <v>0</v>
      </c>
      <c r="X150" s="196">
        <f t="shared" si="139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150.0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0">C151/100</f>
        <v>0</v>
      </c>
      <c r="X151" s="196">
        <f t="shared" si="140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151.0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1">C152/100</f>
        <v>0</v>
      </c>
      <c r="X152" s="196">
        <f t="shared" si="141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152.0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2">C153/100</f>
        <v>0</v>
      </c>
      <c r="X153" s="196">
        <f t="shared" si="142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153.0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3">C154/100</f>
        <v>0</v>
      </c>
      <c r="X154" s="196">
        <f t="shared" si="143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154.0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4">C155/100</f>
        <v>0</v>
      </c>
      <c r="X155" s="196">
        <f t="shared" si="144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155.0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5">C156/100</f>
        <v>0</v>
      </c>
      <c r="X156" s="196">
        <f t="shared" si="145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156.0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6">C157/100</f>
        <v>0</v>
      </c>
      <c r="X157" s="196">
        <f t="shared" si="146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157.0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7">C158/100</f>
        <v>0</v>
      </c>
      <c r="X158" s="196">
        <f t="shared" si="147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158.0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8">C159/100</f>
        <v>0</v>
      </c>
      <c r="X159" s="196">
        <f t="shared" si="148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159.0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9">C160/100</f>
        <v>0</v>
      </c>
      <c r="X160" s="196">
        <f t="shared" si="149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160.0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0">C161/100</f>
        <v>0</v>
      </c>
      <c r="X161" s="196">
        <f t="shared" si="150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161.0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1">C162/100</f>
        <v>0</v>
      </c>
      <c r="X162" s="196">
        <f t="shared" si="151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162.0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2">C163/100</f>
        <v>0</v>
      </c>
      <c r="X163" s="196">
        <f t="shared" si="152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163.0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3">C164/100</f>
        <v>0</v>
      </c>
      <c r="X164" s="196">
        <f t="shared" si="153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164.0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4">C165/100</f>
        <v>0</v>
      </c>
      <c r="X165" s="196">
        <f t="shared" si="154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165.0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5">C166/100</f>
        <v>0</v>
      </c>
      <c r="X166" s="196">
        <f t="shared" si="155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166.0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6">C167/100</f>
        <v>0</v>
      </c>
      <c r="X167" s="196">
        <f t="shared" si="156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167.0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7">C168/100</f>
        <v>0</v>
      </c>
      <c r="X168" s="196">
        <f t="shared" si="157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168.0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8">C169/100</f>
        <v>0</v>
      </c>
      <c r="X169" s="196">
        <f t="shared" si="158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169.0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9">C170/100</f>
        <v>0</v>
      </c>
      <c r="X170" s="196">
        <f t="shared" si="159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170.0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0">C171/100</f>
        <v>0</v>
      </c>
      <c r="X171" s="196">
        <f t="shared" si="160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171.0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1">C172/100</f>
        <v>0</v>
      </c>
      <c r="X172" s="196">
        <f t="shared" si="161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172.0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2">C173/100</f>
        <v>0</v>
      </c>
      <c r="X173" s="196">
        <f t="shared" si="162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173.0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3">C174/100</f>
        <v>0</v>
      </c>
      <c r="X174" s="196">
        <f t="shared" si="163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174.0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4">C175/100</f>
        <v>0</v>
      </c>
      <c r="X175" s="196">
        <f t="shared" si="164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175.0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5">C176/100</f>
        <v>0</v>
      </c>
      <c r="X176" s="196">
        <f t="shared" si="165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176.0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6">C177/100</f>
        <v>0</v>
      </c>
      <c r="X177" s="196">
        <f t="shared" si="166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177.0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7">C178/100</f>
        <v>0</v>
      </c>
      <c r="X178" s="196">
        <f t="shared" si="167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178.0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8">C179/100</f>
        <v>0</v>
      </c>
      <c r="X179" s="196">
        <f t="shared" si="168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179.0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9">C180/100</f>
        <v>0</v>
      </c>
      <c r="X180" s="196">
        <f t="shared" si="169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180.0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0">C181/100</f>
        <v>0</v>
      </c>
      <c r="X181" s="196">
        <f t="shared" si="170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181.0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1">C182/100</f>
        <v>0</v>
      </c>
      <c r="X182" s="196">
        <f t="shared" si="171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182.0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2">C183/100</f>
        <v>0</v>
      </c>
      <c r="X183" s="196">
        <f t="shared" si="172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183.0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3">C184/100</f>
        <v>0</v>
      </c>
      <c r="X184" s="196">
        <f t="shared" si="173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184.0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4">C185/100</f>
        <v>0</v>
      </c>
      <c r="X185" s="196">
        <f t="shared" si="174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185.0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5">C186/100</f>
        <v>0</v>
      </c>
      <c r="X186" s="196">
        <f t="shared" si="175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186.0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6">C187/100</f>
        <v>0</v>
      </c>
      <c r="X187" s="196">
        <f t="shared" si="176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187.0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7">C188/100</f>
        <v>0</v>
      </c>
      <c r="X188" s="196">
        <f t="shared" si="177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188.0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8">C189/100</f>
        <v>0</v>
      </c>
      <c r="X189" s="196">
        <f t="shared" si="178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189.0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9">C190/100</f>
        <v>0</v>
      </c>
      <c r="X190" s="196">
        <f t="shared" si="179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190.0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0">C191/100</f>
        <v>0</v>
      </c>
      <c r="X191" s="196">
        <f t="shared" si="180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191.0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1">C192/100</f>
        <v>0</v>
      </c>
      <c r="X192" s="196">
        <f t="shared" si="181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192.0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2">C193/100</f>
        <v>0</v>
      </c>
      <c r="X193" s="196">
        <f t="shared" si="182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193.0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3">C194/100</f>
        <v>0</v>
      </c>
      <c r="X194" s="196">
        <f t="shared" si="183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194.0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4">C195/100</f>
        <v>0</v>
      </c>
      <c r="X195" s="196">
        <f t="shared" si="184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195.0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5">C196/100</f>
        <v>0</v>
      </c>
      <c r="X196" s="196">
        <f t="shared" si="185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196.0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6">C197/100</f>
        <v>0</v>
      </c>
      <c r="X197" s="196">
        <f t="shared" si="186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197.0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7">C198/100</f>
        <v>0</v>
      </c>
      <c r="X198" s="196">
        <f t="shared" si="187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198.0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8">C199/100</f>
        <v>0</v>
      </c>
      <c r="X199" s="196">
        <f t="shared" si="188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199.0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9">C200/100</f>
        <v>0</v>
      </c>
      <c r="X200" s="196">
        <f t="shared" si="189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200.0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0">C201/100</f>
        <v>0</v>
      </c>
      <c r="X201" s="196">
        <f t="shared" si="190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201.0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1">C202/100</f>
        <v>0</v>
      </c>
      <c r="X202" s="196">
        <f t="shared" si="191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202.0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2">C203/100</f>
        <v>0</v>
      </c>
      <c r="X203" s="196">
        <f t="shared" si="192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203.0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3">C204/100</f>
        <v>0</v>
      </c>
      <c r="X204" s="196">
        <f t="shared" si="193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204.0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4">C205/100</f>
        <v>0</v>
      </c>
      <c r="X205" s="196">
        <f t="shared" si="194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205.0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5">C206/100</f>
        <v>0</v>
      </c>
      <c r="X206" s="196">
        <f t="shared" si="195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206.0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6">C207/100</f>
        <v>0</v>
      </c>
      <c r="X207" s="196">
        <f t="shared" si="196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207.0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7">C208/100</f>
        <v>0</v>
      </c>
      <c r="X208" s="196">
        <f t="shared" si="197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208.0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8">C209/100</f>
        <v>0</v>
      </c>
      <c r="X209" s="196">
        <f t="shared" si="198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209.0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9">C210/100</f>
        <v>0</v>
      </c>
      <c r="X210" s="196">
        <f t="shared" si="199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210.0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0">C211/100</f>
        <v>0</v>
      </c>
      <c r="X211" s="196">
        <f t="shared" si="200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211.0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1">C212/100</f>
        <v>0</v>
      </c>
      <c r="X212" s="196">
        <f t="shared" si="201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212.0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2">C213/100</f>
        <v>0</v>
      </c>
      <c r="X213" s="196">
        <f t="shared" si="202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213.0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3">C214/100</f>
        <v>0</v>
      </c>
      <c r="X214" s="196">
        <f t="shared" si="203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214.0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4">C215/100</f>
        <v>0</v>
      </c>
      <c r="X215" s="196">
        <f t="shared" si="204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215.0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5">C216/100</f>
        <v>0</v>
      </c>
      <c r="X216" s="196">
        <f t="shared" si="205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216.0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6">C217/100</f>
        <v>0</v>
      </c>
      <c r="X217" s="196">
        <f t="shared" si="206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217.0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7">C218/100</f>
        <v>0</v>
      </c>
      <c r="X218" s="196">
        <f t="shared" si="207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customHeight="1">
      <c r="A219" s="160"/>
      <c r="B219" s="176"/>
      <c r="C219" s="176"/>
      <c r="D219" s="176"/>
      <c r="E219" s="176"/>
      <c r="F219" s="176"/>
      <c r="G219" s="176"/>
      <c r="H219" s="179"/>
      <c r="I219" s="160"/>
      <c r="J219" s="201">
        <f>+Q282</f>
        <v>70.4</v>
      </c>
      <c r="K219" s="139"/>
      <c r="L219" s="139"/>
      <c r="M219" s="139"/>
      <c r="N219" s="139"/>
      <c r="O219" s="139"/>
      <c r="P219" s="139"/>
      <c r="Q219" s="139"/>
      <c r="R219" s="202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8">C219/100</f>
        <v>0</v>
      </c>
      <c r="X219" s="196">
        <f t="shared" si="208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customHeight="1">
      <c r="A220" s="160"/>
      <c r="B220" s="203"/>
      <c r="C220" s="203"/>
      <c r="D220" s="203"/>
      <c r="E220" s="203"/>
      <c r="F220" s="203"/>
      <c r="G220" s="203"/>
      <c r="H220" s="204"/>
      <c r="I220" s="205">
        <f>SUM(I31:I218)</f>
        <v>21</v>
      </c>
      <c r="J220" s="206">
        <f>SUM(J31:J219)</f>
        <v>16471.08165</v>
      </c>
      <c r="K220" s="207"/>
      <c r="L220" s="207"/>
      <c r="M220" s="207"/>
      <c r="N220" s="207"/>
      <c r="O220" s="207"/>
      <c r="P220" s="207"/>
      <c r="Q220" s="207"/>
      <c r="R220" s="141"/>
      <c r="S220" s="207">
        <f>SUMIFS($T$31:$T$218,$S$31:$S$218,"&gt;=3")</f>
        <v>10</v>
      </c>
      <c r="T220" s="207">
        <f t="shared" ref="T220:U220" si="209">SUM(T31:T218)</f>
        <v>21</v>
      </c>
      <c r="U220" s="207">
        <f t="shared" si="209"/>
        <v>302.8</v>
      </c>
      <c r="V220" s="207"/>
      <c r="W220" s="207"/>
      <c r="X220" s="207"/>
      <c r="Y220" s="207"/>
      <c r="Z220" s="208">
        <f>SUM(Z31:Z219)</f>
        <v>555.751338</v>
      </c>
      <c r="AA220" s="207"/>
      <c r="AB220" s="207"/>
      <c r="AC220" s="207"/>
      <c r="AD220" s="207"/>
      <c r="AE220" s="207"/>
      <c r="AF220" s="207"/>
      <c r="AG220" s="207"/>
      <c r="AH220" s="207"/>
      <c r="AI220" s="207"/>
      <c r="AJ220" s="207"/>
      <c r="AK220" s="207"/>
      <c r="AL220" s="207"/>
      <c r="AM220" s="207"/>
      <c r="AN220" s="207"/>
      <c r="AO220" s="207"/>
      <c r="AP220" s="207"/>
      <c r="AQ220" s="207"/>
      <c r="AR220" s="207"/>
      <c r="AS220" s="207"/>
      <c r="AT220" s="207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41"/>
      <c r="S221" s="200"/>
      <c r="T221" s="139">
        <f>+T220-S220</f>
        <v>11</v>
      </c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202"/>
      <c r="S222" s="139"/>
      <c r="T222" s="139" t="s">
        <v>48</v>
      </c>
      <c r="U222" s="139" t="s">
        <v>61</v>
      </c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141"/>
      <c r="S223" s="139" t="s">
        <v>31</v>
      </c>
      <c r="T223" s="209">
        <f>SUMIFS($J$31:$J$218,$S$31:$S$218,"&gt;=3")</f>
        <v>15578.70597</v>
      </c>
      <c r="U223" s="210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 t="s">
        <v>32</v>
      </c>
      <c r="B224" s="139"/>
      <c r="C224" s="139"/>
      <c r="D224" s="139" t="s">
        <v>33</v>
      </c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 t="s">
        <v>34</v>
      </c>
      <c r="T224" s="211">
        <f>J220-T223</f>
        <v>892.3756785</v>
      </c>
      <c r="U224" s="210">
        <f>+SUMIFS($U$31:$U$218,$S$31:$S$218,"&gt;=3")</f>
        <v>284.59</v>
      </c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202"/>
      <c r="S225" s="139"/>
      <c r="T225" s="212">
        <f>+I220</f>
        <v>21</v>
      </c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39.0" customHeight="1">
      <c r="A226" s="176"/>
      <c r="B226" s="160" t="s">
        <v>12</v>
      </c>
      <c r="C226" s="177" t="s">
        <v>62</v>
      </c>
      <c r="D226" s="52"/>
      <c r="E226" s="53"/>
      <c r="F226" s="178"/>
      <c r="G226" s="178"/>
      <c r="H226" s="179" t="s">
        <v>14</v>
      </c>
      <c r="I226" s="160" t="s">
        <v>15</v>
      </c>
      <c r="J226" s="160" t="s">
        <v>16</v>
      </c>
      <c r="K226" s="139"/>
      <c r="L226" s="139"/>
      <c r="M226" s="139"/>
      <c r="N226" s="139"/>
      <c r="O226" s="139"/>
      <c r="P226" s="139"/>
      <c r="Q226" s="139"/>
      <c r="R226" s="141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4">
        <v>1.0</v>
      </c>
      <c r="B227" s="213"/>
      <c r="C227" s="213"/>
      <c r="D227" s="213"/>
      <c r="E227" s="213"/>
      <c r="F227" s="213">
        <f t="shared" ref="F227:F240" si="210">1-VALUE(IF(RIGHT(B227, 1)="%", RIGHT(B227, 3), 0))</f>
        <v>1</v>
      </c>
      <c r="G227" s="213">
        <f t="shared" ref="G227:G240" si="211">+Q227*C227/100*D227/100*E227/100</f>
        <v>0</v>
      </c>
      <c r="H227" s="214">
        <f t="shared" ref="H227:H240" si="212">IF(F227=0, G227, F227*G227)</f>
        <v>0</v>
      </c>
      <c r="I227" s="213"/>
      <c r="J227" s="215"/>
      <c r="K227" s="139"/>
      <c r="L227" s="176">
        <f t="shared" ref="L227:L235" si="213">D227*25.4/1000</f>
        <v>0</v>
      </c>
      <c r="M227" s="160" t="str">
        <f t="shared" ref="M227:M231" si="214">+I227</f>
        <v/>
      </c>
      <c r="N227" s="160">
        <f t="shared" ref="N227:N231" si="215">M227*L227</f>
        <v>0</v>
      </c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4">
        <v>2.0</v>
      </c>
      <c r="B228" s="213"/>
      <c r="C228" s="213"/>
      <c r="D228" s="213"/>
      <c r="E228" s="213"/>
      <c r="F228" s="213">
        <f t="shared" si="210"/>
        <v>1</v>
      </c>
      <c r="G228" s="213">
        <f t="shared" si="211"/>
        <v>0</v>
      </c>
      <c r="H228" s="214">
        <f t="shared" si="212"/>
        <v>0</v>
      </c>
      <c r="I228" s="213"/>
      <c r="J228" s="215">
        <f t="shared" ref="J228:J240" si="216">+I228*H228</f>
        <v>0</v>
      </c>
      <c r="K228" s="139"/>
      <c r="L228" s="176">
        <f t="shared" si="213"/>
        <v>0</v>
      </c>
      <c r="M228" s="160" t="str">
        <f t="shared" si="214"/>
        <v/>
      </c>
      <c r="N228" s="160">
        <f t="shared" si="215"/>
        <v>0</v>
      </c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4">
        <v>3.0</v>
      </c>
      <c r="B229" s="216"/>
      <c r="C229" s="216"/>
      <c r="D229" s="216"/>
      <c r="E229" s="216"/>
      <c r="F229" s="216">
        <f t="shared" si="210"/>
        <v>1</v>
      </c>
      <c r="G229" s="216">
        <f t="shared" si="211"/>
        <v>0</v>
      </c>
      <c r="H229" s="217">
        <f t="shared" si="212"/>
        <v>0</v>
      </c>
      <c r="I229" s="216"/>
      <c r="J229" s="193">
        <f t="shared" si="216"/>
        <v>0</v>
      </c>
      <c r="K229" s="139"/>
      <c r="L229" s="176">
        <f t="shared" si="213"/>
        <v>0</v>
      </c>
      <c r="M229" s="160" t="str">
        <f t="shared" si="214"/>
        <v/>
      </c>
      <c r="N229" s="160">
        <f t="shared" si="215"/>
        <v>0</v>
      </c>
      <c r="O229" s="139"/>
      <c r="P229" s="139"/>
      <c r="Q229" s="139"/>
      <c r="R229" s="139"/>
      <c r="S229" s="218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4">
        <v>4.0</v>
      </c>
      <c r="B230" s="216"/>
      <c r="C230" s="216"/>
      <c r="D230" s="216"/>
      <c r="E230" s="216"/>
      <c r="F230" s="216">
        <f t="shared" si="210"/>
        <v>1</v>
      </c>
      <c r="G230" s="216">
        <f t="shared" si="211"/>
        <v>0</v>
      </c>
      <c r="H230" s="217">
        <f t="shared" si="212"/>
        <v>0</v>
      </c>
      <c r="I230" s="216"/>
      <c r="J230" s="193">
        <f t="shared" si="216"/>
        <v>0</v>
      </c>
      <c r="K230" s="139"/>
      <c r="L230" s="176">
        <f t="shared" si="213"/>
        <v>0</v>
      </c>
      <c r="M230" s="160" t="str">
        <f t="shared" si="214"/>
        <v/>
      </c>
      <c r="N230" s="160">
        <f t="shared" si="215"/>
        <v>0</v>
      </c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5.0</v>
      </c>
      <c r="B231" s="216"/>
      <c r="C231" s="216"/>
      <c r="D231" s="216"/>
      <c r="E231" s="216"/>
      <c r="F231" s="216">
        <f t="shared" si="210"/>
        <v>1</v>
      </c>
      <c r="G231" s="216">
        <f t="shared" si="211"/>
        <v>0</v>
      </c>
      <c r="H231" s="217">
        <f t="shared" si="212"/>
        <v>0</v>
      </c>
      <c r="I231" s="216"/>
      <c r="J231" s="193">
        <f t="shared" si="216"/>
        <v>0</v>
      </c>
      <c r="K231" s="139"/>
      <c r="L231" s="176">
        <f t="shared" si="213"/>
        <v>0</v>
      </c>
      <c r="M231" s="160" t="str">
        <f t="shared" si="214"/>
        <v/>
      </c>
      <c r="N231" s="160">
        <f t="shared" si="215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6.0</v>
      </c>
      <c r="B232" s="216"/>
      <c r="C232" s="216"/>
      <c r="D232" s="216"/>
      <c r="E232" s="216"/>
      <c r="F232" s="216">
        <f t="shared" si="210"/>
        <v>1</v>
      </c>
      <c r="G232" s="216">
        <f t="shared" si="211"/>
        <v>0</v>
      </c>
      <c r="H232" s="217">
        <f t="shared" si="212"/>
        <v>0</v>
      </c>
      <c r="I232" s="216"/>
      <c r="J232" s="193">
        <f t="shared" si="216"/>
        <v>0</v>
      </c>
      <c r="K232" s="139"/>
      <c r="L232" s="139">
        <f t="shared" si="213"/>
        <v>0</v>
      </c>
      <c r="M232" s="219"/>
      <c r="N232" s="21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7.0</v>
      </c>
      <c r="B233" s="216"/>
      <c r="C233" s="216"/>
      <c r="D233" s="216"/>
      <c r="E233" s="216"/>
      <c r="F233" s="216">
        <f t="shared" si="210"/>
        <v>1</v>
      </c>
      <c r="G233" s="216">
        <f t="shared" si="211"/>
        <v>0</v>
      </c>
      <c r="H233" s="217">
        <f t="shared" si="212"/>
        <v>0</v>
      </c>
      <c r="I233" s="216"/>
      <c r="J233" s="193">
        <f t="shared" si="216"/>
        <v>0</v>
      </c>
      <c r="K233" s="139"/>
      <c r="L233" s="139">
        <f t="shared" si="213"/>
        <v>0</v>
      </c>
      <c r="M233" s="219"/>
      <c r="N233" s="21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8.0</v>
      </c>
      <c r="B234" s="216"/>
      <c r="C234" s="216"/>
      <c r="D234" s="216"/>
      <c r="E234" s="216"/>
      <c r="F234" s="216">
        <f t="shared" si="210"/>
        <v>1</v>
      </c>
      <c r="G234" s="216">
        <f t="shared" si="211"/>
        <v>0</v>
      </c>
      <c r="H234" s="217">
        <f t="shared" si="212"/>
        <v>0</v>
      </c>
      <c r="I234" s="216"/>
      <c r="J234" s="193">
        <f t="shared" si="216"/>
        <v>0</v>
      </c>
      <c r="K234" s="139"/>
      <c r="L234" s="139">
        <f t="shared" si="213"/>
        <v>0</v>
      </c>
      <c r="M234" s="219"/>
      <c r="N234" s="21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9.0</v>
      </c>
      <c r="B235" s="216"/>
      <c r="C235" s="216"/>
      <c r="D235" s="216"/>
      <c r="E235" s="216"/>
      <c r="F235" s="216">
        <f t="shared" si="210"/>
        <v>1</v>
      </c>
      <c r="G235" s="216">
        <f t="shared" si="211"/>
        <v>0</v>
      </c>
      <c r="H235" s="217">
        <f t="shared" si="212"/>
        <v>0</v>
      </c>
      <c r="I235" s="216"/>
      <c r="J235" s="193">
        <f t="shared" si="216"/>
        <v>0</v>
      </c>
      <c r="K235" s="139"/>
      <c r="L235" s="139">
        <f t="shared" si="213"/>
        <v>0</v>
      </c>
      <c r="M235" s="219"/>
      <c r="N235" s="21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10.0</v>
      </c>
      <c r="B236" s="191"/>
      <c r="C236" s="191"/>
      <c r="D236" s="191"/>
      <c r="E236" s="191"/>
      <c r="F236" s="191">
        <f t="shared" si="210"/>
        <v>1</v>
      </c>
      <c r="G236" s="191">
        <f t="shared" si="211"/>
        <v>0</v>
      </c>
      <c r="H236" s="192">
        <f t="shared" si="212"/>
        <v>0</v>
      </c>
      <c r="I236" s="191"/>
      <c r="J236" s="193">
        <f t="shared" si="216"/>
        <v>0</v>
      </c>
      <c r="K236" s="139"/>
      <c r="L236" s="139"/>
      <c r="M236" s="219"/>
      <c r="N236" s="21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11.0</v>
      </c>
      <c r="B237" s="191"/>
      <c r="C237" s="191"/>
      <c r="D237" s="191"/>
      <c r="E237" s="191"/>
      <c r="F237" s="191">
        <f t="shared" si="210"/>
        <v>1</v>
      </c>
      <c r="G237" s="191">
        <f t="shared" si="211"/>
        <v>0</v>
      </c>
      <c r="H237" s="192">
        <f t="shared" si="212"/>
        <v>0</v>
      </c>
      <c r="I237" s="191"/>
      <c r="J237" s="193">
        <f t="shared" si="216"/>
        <v>0</v>
      </c>
      <c r="K237" s="139"/>
      <c r="L237" s="139"/>
      <c r="M237" s="219"/>
      <c r="N237" s="21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12.0</v>
      </c>
      <c r="B238" s="191"/>
      <c r="C238" s="191"/>
      <c r="D238" s="191"/>
      <c r="E238" s="191"/>
      <c r="F238" s="191">
        <f t="shared" si="210"/>
        <v>1</v>
      </c>
      <c r="G238" s="191">
        <f t="shared" si="211"/>
        <v>0</v>
      </c>
      <c r="H238" s="192">
        <f t="shared" si="212"/>
        <v>0</v>
      </c>
      <c r="I238" s="191"/>
      <c r="J238" s="193">
        <f t="shared" si="216"/>
        <v>0</v>
      </c>
      <c r="K238" s="139"/>
      <c r="L238" s="139"/>
      <c r="M238" s="219"/>
      <c r="N238" s="21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13.0</v>
      </c>
      <c r="B239" s="191"/>
      <c r="C239" s="191"/>
      <c r="D239" s="191"/>
      <c r="E239" s="191"/>
      <c r="F239" s="191">
        <f t="shared" si="210"/>
        <v>1</v>
      </c>
      <c r="G239" s="191">
        <f t="shared" si="211"/>
        <v>0</v>
      </c>
      <c r="H239" s="192">
        <f t="shared" si="212"/>
        <v>0</v>
      </c>
      <c r="I239" s="191"/>
      <c r="J239" s="193">
        <f t="shared" si="216"/>
        <v>0</v>
      </c>
      <c r="K239" s="139"/>
      <c r="L239" s="139"/>
      <c r="M239" s="219"/>
      <c r="N239" s="219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14.0</v>
      </c>
      <c r="B240" s="191"/>
      <c r="C240" s="191"/>
      <c r="D240" s="191"/>
      <c r="E240" s="191"/>
      <c r="F240" s="191">
        <f t="shared" si="210"/>
        <v>1</v>
      </c>
      <c r="G240" s="191">
        <f t="shared" si="211"/>
        <v>0</v>
      </c>
      <c r="H240" s="192">
        <f t="shared" si="212"/>
        <v>0</v>
      </c>
      <c r="I240" s="191"/>
      <c r="J240" s="193">
        <f t="shared" si="216"/>
        <v>0</v>
      </c>
      <c r="K240" s="139"/>
      <c r="L240" s="139"/>
      <c r="M240" s="219"/>
      <c r="N240" s="21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customHeight="1">
      <c r="A241" s="160"/>
      <c r="B241" s="194"/>
      <c r="C241" s="194"/>
      <c r="D241" s="194"/>
      <c r="E241" s="194"/>
      <c r="F241" s="194"/>
      <c r="G241" s="194"/>
      <c r="H241" s="220" t="s">
        <v>38</v>
      </c>
      <c r="I241" s="194"/>
      <c r="J241" s="221">
        <f>SUM(J227:J240)</f>
        <v>0</v>
      </c>
      <c r="K241" s="139"/>
      <c r="L241" s="139"/>
      <c r="M241" s="139"/>
      <c r="N241" s="139"/>
      <c r="O241" s="139"/>
      <c r="P241" s="139"/>
      <c r="Q241" s="139"/>
      <c r="R241" s="141"/>
      <c r="S241" s="222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74"/>
      <c r="B242" s="144"/>
      <c r="C242" s="144"/>
      <c r="D242" s="144"/>
      <c r="E242" s="144"/>
      <c r="F242" s="144"/>
      <c r="G242" s="144"/>
      <c r="H242" s="145"/>
      <c r="I242" s="144"/>
      <c r="J242" s="175"/>
      <c r="K242" s="139"/>
      <c r="L242" s="139"/>
      <c r="M242" s="139"/>
      <c r="N242" s="139"/>
      <c r="O242" s="139"/>
      <c r="P242" s="139"/>
      <c r="Q242" s="139"/>
      <c r="R242" s="141"/>
      <c r="S242" s="222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222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222"/>
      <c r="S244" s="222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 t="s">
        <v>39</v>
      </c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22"/>
      <c r="S245" s="222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22"/>
      <c r="S246" s="222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42.0" customHeight="1">
      <c r="A247" s="176"/>
      <c r="B247" s="160" t="s">
        <v>12</v>
      </c>
      <c r="C247" s="177" t="s">
        <v>64</v>
      </c>
      <c r="D247" s="52"/>
      <c r="E247" s="53"/>
      <c r="F247" s="223"/>
      <c r="G247" s="223"/>
      <c r="H247" s="179" t="s">
        <v>14</v>
      </c>
      <c r="I247" s="224" t="s">
        <v>15</v>
      </c>
      <c r="J247" s="160" t="s">
        <v>16</v>
      </c>
      <c r="K247" s="139"/>
      <c r="L247" s="139"/>
      <c r="M247" s="139"/>
      <c r="N247" s="139"/>
      <c r="O247" s="139"/>
      <c r="P247" s="139"/>
      <c r="Q247" s="139"/>
      <c r="R247" s="222"/>
      <c r="S247" s="222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0">
        <v>1.0</v>
      </c>
      <c r="B248" s="181" t="s">
        <v>89</v>
      </c>
      <c r="C248" s="197"/>
      <c r="D248" s="197"/>
      <c r="E248" s="197"/>
      <c r="F248" s="197"/>
      <c r="G248" s="197"/>
      <c r="H248" s="225">
        <v>32.0</v>
      </c>
      <c r="I248" s="197">
        <v>1.0</v>
      </c>
      <c r="J248" s="193">
        <f t="shared" ref="J248:J280" si="217">+I248*H248</f>
        <v>32</v>
      </c>
      <c r="K248" s="176"/>
      <c r="L248" s="176"/>
      <c r="M248" s="176"/>
      <c r="N248" s="176"/>
      <c r="O248" s="176"/>
      <c r="P248" s="176"/>
      <c r="Q248" s="226"/>
      <c r="R248" s="222"/>
      <c r="S248" s="222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2.0</v>
      </c>
      <c r="B249" s="191" t="s">
        <v>89</v>
      </c>
      <c r="C249" s="197"/>
      <c r="D249" s="197"/>
      <c r="E249" s="197"/>
      <c r="F249" s="197"/>
      <c r="G249" s="197"/>
      <c r="H249" s="225">
        <v>23.0</v>
      </c>
      <c r="I249" s="197">
        <v>1.0</v>
      </c>
      <c r="J249" s="193">
        <f t="shared" si="217"/>
        <v>23</v>
      </c>
      <c r="K249" s="176"/>
      <c r="L249" s="176"/>
      <c r="M249" s="176"/>
      <c r="N249" s="176"/>
      <c r="O249" s="176"/>
      <c r="P249" s="176"/>
      <c r="Q249" s="226"/>
      <c r="R249" s="222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3.0</v>
      </c>
      <c r="B250" s="181" t="s">
        <v>67</v>
      </c>
      <c r="C250" s="197"/>
      <c r="D250" s="197"/>
      <c r="E250" s="197"/>
      <c r="F250" s="197"/>
      <c r="G250" s="197"/>
      <c r="H250" s="225">
        <v>24.0</v>
      </c>
      <c r="I250" s="197">
        <v>1.0</v>
      </c>
      <c r="J250" s="193">
        <f t="shared" si="217"/>
        <v>24</v>
      </c>
      <c r="K250" s="176"/>
      <c r="L250" s="176"/>
      <c r="M250" s="176"/>
      <c r="N250" s="176"/>
      <c r="O250" s="176"/>
      <c r="P250" s="176"/>
      <c r="Q250" s="226"/>
      <c r="R250" s="222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4.0</v>
      </c>
      <c r="B251" s="191" t="s">
        <v>67</v>
      </c>
      <c r="C251" s="197"/>
      <c r="D251" s="197"/>
      <c r="E251" s="197"/>
      <c r="F251" s="197"/>
      <c r="G251" s="197"/>
      <c r="H251" s="225">
        <v>13.0</v>
      </c>
      <c r="I251" s="197">
        <v>1.0</v>
      </c>
      <c r="J251" s="193">
        <f t="shared" si="217"/>
        <v>13</v>
      </c>
      <c r="K251" s="176"/>
      <c r="L251" s="176"/>
      <c r="M251" s="176"/>
      <c r="N251" s="176"/>
      <c r="O251" s="176"/>
      <c r="P251" s="176"/>
      <c r="Q251" s="226"/>
      <c r="R251" s="222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5.0</v>
      </c>
      <c r="B252" s="181" t="s">
        <v>105</v>
      </c>
      <c r="C252" s="197"/>
      <c r="D252" s="197"/>
      <c r="E252" s="197"/>
      <c r="F252" s="197"/>
      <c r="G252" s="197"/>
      <c r="H252" s="225">
        <v>30.0</v>
      </c>
      <c r="I252" s="197">
        <v>1.0</v>
      </c>
      <c r="J252" s="193">
        <f t="shared" si="217"/>
        <v>30</v>
      </c>
      <c r="K252" s="176"/>
      <c r="L252" s="176"/>
      <c r="M252" s="176"/>
      <c r="N252" s="176"/>
      <c r="O252" s="176"/>
      <c r="P252" s="176"/>
      <c r="Q252" s="226"/>
      <c r="R252" s="222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6.0</v>
      </c>
      <c r="B253" s="191" t="s">
        <v>105</v>
      </c>
      <c r="C253" s="197"/>
      <c r="D253" s="197"/>
      <c r="E253" s="197"/>
      <c r="F253" s="197"/>
      <c r="G253" s="197"/>
      <c r="H253" s="225">
        <v>12.0</v>
      </c>
      <c r="I253" s="197">
        <v>1.0</v>
      </c>
      <c r="J253" s="193">
        <f t="shared" si="217"/>
        <v>12</v>
      </c>
      <c r="K253" s="176"/>
      <c r="L253" s="176"/>
      <c r="M253" s="176"/>
      <c r="N253" s="176"/>
      <c r="O253" s="176"/>
      <c r="P253" s="176"/>
      <c r="Q253" s="226"/>
      <c r="R253" s="222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7.0</v>
      </c>
      <c r="B254" s="181" t="s">
        <v>104</v>
      </c>
      <c r="C254" s="197"/>
      <c r="D254" s="197"/>
      <c r="E254" s="197"/>
      <c r="F254" s="197"/>
      <c r="G254" s="197"/>
      <c r="H254" s="225">
        <v>21.0</v>
      </c>
      <c r="I254" s="197">
        <v>1.0</v>
      </c>
      <c r="J254" s="193">
        <f t="shared" si="217"/>
        <v>21</v>
      </c>
      <c r="K254" s="176"/>
      <c r="L254" s="176"/>
      <c r="M254" s="176"/>
      <c r="N254" s="176"/>
      <c r="O254" s="176"/>
      <c r="P254" s="176"/>
      <c r="Q254" s="226"/>
      <c r="R254" s="222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8.0</v>
      </c>
      <c r="B255" s="191" t="s">
        <v>104</v>
      </c>
      <c r="C255" s="197"/>
      <c r="D255" s="197"/>
      <c r="E255" s="197"/>
      <c r="F255" s="197"/>
      <c r="G255" s="197"/>
      <c r="H255" s="225">
        <v>21.0</v>
      </c>
      <c r="I255" s="197">
        <v>1.0</v>
      </c>
      <c r="J255" s="193">
        <f t="shared" si="217"/>
        <v>21</v>
      </c>
      <c r="K255" s="176"/>
      <c r="L255" s="176"/>
      <c r="M255" s="176"/>
      <c r="N255" s="176"/>
      <c r="O255" s="176"/>
      <c r="P255" s="176"/>
      <c r="Q255" s="226"/>
      <c r="R255" s="222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11.0</v>
      </c>
      <c r="B256" s="227"/>
      <c r="C256" s="197"/>
      <c r="D256" s="197"/>
      <c r="E256" s="197"/>
      <c r="F256" s="197"/>
      <c r="G256" s="197"/>
      <c r="H256" s="225"/>
      <c r="I256" s="197"/>
      <c r="J256" s="193">
        <f t="shared" si="217"/>
        <v>0</v>
      </c>
      <c r="K256" s="176"/>
      <c r="L256" s="176"/>
      <c r="M256" s="176"/>
      <c r="N256" s="176"/>
      <c r="O256" s="176"/>
      <c r="P256" s="176"/>
      <c r="Q256" s="226"/>
      <c r="R256" s="222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12.0</v>
      </c>
      <c r="B257" s="227"/>
      <c r="C257" s="197"/>
      <c r="D257" s="197"/>
      <c r="E257" s="197"/>
      <c r="F257" s="197"/>
      <c r="G257" s="197"/>
      <c r="H257" s="225"/>
      <c r="I257" s="197"/>
      <c r="J257" s="193">
        <f t="shared" si="217"/>
        <v>0</v>
      </c>
      <c r="K257" s="176"/>
      <c r="L257" s="176"/>
      <c r="M257" s="176"/>
      <c r="N257" s="176"/>
      <c r="O257" s="176"/>
      <c r="P257" s="176"/>
      <c r="Q257" s="226"/>
      <c r="R257" s="222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13.0</v>
      </c>
      <c r="B258" s="227"/>
      <c r="C258" s="197"/>
      <c r="D258" s="197"/>
      <c r="E258" s="197"/>
      <c r="F258" s="197"/>
      <c r="G258" s="197"/>
      <c r="H258" s="225"/>
      <c r="I258" s="197"/>
      <c r="J258" s="193">
        <f t="shared" si="217"/>
        <v>0</v>
      </c>
      <c r="K258" s="176"/>
      <c r="L258" s="176"/>
      <c r="M258" s="176"/>
      <c r="N258" s="176"/>
      <c r="O258" s="176"/>
      <c r="P258" s="176"/>
      <c r="Q258" s="226"/>
      <c r="R258" s="222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14.0</v>
      </c>
      <c r="B259" s="227"/>
      <c r="C259" s="197"/>
      <c r="D259" s="197"/>
      <c r="E259" s="197"/>
      <c r="F259" s="197"/>
      <c r="G259" s="197"/>
      <c r="H259" s="225"/>
      <c r="I259" s="197"/>
      <c r="J259" s="193">
        <f t="shared" si="217"/>
        <v>0</v>
      </c>
      <c r="K259" s="176"/>
      <c r="L259" s="176"/>
      <c r="M259" s="176"/>
      <c r="N259" s="176"/>
      <c r="O259" s="176"/>
      <c r="P259" s="176"/>
      <c r="Q259" s="226"/>
      <c r="R259" s="222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15.0</v>
      </c>
      <c r="B260" s="227"/>
      <c r="C260" s="197"/>
      <c r="D260" s="197"/>
      <c r="E260" s="197"/>
      <c r="F260" s="197"/>
      <c r="G260" s="197"/>
      <c r="H260" s="225"/>
      <c r="I260" s="197"/>
      <c r="J260" s="193">
        <f t="shared" si="217"/>
        <v>0</v>
      </c>
      <c r="K260" s="176"/>
      <c r="L260" s="176"/>
      <c r="M260" s="176"/>
      <c r="N260" s="176"/>
      <c r="O260" s="176"/>
      <c r="P260" s="176"/>
      <c r="Q260" s="226"/>
      <c r="R260" s="222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16.0</v>
      </c>
      <c r="B261" s="227"/>
      <c r="C261" s="197"/>
      <c r="D261" s="197"/>
      <c r="E261" s="197"/>
      <c r="F261" s="197"/>
      <c r="G261" s="197"/>
      <c r="H261" s="225"/>
      <c r="I261" s="197"/>
      <c r="J261" s="193">
        <f t="shared" si="217"/>
        <v>0</v>
      </c>
      <c r="K261" s="176"/>
      <c r="L261" s="176"/>
      <c r="M261" s="176"/>
      <c r="N261" s="176"/>
      <c r="O261" s="176"/>
      <c r="P261" s="176"/>
      <c r="Q261" s="226"/>
      <c r="R261" s="222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17.0</v>
      </c>
      <c r="B262" s="227"/>
      <c r="C262" s="197"/>
      <c r="D262" s="197"/>
      <c r="E262" s="197"/>
      <c r="F262" s="197"/>
      <c r="G262" s="197"/>
      <c r="H262" s="225"/>
      <c r="I262" s="197"/>
      <c r="J262" s="193">
        <f t="shared" si="217"/>
        <v>0</v>
      </c>
      <c r="K262" s="176"/>
      <c r="L262" s="176"/>
      <c r="M262" s="176"/>
      <c r="N262" s="176"/>
      <c r="O262" s="176"/>
      <c r="P262" s="176"/>
      <c r="Q262" s="226"/>
      <c r="R262" s="222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18.0</v>
      </c>
      <c r="B263" s="227"/>
      <c r="C263" s="197"/>
      <c r="D263" s="197"/>
      <c r="E263" s="197"/>
      <c r="F263" s="197"/>
      <c r="G263" s="197"/>
      <c r="H263" s="225"/>
      <c r="I263" s="197"/>
      <c r="J263" s="193">
        <f t="shared" si="217"/>
        <v>0</v>
      </c>
      <c r="K263" s="176"/>
      <c r="L263" s="176"/>
      <c r="M263" s="176"/>
      <c r="N263" s="176"/>
      <c r="O263" s="176"/>
      <c r="P263" s="176"/>
      <c r="Q263" s="226"/>
      <c r="R263" s="222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19.0</v>
      </c>
      <c r="B264" s="227"/>
      <c r="C264" s="197"/>
      <c r="D264" s="197"/>
      <c r="E264" s="197"/>
      <c r="F264" s="197"/>
      <c r="G264" s="197"/>
      <c r="H264" s="225"/>
      <c r="I264" s="197"/>
      <c r="J264" s="193">
        <f t="shared" si="217"/>
        <v>0</v>
      </c>
      <c r="K264" s="176"/>
      <c r="L264" s="176"/>
      <c r="M264" s="176"/>
      <c r="N264" s="176"/>
      <c r="O264" s="176"/>
      <c r="P264" s="176"/>
      <c r="Q264" s="226"/>
      <c r="R264" s="140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20.0</v>
      </c>
      <c r="B265" s="227"/>
      <c r="C265" s="197"/>
      <c r="D265" s="197"/>
      <c r="E265" s="197"/>
      <c r="F265" s="197"/>
      <c r="G265" s="197"/>
      <c r="H265" s="225"/>
      <c r="I265" s="197"/>
      <c r="J265" s="193">
        <f t="shared" si="217"/>
        <v>0</v>
      </c>
      <c r="K265" s="176"/>
      <c r="L265" s="176"/>
      <c r="M265" s="176"/>
      <c r="N265" s="176"/>
      <c r="O265" s="176"/>
      <c r="P265" s="176"/>
      <c r="Q265" s="226"/>
      <c r="R265" s="222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21.0</v>
      </c>
      <c r="B266" s="227"/>
      <c r="C266" s="197"/>
      <c r="D266" s="197"/>
      <c r="E266" s="197"/>
      <c r="F266" s="197"/>
      <c r="G266" s="197"/>
      <c r="H266" s="225"/>
      <c r="I266" s="197"/>
      <c r="J266" s="193">
        <f t="shared" si="217"/>
        <v>0</v>
      </c>
      <c r="K266" s="176"/>
      <c r="L266" s="176"/>
      <c r="M266" s="176"/>
      <c r="N266" s="176"/>
      <c r="O266" s="176"/>
      <c r="P266" s="176"/>
      <c r="Q266" s="226"/>
      <c r="R266" s="222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22.0</v>
      </c>
      <c r="B267" s="227"/>
      <c r="C267" s="197"/>
      <c r="D267" s="197"/>
      <c r="E267" s="197"/>
      <c r="F267" s="197"/>
      <c r="G267" s="197"/>
      <c r="H267" s="225"/>
      <c r="I267" s="197"/>
      <c r="J267" s="193">
        <f t="shared" si="217"/>
        <v>0</v>
      </c>
      <c r="K267" s="176"/>
      <c r="L267" s="176"/>
      <c r="M267" s="176"/>
      <c r="N267" s="176"/>
      <c r="O267" s="176"/>
      <c r="P267" s="176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23.0</v>
      </c>
      <c r="B268" s="227"/>
      <c r="C268" s="197"/>
      <c r="D268" s="197"/>
      <c r="E268" s="197"/>
      <c r="F268" s="197"/>
      <c r="G268" s="197"/>
      <c r="H268" s="225"/>
      <c r="I268" s="197"/>
      <c r="J268" s="193">
        <f t="shared" si="217"/>
        <v>0</v>
      </c>
      <c r="K268" s="176"/>
      <c r="L268" s="176"/>
      <c r="M268" s="176"/>
      <c r="N268" s="176"/>
      <c r="O268" s="176"/>
      <c r="P268" s="176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24.0</v>
      </c>
      <c r="B269" s="227"/>
      <c r="C269" s="197"/>
      <c r="D269" s="197"/>
      <c r="E269" s="197"/>
      <c r="F269" s="197"/>
      <c r="G269" s="197"/>
      <c r="H269" s="225"/>
      <c r="I269" s="197"/>
      <c r="J269" s="193">
        <f t="shared" si="217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25.0</v>
      </c>
      <c r="B270" s="227"/>
      <c r="C270" s="197"/>
      <c r="D270" s="197"/>
      <c r="E270" s="197"/>
      <c r="F270" s="197"/>
      <c r="G270" s="197"/>
      <c r="H270" s="225"/>
      <c r="I270" s="197"/>
      <c r="J270" s="193">
        <f t="shared" si="217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26.0</v>
      </c>
      <c r="B271" s="227"/>
      <c r="C271" s="197"/>
      <c r="D271" s="197"/>
      <c r="E271" s="197"/>
      <c r="F271" s="197"/>
      <c r="G271" s="197"/>
      <c r="H271" s="225"/>
      <c r="I271" s="197"/>
      <c r="J271" s="193">
        <f t="shared" si="217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27.0</v>
      </c>
      <c r="B272" s="227"/>
      <c r="C272" s="197"/>
      <c r="D272" s="197"/>
      <c r="E272" s="197"/>
      <c r="F272" s="197"/>
      <c r="G272" s="197"/>
      <c r="H272" s="197"/>
      <c r="I272" s="197"/>
      <c r="J272" s="193">
        <f t="shared" si="217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28.0</v>
      </c>
      <c r="B273" s="227"/>
      <c r="C273" s="197"/>
      <c r="D273" s="197"/>
      <c r="E273" s="197"/>
      <c r="F273" s="197"/>
      <c r="G273" s="197"/>
      <c r="H273" s="197"/>
      <c r="I273" s="197"/>
      <c r="J273" s="193">
        <f t="shared" si="217"/>
        <v>0</v>
      </c>
      <c r="K273" s="176"/>
      <c r="L273" s="176"/>
      <c r="M273" s="176"/>
      <c r="N273" s="176"/>
      <c r="O273" s="176"/>
      <c r="P273" s="176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29.0</v>
      </c>
      <c r="B274" s="228"/>
      <c r="C274" s="197"/>
      <c r="D274" s="197"/>
      <c r="E274" s="197"/>
      <c r="F274" s="197"/>
      <c r="G274" s="197"/>
      <c r="H274" s="197"/>
      <c r="I274" s="197"/>
      <c r="J274" s="193">
        <f t="shared" si="217"/>
        <v>0</v>
      </c>
      <c r="K274" s="176"/>
      <c r="L274" s="176"/>
      <c r="M274" s="176"/>
      <c r="N274" s="176"/>
      <c r="O274" s="176"/>
      <c r="P274" s="176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30.0</v>
      </c>
      <c r="B275" s="228"/>
      <c r="C275" s="197"/>
      <c r="D275" s="197"/>
      <c r="E275" s="197"/>
      <c r="F275" s="197"/>
      <c r="G275" s="197"/>
      <c r="H275" s="225"/>
      <c r="I275" s="197"/>
      <c r="J275" s="193">
        <f t="shared" si="217"/>
        <v>0</v>
      </c>
      <c r="K275" s="176"/>
      <c r="L275" s="176"/>
      <c r="M275" s="176"/>
      <c r="N275" s="176"/>
      <c r="O275" s="176"/>
      <c r="P275" s="176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31.0</v>
      </c>
      <c r="B276" s="216"/>
      <c r="C276" s="197"/>
      <c r="D276" s="197"/>
      <c r="E276" s="197"/>
      <c r="F276" s="197"/>
      <c r="G276" s="197"/>
      <c r="H276" s="225"/>
      <c r="I276" s="197"/>
      <c r="J276" s="193">
        <f t="shared" si="217"/>
        <v>0</v>
      </c>
      <c r="K276" s="176"/>
      <c r="L276" s="176"/>
      <c r="M276" s="176"/>
      <c r="N276" s="176"/>
      <c r="O276" s="176"/>
      <c r="P276" s="176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32.0</v>
      </c>
      <c r="B277" s="216"/>
      <c r="C277" s="160"/>
      <c r="D277" s="160"/>
      <c r="E277" s="160"/>
      <c r="F277" s="160"/>
      <c r="G277" s="160"/>
      <c r="H277" s="160"/>
      <c r="I277" s="160"/>
      <c r="J277" s="193">
        <f t="shared" si="217"/>
        <v>0</v>
      </c>
      <c r="K277" s="176"/>
      <c r="L277" s="176"/>
      <c r="M277" s="176"/>
      <c r="N277" s="176"/>
      <c r="O277" s="176"/>
      <c r="P277" s="176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33.0</v>
      </c>
      <c r="B278" s="228"/>
      <c r="C278" s="160"/>
      <c r="D278" s="160"/>
      <c r="E278" s="160"/>
      <c r="F278" s="160"/>
      <c r="G278" s="160"/>
      <c r="H278" s="160"/>
      <c r="I278" s="160"/>
      <c r="J278" s="193">
        <f t="shared" si="217"/>
        <v>0</v>
      </c>
      <c r="K278" s="176"/>
      <c r="L278" s="176"/>
      <c r="M278" s="176"/>
      <c r="N278" s="176"/>
      <c r="O278" s="176"/>
      <c r="P278" s="176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34.0</v>
      </c>
      <c r="B279" s="229"/>
      <c r="C279" s="160"/>
      <c r="D279" s="160"/>
      <c r="E279" s="160"/>
      <c r="F279" s="160"/>
      <c r="G279" s="160"/>
      <c r="H279" s="160"/>
      <c r="I279" s="160"/>
      <c r="J279" s="193">
        <f t="shared" si="217"/>
        <v>0</v>
      </c>
      <c r="K279" s="176"/>
      <c r="L279" s="176"/>
      <c r="M279" s="176"/>
      <c r="N279" s="176"/>
      <c r="O279" s="176"/>
      <c r="P279" s="176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35.0</v>
      </c>
      <c r="B280" s="230"/>
      <c r="C280" s="160"/>
      <c r="D280" s="160"/>
      <c r="E280" s="160"/>
      <c r="F280" s="160"/>
      <c r="G280" s="160"/>
      <c r="H280" s="160"/>
      <c r="I280" s="160"/>
      <c r="J280" s="193">
        <f t="shared" si="217"/>
        <v>0</v>
      </c>
      <c r="K280" s="176"/>
      <c r="L280" s="176"/>
      <c r="M280" s="176"/>
      <c r="N280" s="176"/>
      <c r="O280" s="176"/>
      <c r="P280" s="176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 t="s">
        <v>38</v>
      </c>
      <c r="I281" s="139"/>
      <c r="J281" s="231">
        <f>SUM(J248:J280)</f>
        <v>176</v>
      </c>
      <c r="K281" s="232"/>
      <c r="L281" s="232"/>
      <c r="M281" s="232"/>
      <c r="N281" s="232"/>
      <c r="O281" s="232"/>
      <c r="P281" s="232"/>
      <c r="Q281" s="232"/>
      <c r="R281" s="139"/>
      <c r="S281" s="222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44"/>
      <c r="B282" s="144"/>
      <c r="C282" s="144"/>
      <c r="D282" s="144"/>
      <c r="E282" s="144"/>
      <c r="F282" s="144"/>
      <c r="G282" s="144"/>
      <c r="H282" s="145"/>
      <c r="I282" s="173"/>
      <c r="J282" s="203">
        <f>+J281*60%</f>
        <v>105.6</v>
      </c>
      <c r="K282" s="203"/>
      <c r="L282" s="203"/>
      <c r="M282" s="203"/>
      <c r="N282" s="203"/>
      <c r="O282" s="203"/>
      <c r="P282" s="203"/>
      <c r="Q282" s="203">
        <f>+J281*40%</f>
        <v>70.4</v>
      </c>
      <c r="R282" s="139"/>
      <c r="S282" s="222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22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22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233" t="s">
        <v>41</v>
      </c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22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57.0" customHeight="1">
      <c r="A286" s="234"/>
      <c r="B286" s="235" t="s">
        <v>42</v>
      </c>
      <c r="C286" s="235" t="s">
        <v>43</v>
      </c>
      <c r="D286" s="235" t="s">
        <v>44</v>
      </c>
      <c r="E286" s="235" t="s">
        <v>45</v>
      </c>
      <c r="F286" s="235"/>
      <c r="G286" s="235"/>
      <c r="H286" s="236" t="s">
        <v>46</v>
      </c>
      <c r="I286" s="237" t="s">
        <v>47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22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38" t="s">
        <v>48</v>
      </c>
      <c r="B287" s="239">
        <f>+E24</f>
        <v>17597.5942</v>
      </c>
      <c r="C287" s="240">
        <f>+J220</f>
        <v>16471.08165</v>
      </c>
      <c r="D287" s="240">
        <f>+J241</f>
        <v>0</v>
      </c>
      <c r="E287" s="241">
        <f>J282</f>
        <v>105.6</v>
      </c>
      <c r="F287" s="241"/>
      <c r="G287" s="241"/>
      <c r="H287" s="242">
        <f>+I24</f>
        <v>488.2907197</v>
      </c>
      <c r="I287" s="243">
        <f>+B287-C287-D287-E287-H287</f>
        <v>532.6218298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22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44" t="s">
        <v>49</v>
      </c>
      <c r="B288" s="245"/>
      <c r="C288" s="246">
        <f>+C287/B287</f>
        <v>0.9359848547</v>
      </c>
      <c r="D288" s="246">
        <f>+D287/B287</f>
        <v>0</v>
      </c>
      <c r="E288" s="246">
        <f>+E287/B287</f>
        <v>0.006000820271</v>
      </c>
      <c r="F288" s="246"/>
      <c r="G288" s="246"/>
      <c r="H288" s="247">
        <f>+H287/B287</f>
        <v>0.0277475838</v>
      </c>
      <c r="I288" s="248">
        <f>+I287/B287</f>
        <v>0.03026674122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22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163"/>
      <c r="B289" s="219"/>
      <c r="C289" s="249"/>
      <c r="D289" s="249"/>
      <c r="E289" s="249"/>
      <c r="F289" s="249"/>
      <c r="G289" s="249"/>
      <c r="H289" s="250"/>
      <c r="I289" s="251"/>
      <c r="J289" s="139"/>
      <c r="K289" s="139"/>
      <c r="L289" s="139"/>
      <c r="M289" s="139"/>
      <c r="N289" s="139"/>
      <c r="O289" s="139"/>
      <c r="P289" s="139"/>
      <c r="Q289" s="139"/>
      <c r="R289" s="141"/>
      <c r="S289" s="222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52"/>
      <c r="B290" s="253"/>
      <c r="C290" s="253"/>
      <c r="D290" s="253" t="s">
        <v>50</v>
      </c>
      <c r="E290" s="253" t="s">
        <v>48</v>
      </c>
      <c r="F290" s="253"/>
      <c r="G290" s="253"/>
      <c r="H290" s="254">
        <f>+D287+E287+H287+I287</f>
        <v>1126.51255</v>
      </c>
      <c r="I290" s="255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56"/>
      <c r="B291" s="139"/>
      <c r="C291" s="139"/>
      <c r="D291" s="139"/>
      <c r="E291" s="139" t="s">
        <v>49</v>
      </c>
      <c r="F291" s="139"/>
      <c r="G291" s="139"/>
      <c r="H291" s="250">
        <f>+H290/B287</f>
        <v>0.06401514529</v>
      </c>
      <c r="I291" s="257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6"/>
      <c r="B292" s="139"/>
      <c r="C292" s="139" t="s">
        <v>51</v>
      </c>
      <c r="D292" s="139"/>
      <c r="E292" s="139"/>
      <c r="F292" s="139"/>
      <c r="G292" s="139"/>
      <c r="H292" s="140"/>
      <c r="I292" s="257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56"/>
      <c r="B293" s="139"/>
      <c r="C293" s="139"/>
      <c r="D293" s="139" t="s">
        <v>52</v>
      </c>
      <c r="E293" s="139"/>
      <c r="F293" s="139"/>
      <c r="G293" s="139"/>
      <c r="H293" s="140">
        <f>+H292*(H290-H287)</f>
        <v>0</v>
      </c>
      <c r="I293" s="257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9.5" customHeight="1">
      <c r="A294" s="258"/>
      <c r="B294" s="259"/>
      <c r="C294" s="259"/>
      <c r="D294" s="259"/>
      <c r="E294" s="259"/>
      <c r="F294" s="259"/>
      <c r="G294" s="259"/>
      <c r="H294" s="260"/>
      <c r="I294" s="261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0" customHeight="1">
      <c r="A298" s="7"/>
      <c r="B298" s="7"/>
      <c r="C298" s="7"/>
      <c r="D298" s="7"/>
      <c r="E298" s="7"/>
      <c r="F298" s="7"/>
      <c r="G298" s="7"/>
      <c r="H298" s="262"/>
      <c r="I298" s="7"/>
      <c r="J298" s="7"/>
      <c r="K298" s="7"/>
      <c r="L298" s="7"/>
      <c r="M298" s="7"/>
      <c r="N298" s="7"/>
      <c r="O298" s="7"/>
      <c r="P298" s="7"/>
      <c r="Q298" s="7"/>
      <c r="R298" s="263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2"/>
      <c r="I299" s="7"/>
      <c r="J299" s="7"/>
      <c r="K299" s="7"/>
      <c r="L299" s="7"/>
      <c r="M299" s="7"/>
      <c r="N299" s="7"/>
      <c r="O299" s="7"/>
      <c r="P299" s="7"/>
      <c r="Q299" s="7"/>
      <c r="R299" s="263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2"/>
      <c r="I300" s="7"/>
      <c r="J300" s="7"/>
      <c r="K300" s="7"/>
      <c r="L300" s="7"/>
      <c r="M300" s="7"/>
      <c r="N300" s="7"/>
      <c r="O300" s="7"/>
      <c r="P300" s="7"/>
      <c r="Q300" s="7"/>
      <c r="R300" s="263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2"/>
      <c r="I301" s="7"/>
      <c r="J301" s="7"/>
      <c r="K301" s="7"/>
      <c r="L301" s="7"/>
      <c r="M301" s="7"/>
      <c r="N301" s="7"/>
      <c r="O301" s="7"/>
      <c r="P301" s="7"/>
      <c r="Q301" s="7"/>
      <c r="R301" s="263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2"/>
      <c r="I302" s="7"/>
      <c r="J302" s="7"/>
      <c r="K302" s="7"/>
      <c r="L302" s="7"/>
      <c r="M302" s="7"/>
      <c r="N302" s="7"/>
      <c r="O302" s="7"/>
      <c r="P302" s="7"/>
      <c r="Q302" s="7"/>
      <c r="R302" s="263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2"/>
      <c r="I303" s="7"/>
      <c r="J303" s="7"/>
      <c r="K303" s="7"/>
      <c r="L303" s="7"/>
      <c r="M303" s="7"/>
      <c r="N303" s="7"/>
      <c r="O303" s="7"/>
      <c r="P303" s="7"/>
      <c r="Q303" s="7"/>
      <c r="R303" s="263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2"/>
      <c r="I304" s="7"/>
      <c r="J304" s="7"/>
      <c r="K304" s="7"/>
      <c r="L304" s="7"/>
      <c r="M304" s="7"/>
      <c r="N304" s="7"/>
      <c r="O304" s="7"/>
      <c r="P304" s="7"/>
      <c r="Q304" s="7"/>
      <c r="R304" s="263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2"/>
      <c r="I305" s="7"/>
      <c r="J305" s="7"/>
      <c r="K305" s="7"/>
      <c r="L305" s="7"/>
      <c r="M305" s="7"/>
      <c r="N305" s="7"/>
      <c r="O305" s="7"/>
      <c r="P305" s="7"/>
      <c r="Q305" s="7"/>
      <c r="R305" s="263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2"/>
      <c r="I306" s="7"/>
      <c r="J306" s="7"/>
      <c r="K306" s="7"/>
      <c r="L306" s="7"/>
      <c r="M306" s="7"/>
      <c r="N306" s="7"/>
      <c r="O306" s="7"/>
      <c r="P306" s="7"/>
      <c r="Q306" s="7"/>
      <c r="R306" s="263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2"/>
      <c r="I307" s="7"/>
      <c r="J307" s="7"/>
      <c r="K307" s="7"/>
      <c r="L307" s="7"/>
      <c r="M307" s="7"/>
      <c r="N307" s="7"/>
      <c r="O307" s="7"/>
      <c r="P307" s="7"/>
      <c r="Q307" s="7"/>
      <c r="R307" s="263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2"/>
      <c r="I308" s="7"/>
      <c r="J308" s="7"/>
      <c r="K308" s="7"/>
      <c r="L308" s="7"/>
      <c r="M308" s="7"/>
      <c r="N308" s="7"/>
      <c r="O308" s="7"/>
      <c r="P308" s="7"/>
      <c r="Q308" s="7"/>
      <c r="R308" s="263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2"/>
      <c r="I309" s="7"/>
      <c r="J309" s="7"/>
      <c r="K309" s="7"/>
      <c r="L309" s="7"/>
      <c r="M309" s="7"/>
      <c r="N309" s="7"/>
      <c r="O309" s="7"/>
      <c r="P309" s="7"/>
      <c r="Q309" s="7"/>
      <c r="R309" s="263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2"/>
      <c r="I310" s="7"/>
      <c r="J310" s="7"/>
      <c r="K310" s="7"/>
      <c r="L310" s="7"/>
      <c r="M310" s="7"/>
      <c r="N310" s="7"/>
      <c r="O310" s="7"/>
      <c r="P310" s="7"/>
      <c r="Q310" s="7"/>
      <c r="R310" s="263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2"/>
      <c r="I311" s="7"/>
      <c r="J311" s="7"/>
      <c r="K311" s="7"/>
      <c r="L311" s="7"/>
      <c r="M311" s="7"/>
      <c r="N311" s="7"/>
      <c r="O311" s="7"/>
      <c r="P311" s="7"/>
      <c r="Q311" s="7"/>
      <c r="R311" s="263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2"/>
      <c r="I312" s="7"/>
      <c r="J312" s="7"/>
      <c r="K312" s="7"/>
      <c r="L312" s="7"/>
      <c r="M312" s="7"/>
      <c r="N312" s="7"/>
      <c r="O312" s="7"/>
      <c r="P312" s="7"/>
      <c r="Q312" s="7"/>
      <c r="R312" s="263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2"/>
      <c r="I313" s="7"/>
      <c r="J313" s="7"/>
      <c r="K313" s="7"/>
      <c r="L313" s="7"/>
      <c r="M313" s="7"/>
      <c r="N313" s="7"/>
      <c r="O313" s="7"/>
      <c r="P313" s="7"/>
      <c r="Q313" s="7"/>
      <c r="R313" s="263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2"/>
      <c r="I488" s="7"/>
      <c r="J488" s="7"/>
      <c r="K488" s="7"/>
      <c r="L488" s="7"/>
      <c r="M488" s="7"/>
      <c r="N488" s="7"/>
      <c r="O488" s="7"/>
      <c r="P488" s="7"/>
      <c r="Q488" s="7"/>
      <c r="R488" s="26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2"/>
      <c r="I489" s="7"/>
      <c r="J489" s="7"/>
      <c r="K489" s="7"/>
      <c r="L489" s="7"/>
      <c r="M489" s="7"/>
      <c r="N489" s="7"/>
      <c r="O489" s="7"/>
      <c r="P489" s="7"/>
      <c r="Q489" s="7"/>
      <c r="R489" s="26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2"/>
      <c r="I490" s="7"/>
      <c r="J490" s="7"/>
      <c r="K490" s="7"/>
      <c r="L490" s="7"/>
      <c r="M490" s="7"/>
      <c r="N490" s="7"/>
      <c r="O490" s="7"/>
      <c r="P490" s="7"/>
      <c r="Q490" s="7"/>
      <c r="R490" s="263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2"/>
      <c r="I491" s="7"/>
      <c r="J491" s="7"/>
      <c r="K491" s="7"/>
      <c r="L491" s="7"/>
      <c r="M491" s="7"/>
      <c r="N491" s="7"/>
      <c r="O491" s="7"/>
      <c r="P491" s="7"/>
      <c r="Q491" s="7"/>
      <c r="R491" s="263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2"/>
      <c r="I492" s="7"/>
      <c r="J492" s="7"/>
      <c r="K492" s="7"/>
      <c r="L492" s="7"/>
      <c r="M492" s="7"/>
      <c r="N492" s="7"/>
      <c r="O492" s="7"/>
      <c r="P492" s="7"/>
      <c r="Q492" s="7"/>
      <c r="R492" s="263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2"/>
      <c r="I493" s="7"/>
      <c r="J493" s="7"/>
      <c r="K493" s="7"/>
      <c r="L493" s="7"/>
      <c r="M493" s="7"/>
      <c r="N493" s="7"/>
      <c r="O493" s="7"/>
      <c r="P493" s="7"/>
      <c r="Q493" s="7"/>
      <c r="R493" s="263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26:E226"/>
    <mergeCell ref="C247:E247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44527.0</v>
      </c>
      <c r="J4" s="139" t="str">
        <f>+B8&amp;"/"&amp;B9&amp;"/"&amp;B10&amp;"/"&amp;B11&amp;"/"&amp;B12&amp;"/"&amp;B13&amp;"/"&amp;B14&amp;"/"&amp;B15&amp;"/"&amp;B16</f>
        <v>D2940W/D2940W/D3550/D2270CC/D1670CC/D2050///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80</v>
      </c>
      <c r="C8" s="154">
        <v>29.5</v>
      </c>
      <c r="D8" s="155">
        <v>0.068</v>
      </c>
      <c r="E8" s="156">
        <f>234.776*22.3</f>
        <v>5235.5048</v>
      </c>
      <c r="F8" s="156"/>
      <c r="G8" s="156"/>
      <c r="H8" s="157">
        <v>22.3</v>
      </c>
      <c r="I8" s="158">
        <f t="shared" ref="I8:I24" si="1">+D8*E8</f>
        <v>356.0143264</v>
      </c>
      <c r="J8" s="159">
        <f t="shared" ref="J8:J24" si="2">E8-I8</f>
        <v>4879.490474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80</v>
      </c>
      <c r="C9" s="154">
        <v>29.5</v>
      </c>
      <c r="D9" s="155">
        <v>0.068</v>
      </c>
      <c r="E9" s="156">
        <f>234.776*15.9</f>
        <v>3732.9384</v>
      </c>
      <c r="F9" s="156"/>
      <c r="G9" s="156"/>
      <c r="H9" s="157">
        <v>15.9</v>
      </c>
      <c r="I9" s="158">
        <f t="shared" si="1"/>
        <v>253.8398112</v>
      </c>
      <c r="J9" s="159">
        <f t="shared" si="2"/>
        <v>3479.098589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79</v>
      </c>
      <c r="C10" s="154">
        <v>35.5</v>
      </c>
      <c r="D10" s="155">
        <v>0.0441</v>
      </c>
      <c r="E10" s="156">
        <f>245.123*34.6</f>
        <v>8481.2558</v>
      </c>
      <c r="F10" s="156"/>
      <c r="G10" s="156"/>
      <c r="H10" s="157">
        <v>34.6</v>
      </c>
      <c r="I10" s="158">
        <f t="shared" si="1"/>
        <v>374.0233808</v>
      </c>
      <c r="J10" s="159">
        <f t="shared" si="2"/>
        <v>8107.232419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86</v>
      </c>
      <c r="C11" s="154">
        <v>22.5</v>
      </c>
      <c r="D11" s="161">
        <v>0.0743</v>
      </c>
      <c r="E11" s="162">
        <f>243.289*33.8</f>
        <v>8223.1682</v>
      </c>
      <c r="F11" s="162"/>
      <c r="G11" s="162"/>
      <c r="H11" s="157">
        <v>33.8</v>
      </c>
      <c r="I11" s="158">
        <f t="shared" si="1"/>
        <v>610.9813973</v>
      </c>
      <c r="J11" s="159">
        <f t="shared" si="2"/>
        <v>7612.186803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94</v>
      </c>
      <c r="C12" s="160">
        <v>16.5</v>
      </c>
      <c r="D12" s="161">
        <v>0.1008</v>
      </c>
      <c r="E12" s="162">
        <f>212.369*20.4</f>
        <v>4332.3276</v>
      </c>
      <c r="F12" s="162"/>
      <c r="G12" s="162"/>
      <c r="H12" s="157">
        <v>20.4</v>
      </c>
      <c r="I12" s="158">
        <f t="shared" si="1"/>
        <v>436.6986221</v>
      </c>
      <c r="J12" s="159">
        <f t="shared" si="2"/>
        <v>3895.628978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55</v>
      </c>
      <c r="C13" s="160">
        <v>20.5</v>
      </c>
      <c r="D13" s="161">
        <v>0.0899</v>
      </c>
      <c r="E13" s="162">
        <f>215.573*20.3</f>
        <v>4376.1319</v>
      </c>
      <c r="F13" s="162"/>
      <c r="G13" s="162"/>
      <c r="H13" s="157">
        <v>20.3</v>
      </c>
      <c r="I13" s="158">
        <f t="shared" si="1"/>
        <v>393.4142578</v>
      </c>
      <c r="J13" s="159">
        <f t="shared" si="2"/>
        <v>3982.717642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3"/>
      <c r="B25" s="164"/>
      <c r="C25" s="165"/>
      <c r="D25" s="166"/>
      <c r="E25" s="167">
        <f>SUM(E8:E24)</f>
        <v>34381.3267</v>
      </c>
      <c r="F25" s="168"/>
      <c r="G25" s="168"/>
      <c r="H25" s="169"/>
      <c r="I25" s="170">
        <f t="shared" ref="I25:J25" si="3">SUM(I8:I24)</f>
        <v>2424.971796</v>
      </c>
      <c r="J25" s="171">
        <f t="shared" si="3"/>
        <v>31956.3549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6"/>
      <c r="B31" s="160" t="s">
        <v>12</v>
      </c>
      <c r="C31" s="177" t="s">
        <v>58</v>
      </c>
      <c r="D31" s="52"/>
      <c r="E31" s="53"/>
      <c r="F31" s="178"/>
      <c r="G31" s="178"/>
      <c r="H31" s="179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6" t="s">
        <v>18</v>
      </c>
      <c r="O31" s="139"/>
      <c r="P31" s="139"/>
      <c r="Q31" s="176" t="s">
        <v>59</v>
      </c>
      <c r="R31" s="180"/>
      <c r="S31" s="160" t="s">
        <v>17</v>
      </c>
      <c r="T31" s="160" t="s">
        <v>15</v>
      </c>
      <c r="U31" s="176" t="s">
        <v>18</v>
      </c>
      <c r="V31" s="139"/>
      <c r="W31" s="176" t="s">
        <v>19</v>
      </c>
      <c r="X31" s="176" t="s">
        <v>20</v>
      </c>
      <c r="Y31" s="176" t="s">
        <v>21</v>
      </c>
      <c r="Z31" s="176" t="s">
        <v>108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1" t="s">
        <v>80</v>
      </c>
      <c r="C32" s="182">
        <v>95.0</v>
      </c>
      <c r="D32" s="182">
        <v>184.0</v>
      </c>
      <c r="E32" s="182">
        <v>182.0</v>
      </c>
      <c r="F32" s="182">
        <f t="shared" ref="F32:F234" si="5">VALUE(IF(RIGHT(B32, 1)="%", RIGHT(B32, 3), 0))</f>
        <v>0</v>
      </c>
      <c r="G32" s="182">
        <f t="shared" ref="G32:G234" si="6">+R32*C32/100*D32/100*E32/100</f>
        <v>95.4408</v>
      </c>
      <c r="H32" s="183">
        <f t="shared" ref="H32:H234" si="7">IF(F32=0, G32, F32*G32)</f>
        <v>95.4408</v>
      </c>
      <c r="I32" s="182">
        <v>1.0</v>
      </c>
      <c r="J32" s="184">
        <f t="shared" ref="J32:J234" si="8">+I32*H32</f>
        <v>95.4408</v>
      </c>
      <c r="K32" s="185"/>
      <c r="L32" s="186">
        <f>D32*25.4/1000</f>
        <v>4.6736</v>
      </c>
      <c r="M32" s="187">
        <f>+I32</f>
        <v>1</v>
      </c>
      <c r="N32" s="187">
        <f>M32*L32</f>
        <v>4.6736</v>
      </c>
      <c r="O32" s="185"/>
      <c r="P32" s="185"/>
      <c r="Q32" s="186">
        <v>107.0</v>
      </c>
      <c r="R32" s="188">
        <v>30.0</v>
      </c>
      <c r="S32" s="176">
        <f t="shared" ref="S32:S235" si="9">E32/100</f>
        <v>1.82</v>
      </c>
      <c r="T32" s="160">
        <f t="shared" ref="T32:T235" si="10">I32</f>
        <v>1</v>
      </c>
      <c r="U32" s="160">
        <f t="shared" ref="U32:U235" si="11">T32*S32</f>
        <v>1.82</v>
      </c>
      <c r="V32" s="189">
        <f t="shared" ref="V32:V92" si="12">R32*C32/100*D32/100*E32/100</f>
        <v>95.4408</v>
      </c>
      <c r="W32" s="176">
        <f t="shared" ref="W32:X32" si="4">C32/100</f>
        <v>0.95</v>
      </c>
      <c r="X32" s="176">
        <f t="shared" si="4"/>
        <v>1.84</v>
      </c>
      <c r="Y32" s="176">
        <f t="shared" ref="Y32:Y235" si="14">U32</f>
        <v>1.82</v>
      </c>
      <c r="Z32" s="190">
        <f t="shared" ref="Z32:Z235" si="15">W32*X32*Y32</f>
        <v>3.18136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81" t="s">
        <v>80</v>
      </c>
      <c r="C33" s="182">
        <v>97.0</v>
      </c>
      <c r="D33" s="182">
        <v>184.0</v>
      </c>
      <c r="E33" s="182">
        <v>173.0</v>
      </c>
      <c r="F33" s="182">
        <f t="shared" si="5"/>
        <v>0</v>
      </c>
      <c r="G33" s="182">
        <f t="shared" si="6"/>
        <v>92.63112</v>
      </c>
      <c r="H33" s="183">
        <f t="shared" si="7"/>
        <v>92.63112</v>
      </c>
      <c r="I33" s="182">
        <v>1.0</v>
      </c>
      <c r="J33" s="184">
        <f t="shared" si="8"/>
        <v>92.63112</v>
      </c>
      <c r="K33" s="185"/>
      <c r="L33" s="186"/>
      <c r="M33" s="187"/>
      <c r="N33" s="187"/>
      <c r="O33" s="185"/>
      <c r="P33" s="185"/>
      <c r="Q33" s="186">
        <v>96.0</v>
      </c>
      <c r="R33" s="188">
        <v>30.0</v>
      </c>
      <c r="S33" s="176">
        <f t="shared" si="9"/>
        <v>1.73</v>
      </c>
      <c r="T33" s="160">
        <f t="shared" si="10"/>
        <v>1</v>
      </c>
      <c r="U33" s="160">
        <f t="shared" si="11"/>
        <v>1.73</v>
      </c>
      <c r="V33" s="189">
        <f t="shared" si="12"/>
        <v>92.63112</v>
      </c>
      <c r="W33" s="176">
        <f t="shared" ref="W33:X33" si="13">C33/100</f>
        <v>0.97</v>
      </c>
      <c r="X33" s="176">
        <f t="shared" si="13"/>
        <v>1.84</v>
      </c>
      <c r="Y33" s="176">
        <f t="shared" si="14"/>
        <v>1.73</v>
      </c>
      <c r="Z33" s="190">
        <f t="shared" si="15"/>
        <v>3.087704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1" t="s">
        <v>80</v>
      </c>
      <c r="C34" s="191">
        <v>74.0</v>
      </c>
      <c r="D34" s="191">
        <v>184.0</v>
      </c>
      <c r="E34" s="191">
        <v>197.0</v>
      </c>
      <c r="F34" s="191">
        <f t="shared" si="5"/>
        <v>0</v>
      </c>
      <c r="G34" s="191">
        <f t="shared" si="6"/>
        <v>80.47056</v>
      </c>
      <c r="H34" s="192">
        <f t="shared" si="7"/>
        <v>80.47056</v>
      </c>
      <c r="I34" s="191">
        <v>1.0</v>
      </c>
      <c r="J34" s="193">
        <f t="shared" si="8"/>
        <v>80.47056</v>
      </c>
      <c r="K34" s="139"/>
      <c r="L34" s="176">
        <f t="shared" ref="L34:L56" si="17">D34*25.4/1000</f>
        <v>4.6736</v>
      </c>
      <c r="M34" s="160">
        <f t="shared" ref="M34:M67" si="18">+I34</f>
        <v>1</v>
      </c>
      <c r="N34" s="160">
        <f t="shared" ref="N34:N56" si="19">M34*L34</f>
        <v>4.6736</v>
      </c>
      <c r="O34" s="139"/>
      <c r="P34" s="139"/>
      <c r="Q34" s="176">
        <v>89.0</v>
      </c>
      <c r="R34" s="188">
        <v>30.0</v>
      </c>
      <c r="S34" s="176">
        <f t="shared" si="9"/>
        <v>1.97</v>
      </c>
      <c r="T34" s="160">
        <f t="shared" si="10"/>
        <v>1</v>
      </c>
      <c r="U34" s="160">
        <f t="shared" si="11"/>
        <v>1.97</v>
      </c>
      <c r="V34" s="189">
        <f t="shared" si="12"/>
        <v>80.47056</v>
      </c>
      <c r="W34" s="176">
        <f t="shared" ref="W34:X34" si="16">C34/100</f>
        <v>0.74</v>
      </c>
      <c r="X34" s="176">
        <f t="shared" si="16"/>
        <v>1.84</v>
      </c>
      <c r="Y34" s="176">
        <f t="shared" si="14"/>
        <v>1.97</v>
      </c>
      <c r="Z34" s="190">
        <f t="shared" si="15"/>
        <v>2.682352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1" t="s">
        <v>80</v>
      </c>
      <c r="C35" s="191">
        <v>103.0</v>
      </c>
      <c r="D35" s="191">
        <v>184.0</v>
      </c>
      <c r="E35" s="191">
        <v>178.0</v>
      </c>
      <c r="F35" s="191">
        <f t="shared" si="5"/>
        <v>0</v>
      </c>
      <c r="G35" s="191">
        <f t="shared" si="6"/>
        <v>101.20368</v>
      </c>
      <c r="H35" s="192">
        <f t="shared" si="7"/>
        <v>101.20368</v>
      </c>
      <c r="I35" s="191">
        <v>1.0</v>
      </c>
      <c r="J35" s="193">
        <f t="shared" si="8"/>
        <v>101.20368</v>
      </c>
      <c r="K35" s="139"/>
      <c r="L35" s="176">
        <f t="shared" si="17"/>
        <v>4.6736</v>
      </c>
      <c r="M35" s="160">
        <f t="shared" si="18"/>
        <v>1</v>
      </c>
      <c r="N35" s="160">
        <f t="shared" si="19"/>
        <v>4.6736</v>
      </c>
      <c r="O35" s="139"/>
      <c r="P35" s="139"/>
      <c r="Q35" s="176">
        <v>105.0</v>
      </c>
      <c r="R35" s="188">
        <v>30.0</v>
      </c>
      <c r="S35" s="176">
        <f t="shared" si="9"/>
        <v>1.78</v>
      </c>
      <c r="T35" s="160">
        <f t="shared" si="10"/>
        <v>1</v>
      </c>
      <c r="U35" s="160">
        <f t="shared" si="11"/>
        <v>1.78</v>
      </c>
      <c r="V35" s="189">
        <f t="shared" si="12"/>
        <v>101.20368</v>
      </c>
      <c r="W35" s="176">
        <f t="shared" ref="W35:X35" si="20">C35/100</f>
        <v>1.03</v>
      </c>
      <c r="X35" s="176">
        <f t="shared" si="20"/>
        <v>1.84</v>
      </c>
      <c r="Y35" s="176">
        <f t="shared" si="14"/>
        <v>1.78</v>
      </c>
      <c r="Z35" s="190">
        <f t="shared" si="15"/>
        <v>3.373456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1" t="s">
        <v>80</v>
      </c>
      <c r="C36" s="191">
        <v>56.0</v>
      </c>
      <c r="D36" s="191">
        <v>184.0</v>
      </c>
      <c r="E36" s="191">
        <v>132.0</v>
      </c>
      <c r="F36" s="191">
        <f t="shared" si="5"/>
        <v>0</v>
      </c>
      <c r="G36" s="191">
        <f t="shared" si="6"/>
        <v>40.80384</v>
      </c>
      <c r="H36" s="192">
        <f t="shared" si="7"/>
        <v>40.80384</v>
      </c>
      <c r="I36" s="191">
        <v>1.0</v>
      </c>
      <c r="J36" s="193">
        <f t="shared" si="8"/>
        <v>40.80384</v>
      </c>
      <c r="K36" s="139"/>
      <c r="L36" s="176">
        <f t="shared" si="17"/>
        <v>4.6736</v>
      </c>
      <c r="M36" s="160">
        <f t="shared" si="18"/>
        <v>1</v>
      </c>
      <c r="N36" s="160">
        <f t="shared" si="19"/>
        <v>4.6736</v>
      </c>
      <c r="O36" s="139"/>
      <c r="P36" s="139"/>
      <c r="Q36" s="176">
        <v>44.0</v>
      </c>
      <c r="R36" s="188">
        <v>30.0</v>
      </c>
      <c r="S36" s="176">
        <f t="shared" si="9"/>
        <v>1.32</v>
      </c>
      <c r="T36" s="160">
        <f t="shared" si="10"/>
        <v>1</v>
      </c>
      <c r="U36" s="160">
        <f t="shared" si="11"/>
        <v>1.32</v>
      </c>
      <c r="V36" s="189">
        <f t="shared" si="12"/>
        <v>40.80384</v>
      </c>
      <c r="W36" s="176">
        <f t="shared" ref="W36:X36" si="21">C36/100</f>
        <v>0.56</v>
      </c>
      <c r="X36" s="176">
        <f t="shared" si="21"/>
        <v>1.84</v>
      </c>
      <c r="Y36" s="176">
        <f t="shared" si="14"/>
        <v>1.32</v>
      </c>
      <c r="Z36" s="190">
        <f t="shared" si="15"/>
        <v>1.360128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91" t="s">
        <v>80</v>
      </c>
      <c r="C37" s="191">
        <v>86.0</v>
      </c>
      <c r="D37" s="191">
        <v>184.0</v>
      </c>
      <c r="E37" s="191">
        <v>186.0</v>
      </c>
      <c r="F37" s="191">
        <f t="shared" si="5"/>
        <v>0</v>
      </c>
      <c r="G37" s="191">
        <f t="shared" si="6"/>
        <v>88.29792</v>
      </c>
      <c r="H37" s="192">
        <f t="shared" si="7"/>
        <v>88.29792</v>
      </c>
      <c r="I37" s="191">
        <v>1.0</v>
      </c>
      <c r="J37" s="193">
        <f t="shared" si="8"/>
        <v>88.29792</v>
      </c>
      <c r="K37" s="139"/>
      <c r="L37" s="176">
        <f t="shared" si="17"/>
        <v>4.6736</v>
      </c>
      <c r="M37" s="160">
        <f t="shared" si="18"/>
        <v>1</v>
      </c>
      <c r="N37" s="160">
        <f t="shared" si="19"/>
        <v>4.6736</v>
      </c>
      <c r="O37" s="139"/>
      <c r="P37" s="139"/>
      <c r="Q37" s="176">
        <v>105.0</v>
      </c>
      <c r="R37" s="188">
        <v>30.0</v>
      </c>
      <c r="S37" s="176">
        <f t="shared" si="9"/>
        <v>1.86</v>
      </c>
      <c r="T37" s="160">
        <f t="shared" si="10"/>
        <v>1</v>
      </c>
      <c r="U37" s="160">
        <f t="shared" si="11"/>
        <v>1.86</v>
      </c>
      <c r="V37" s="189">
        <f t="shared" si="12"/>
        <v>88.29792</v>
      </c>
      <c r="W37" s="176">
        <f t="shared" ref="W37:X37" si="22">C37/100</f>
        <v>0.86</v>
      </c>
      <c r="X37" s="176">
        <f t="shared" si="22"/>
        <v>1.84</v>
      </c>
      <c r="Y37" s="176">
        <f t="shared" si="14"/>
        <v>1.86</v>
      </c>
      <c r="Z37" s="190">
        <f t="shared" si="15"/>
        <v>2.943264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1" t="s">
        <v>80</v>
      </c>
      <c r="C38" s="191">
        <v>104.0</v>
      </c>
      <c r="D38" s="191">
        <v>184.0</v>
      </c>
      <c r="E38" s="191">
        <v>2870.0</v>
      </c>
      <c r="F38" s="191">
        <f t="shared" si="5"/>
        <v>0</v>
      </c>
      <c r="G38" s="191">
        <f t="shared" si="6"/>
        <v>1647.6096</v>
      </c>
      <c r="H38" s="192">
        <f t="shared" si="7"/>
        <v>1647.6096</v>
      </c>
      <c r="I38" s="191">
        <v>1.0</v>
      </c>
      <c r="J38" s="193">
        <f t="shared" si="8"/>
        <v>1647.6096</v>
      </c>
      <c r="K38" s="139"/>
      <c r="L38" s="176">
        <f t="shared" si="17"/>
        <v>4.6736</v>
      </c>
      <c r="M38" s="160">
        <f t="shared" si="18"/>
        <v>1</v>
      </c>
      <c r="N38" s="160">
        <f t="shared" si="19"/>
        <v>4.6736</v>
      </c>
      <c r="O38" s="139"/>
      <c r="P38" s="139"/>
      <c r="Q38" s="176">
        <v>1655.0</v>
      </c>
      <c r="R38" s="188">
        <v>30.0</v>
      </c>
      <c r="S38" s="176">
        <f t="shared" si="9"/>
        <v>28.7</v>
      </c>
      <c r="T38" s="160">
        <f t="shared" si="10"/>
        <v>1</v>
      </c>
      <c r="U38" s="160">
        <f t="shared" si="11"/>
        <v>28.7</v>
      </c>
      <c r="V38" s="189">
        <f t="shared" si="12"/>
        <v>1647.6096</v>
      </c>
      <c r="W38" s="176">
        <f t="shared" ref="W38:X38" si="23">C38/100</f>
        <v>1.04</v>
      </c>
      <c r="X38" s="176">
        <f t="shared" si="23"/>
        <v>1.84</v>
      </c>
      <c r="Y38" s="176">
        <f t="shared" si="14"/>
        <v>28.7</v>
      </c>
      <c r="Z38" s="190">
        <f t="shared" si="15"/>
        <v>54.92032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1" t="s">
        <v>80</v>
      </c>
      <c r="C39" s="191">
        <v>104.0</v>
      </c>
      <c r="D39" s="191">
        <v>184.0</v>
      </c>
      <c r="E39" s="191">
        <v>2873.0</v>
      </c>
      <c r="F39" s="191">
        <f t="shared" si="5"/>
        <v>0</v>
      </c>
      <c r="G39" s="191">
        <f t="shared" si="6"/>
        <v>1649.33184</v>
      </c>
      <c r="H39" s="192">
        <f t="shared" si="7"/>
        <v>1649.33184</v>
      </c>
      <c r="I39" s="191">
        <v>1.0</v>
      </c>
      <c r="J39" s="193">
        <f t="shared" si="8"/>
        <v>1649.33184</v>
      </c>
      <c r="K39" s="139"/>
      <c r="L39" s="176">
        <f t="shared" si="17"/>
        <v>4.6736</v>
      </c>
      <c r="M39" s="160">
        <f t="shared" si="18"/>
        <v>1</v>
      </c>
      <c r="N39" s="160">
        <f t="shared" si="19"/>
        <v>4.6736</v>
      </c>
      <c r="O39" s="139"/>
      <c r="P39" s="139"/>
      <c r="Q39" s="176">
        <v>1660.0</v>
      </c>
      <c r="R39" s="188">
        <v>30.0</v>
      </c>
      <c r="S39" s="176">
        <f t="shared" si="9"/>
        <v>28.73</v>
      </c>
      <c r="T39" s="160">
        <f t="shared" si="10"/>
        <v>1</v>
      </c>
      <c r="U39" s="160">
        <f t="shared" si="11"/>
        <v>28.73</v>
      </c>
      <c r="V39" s="189">
        <f t="shared" si="12"/>
        <v>1649.33184</v>
      </c>
      <c r="W39" s="176">
        <f t="shared" ref="W39:X39" si="24">C39/100</f>
        <v>1.04</v>
      </c>
      <c r="X39" s="176">
        <f t="shared" si="24"/>
        <v>1.84</v>
      </c>
      <c r="Y39" s="176">
        <f t="shared" si="14"/>
        <v>28.73</v>
      </c>
      <c r="Z39" s="190">
        <f t="shared" si="15"/>
        <v>54.977728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1" t="s">
        <v>80</v>
      </c>
      <c r="C40" s="191">
        <v>103.0</v>
      </c>
      <c r="D40" s="191">
        <v>184.0</v>
      </c>
      <c r="E40" s="191">
        <v>2864.0</v>
      </c>
      <c r="F40" s="191">
        <f t="shared" si="5"/>
        <v>0</v>
      </c>
      <c r="G40" s="191">
        <f t="shared" si="6"/>
        <v>1628.35584</v>
      </c>
      <c r="H40" s="192">
        <f t="shared" si="7"/>
        <v>1628.35584</v>
      </c>
      <c r="I40" s="191">
        <v>1.0</v>
      </c>
      <c r="J40" s="193">
        <f t="shared" si="8"/>
        <v>1628.35584</v>
      </c>
      <c r="K40" s="139"/>
      <c r="L40" s="176">
        <f t="shared" si="17"/>
        <v>4.6736</v>
      </c>
      <c r="M40" s="160">
        <f t="shared" si="18"/>
        <v>1</v>
      </c>
      <c r="N40" s="160">
        <f t="shared" si="19"/>
        <v>4.6736</v>
      </c>
      <c r="O40" s="139"/>
      <c r="P40" s="139"/>
      <c r="Q40" s="176">
        <v>1670.0</v>
      </c>
      <c r="R40" s="188">
        <v>30.0</v>
      </c>
      <c r="S40" s="176">
        <f t="shared" si="9"/>
        <v>28.64</v>
      </c>
      <c r="T40" s="160">
        <f t="shared" si="10"/>
        <v>1</v>
      </c>
      <c r="U40" s="160">
        <f t="shared" si="11"/>
        <v>28.64</v>
      </c>
      <c r="V40" s="189">
        <f t="shared" si="12"/>
        <v>1628.35584</v>
      </c>
      <c r="W40" s="176">
        <f t="shared" ref="W40:X40" si="25">C40/100</f>
        <v>1.03</v>
      </c>
      <c r="X40" s="176">
        <f t="shared" si="25"/>
        <v>1.84</v>
      </c>
      <c r="Y40" s="176">
        <f t="shared" si="14"/>
        <v>28.64</v>
      </c>
      <c r="Z40" s="190">
        <f t="shared" si="15"/>
        <v>54.278528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1" t="s">
        <v>80</v>
      </c>
      <c r="C41" s="191">
        <v>103.0</v>
      </c>
      <c r="D41" s="191">
        <v>184.0</v>
      </c>
      <c r="E41" s="191">
        <v>2653.0</v>
      </c>
      <c r="F41" s="191">
        <f t="shared" si="5"/>
        <v>0</v>
      </c>
      <c r="G41" s="191">
        <f t="shared" si="6"/>
        <v>1508.38968</v>
      </c>
      <c r="H41" s="192">
        <f t="shared" si="7"/>
        <v>1508.38968</v>
      </c>
      <c r="I41" s="191">
        <v>1.0</v>
      </c>
      <c r="J41" s="193">
        <f t="shared" si="8"/>
        <v>1508.38968</v>
      </c>
      <c r="K41" s="139"/>
      <c r="L41" s="176">
        <f t="shared" si="17"/>
        <v>4.6736</v>
      </c>
      <c r="M41" s="160">
        <f t="shared" si="18"/>
        <v>1</v>
      </c>
      <c r="N41" s="160">
        <f t="shared" si="19"/>
        <v>4.6736</v>
      </c>
      <c r="O41" s="139"/>
      <c r="P41" s="139"/>
      <c r="Q41" s="176">
        <v>1510.0</v>
      </c>
      <c r="R41" s="188">
        <v>30.0</v>
      </c>
      <c r="S41" s="176">
        <f t="shared" si="9"/>
        <v>26.53</v>
      </c>
      <c r="T41" s="160">
        <f t="shared" si="10"/>
        <v>1</v>
      </c>
      <c r="U41" s="160">
        <f t="shared" si="11"/>
        <v>26.53</v>
      </c>
      <c r="V41" s="189">
        <f t="shared" si="12"/>
        <v>1508.38968</v>
      </c>
      <c r="W41" s="176">
        <f t="shared" ref="W41:X41" si="26">C41/100</f>
        <v>1.03</v>
      </c>
      <c r="X41" s="176">
        <f t="shared" si="26"/>
        <v>1.84</v>
      </c>
      <c r="Y41" s="176">
        <f t="shared" si="14"/>
        <v>26.53</v>
      </c>
      <c r="Z41" s="190">
        <f t="shared" si="15"/>
        <v>50.279656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1" t="s">
        <v>80</v>
      </c>
      <c r="C42" s="191">
        <v>104.0</v>
      </c>
      <c r="D42" s="191">
        <v>184.0</v>
      </c>
      <c r="E42" s="191">
        <v>1940.0</v>
      </c>
      <c r="F42" s="191">
        <f t="shared" si="5"/>
        <v>0</v>
      </c>
      <c r="G42" s="191">
        <f t="shared" si="6"/>
        <v>1113.7152</v>
      </c>
      <c r="H42" s="192">
        <f t="shared" si="7"/>
        <v>1113.7152</v>
      </c>
      <c r="I42" s="191">
        <v>1.0</v>
      </c>
      <c r="J42" s="193">
        <f t="shared" si="8"/>
        <v>1113.7152</v>
      </c>
      <c r="K42" s="139"/>
      <c r="L42" s="176">
        <f t="shared" si="17"/>
        <v>4.6736</v>
      </c>
      <c r="M42" s="160">
        <f t="shared" si="18"/>
        <v>1</v>
      </c>
      <c r="N42" s="160">
        <f t="shared" si="19"/>
        <v>4.6736</v>
      </c>
      <c r="O42" s="139"/>
      <c r="P42" s="139"/>
      <c r="Q42" s="176">
        <v>1135.0</v>
      </c>
      <c r="R42" s="188">
        <v>30.0</v>
      </c>
      <c r="S42" s="176">
        <f t="shared" si="9"/>
        <v>19.4</v>
      </c>
      <c r="T42" s="160">
        <f t="shared" si="10"/>
        <v>1</v>
      </c>
      <c r="U42" s="160">
        <f t="shared" si="11"/>
        <v>19.4</v>
      </c>
      <c r="V42" s="189">
        <f t="shared" si="12"/>
        <v>1113.7152</v>
      </c>
      <c r="W42" s="176">
        <f t="shared" ref="W42:X42" si="27">C42/100</f>
        <v>1.04</v>
      </c>
      <c r="X42" s="176">
        <f t="shared" si="27"/>
        <v>1.84</v>
      </c>
      <c r="Y42" s="176">
        <f t="shared" si="14"/>
        <v>19.4</v>
      </c>
      <c r="Z42" s="190">
        <f t="shared" si="15"/>
        <v>37.12384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81" t="s">
        <v>79</v>
      </c>
      <c r="C43" s="182">
        <v>90.0</v>
      </c>
      <c r="D43" s="182">
        <v>205.0</v>
      </c>
      <c r="E43" s="182">
        <v>184.0</v>
      </c>
      <c r="F43" s="182">
        <f t="shared" si="5"/>
        <v>0</v>
      </c>
      <c r="G43" s="182">
        <f t="shared" si="6"/>
        <v>120.5154</v>
      </c>
      <c r="H43" s="183">
        <f t="shared" si="7"/>
        <v>120.5154</v>
      </c>
      <c r="I43" s="182">
        <v>1.0</v>
      </c>
      <c r="J43" s="184">
        <f t="shared" si="8"/>
        <v>120.5154</v>
      </c>
      <c r="K43" s="185"/>
      <c r="L43" s="186">
        <f t="shared" si="17"/>
        <v>5.207</v>
      </c>
      <c r="M43" s="187">
        <f t="shared" si="18"/>
        <v>1</v>
      </c>
      <c r="N43" s="187">
        <f t="shared" si="19"/>
        <v>5.207</v>
      </c>
      <c r="O43" s="185"/>
      <c r="P43" s="185"/>
      <c r="Q43" s="186">
        <v>125.0</v>
      </c>
      <c r="R43" s="188">
        <v>35.5</v>
      </c>
      <c r="S43" s="176">
        <f t="shared" si="9"/>
        <v>1.84</v>
      </c>
      <c r="T43" s="160">
        <f t="shared" si="10"/>
        <v>1</v>
      </c>
      <c r="U43" s="160">
        <f t="shared" si="11"/>
        <v>1.84</v>
      </c>
      <c r="V43" s="189">
        <f t="shared" si="12"/>
        <v>120.5154</v>
      </c>
      <c r="W43" s="176">
        <f t="shared" ref="W43:X43" si="28">C43/100</f>
        <v>0.9</v>
      </c>
      <c r="X43" s="176">
        <f t="shared" si="28"/>
        <v>2.05</v>
      </c>
      <c r="Y43" s="176">
        <f t="shared" si="14"/>
        <v>1.84</v>
      </c>
      <c r="Z43" s="190">
        <f t="shared" si="15"/>
        <v>3.3948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1" t="s">
        <v>79</v>
      </c>
      <c r="C44" s="191">
        <v>94.0</v>
      </c>
      <c r="D44" s="191">
        <v>205.0</v>
      </c>
      <c r="E44" s="191">
        <v>194.0</v>
      </c>
      <c r="F44" s="191">
        <f t="shared" si="5"/>
        <v>0</v>
      </c>
      <c r="G44" s="191">
        <f t="shared" si="6"/>
        <v>132.71249</v>
      </c>
      <c r="H44" s="192">
        <f t="shared" si="7"/>
        <v>132.71249</v>
      </c>
      <c r="I44" s="191">
        <v>1.0</v>
      </c>
      <c r="J44" s="193">
        <f t="shared" si="8"/>
        <v>132.71249</v>
      </c>
      <c r="K44" s="139"/>
      <c r="L44" s="176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6">
        <v>135.0</v>
      </c>
      <c r="R44" s="188">
        <v>35.5</v>
      </c>
      <c r="S44" s="176">
        <f t="shared" si="9"/>
        <v>1.94</v>
      </c>
      <c r="T44" s="160">
        <f t="shared" si="10"/>
        <v>1</v>
      </c>
      <c r="U44" s="160">
        <f t="shared" si="11"/>
        <v>1.94</v>
      </c>
      <c r="V44" s="189">
        <f t="shared" si="12"/>
        <v>132.71249</v>
      </c>
      <c r="W44" s="176">
        <f t="shared" ref="W44:X44" si="29">C44/100</f>
        <v>0.94</v>
      </c>
      <c r="X44" s="176">
        <f t="shared" si="29"/>
        <v>2.05</v>
      </c>
      <c r="Y44" s="176">
        <f t="shared" si="14"/>
        <v>1.94</v>
      </c>
      <c r="Z44" s="190">
        <f t="shared" si="15"/>
        <v>3.73838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1" t="s">
        <v>79</v>
      </c>
      <c r="C45" s="191">
        <v>95.0</v>
      </c>
      <c r="D45" s="191">
        <v>205.0</v>
      </c>
      <c r="E45" s="191">
        <v>2861.0</v>
      </c>
      <c r="F45" s="191">
        <f t="shared" si="5"/>
        <v>0</v>
      </c>
      <c r="G45" s="191">
        <f t="shared" si="6"/>
        <v>1977.988113</v>
      </c>
      <c r="H45" s="192">
        <f t="shared" si="7"/>
        <v>1977.988113</v>
      </c>
      <c r="I45" s="191">
        <v>1.0</v>
      </c>
      <c r="J45" s="193">
        <f t="shared" si="8"/>
        <v>1977.988113</v>
      </c>
      <c r="K45" s="139"/>
      <c r="L45" s="176">
        <f t="shared" si="17"/>
        <v>5.207</v>
      </c>
      <c r="M45" s="160">
        <f t="shared" si="18"/>
        <v>1</v>
      </c>
      <c r="N45" s="160">
        <f t="shared" si="19"/>
        <v>5.207</v>
      </c>
      <c r="O45" s="139"/>
      <c r="P45" s="139"/>
      <c r="Q45" s="176">
        <v>1955.0</v>
      </c>
      <c r="R45" s="188">
        <v>35.5</v>
      </c>
      <c r="S45" s="176">
        <f t="shared" si="9"/>
        <v>28.61</v>
      </c>
      <c r="T45" s="160">
        <f t="shared" si="10"/>
        <v>1</v>
      </c>
      <c r="U45" s="160">
        <f t="shared" si="11"/>
        <v>28.61</v>
      </c>
      <c r="V45" s="189">
        <f t="shared" si="12"/>
        <v>1977.988113</v>
      </c>
      <c r="W45" s="176">
        <f t="shared" ref="W45:X45" si="30">C45/100</f>
        <v>0.95</v>
      </c>
      <c r="X45" s="176">
        <f t="shared" si="30"/>
        <v>2.05</v>
      </c>
      <c r="Y45" s="176">
        <f t="shared" si="14"/>
        <v>28.61</v>
      </c>
      <c r="Z45" s="190">
        <f t="shared" si="15"/>
        <v>55.717975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1" t="s">
        <v>79</v>
      </c>
      <c r="C46" s="191">
        <v>94.0</v>
      </c>
      <c r="D46" s="191">
        <v>205.0</v>
      </c>
      <c r="E46" s="191">
        <v>2878.0</v>
      </c>
      <c r="F46" s="191">
        <f t="shared" si="5"/>
        <v>0</v>
      </c>
      <c r="G46" s="191">
        <f t="shared" si="6"/>
        <v>1968.79663</v>
      </c>
      <c r="H46" s="192">
        <f t="shared" si="7"/>
        <v>1968.79663</v>
      </c>
      <c r="I46" s="191">
        <v>1.0</v>
      </c>
      <c r="J46" s="193">
        <f t="shared" si="8"/>
        <v>1968.79663</v>
      </c>
      <c r="K46" s="139"/>
      <c r="L46" s="176">
        <f t="shared" si="17"/>
        <v>5.207</v>
      </c>
      <c r="M46" s="160">
        <f t="shared" si="18"/>
        <v>1</v>
      </c>
      <c r="N46" s="160">
        <f t="shared" si="19"/>
        <v>5.207</v>
      </c>
      <c r="O46" s="139"/>
      <c r="P46" s="139"/>
      <c r="Q46" s="176">
        <v>1950.0</v>
      </c>
      <c r="R46" s="188">
        <v>35.5</v>
      </c>
      <c r="S46" s="176">
        <f t="shared" si="9"/>
        <v>28.78</v>
      </c>
      <c r="T46" s="160">
        <f t="shared" si="10"/>
        <v>1</v>
      </c>
      <c r="U46" s="160">
        <f t="shared" si="11"/>
        <v>28.78</v>
      </c>
      <c r="V46" s="189">
        <f t="shared" si="12"/>
        <v>1968.79663</v>
      </c>
      <c r="W46" s="176">
        <f t="shared" ref="W46:X46" si="31">C46/100</f>
        <v>0.94</v>
      </c>
      <c r="X46" s="176">
        <f t="shared" si="31"/>
        <v>2.05</v>
      </c>
      <c r="Y46" s="176">
        <f t="shared" si="14"/>
        <v>28.78</v>
      </c>
      <c r="Z46" s="190">
        <f t="shared" si="15"/>
        <v>55.45906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1" t="s">
        <v>79</v>
      </c>
      <c r="C47" s="191">
        <v>94.0</v>
      </c>
      <c r="D47" s="191">
        <v>205.0</v>
      </c>
      <c r="E47" s="191">
        <v>2744.0</v>
      </c>
      <c r="F47" s="191">
        <f t="shared" si="5"/>
        <v>0</v>
      </c>
      <c r="G47" s="191">
        <f t="shared" si="6"/>
        <v>1877.12924</v>
      </c>
      <c r="H47" s="192">
        <f t="shared" si="7"/>
        <v>1877.12924</v>
      </c>
      <c r="I47" s="191">
        <v>1.0</v>
      </c>
      <c r="J47" s="193">
        <f t="shared" si="8"/>
        <v>1877.12924</v>
      </c>
      <c r="K47" s="139"/>
      <c r="L47" s="176">
        <f t="shared" si="17"/>
        <v>5.207</v>
      </c>
      <c r="M47" s="160">
        <f t="shared" si="18"/>
        <v>1</v>
      </c>
      <c r="N47" s="160">
        <f t="shared" si="19"/>
        <v>5.207</v>
      </c>
      <c r="O47" s="139"/>
      <c r="P47" s="139"/>
      <c r="Q47" s="176">
        <v>1845.0</v>
      </c>
      <c r="R47" s="188">
        <v>35.5</v>
      </c>
      <c r="S47" s="176">
        <f t="shared" si="9"/>
        <v>27.44</v>
      </c>
      <c r="T47" s="160">
        <f t="shared" si="10"/>
        <v>1</v>
      </c>
      <c r="U47" s="160">
        <f t="shared" si="11"/>
        <v>27.44</v>
      </c>
      <c r="V47" s="189">
        <f t="shared" si="12"/>
        <v>1877.12924</v>
      </c>
      <c r="W47" s="176">
        <f t="shared" ref="W47:X47" si="32">C47/100</f>
        <v>0.94</v>
      </c>
      <c r="X47" s="176">
        <f t="shared" si="32"/>
        <v>2.05</v>
      </c>
      <c r="Y47" s="176">
        <f t="shared" si="14"/>
        <v>27.44</v>
      </c>
      <c r="Z47" s="190">
        <f t="shared" si="15"/>
        <v>52.87688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1" t="s">
        <v>79</v>
      </c>
      <c r="C48" s="191">
        <v>93.0</v>
      </c>
      <c r="D48" s="191">
        <v>205.0</v>
      </c>
      <c r="E48" s="191">
        <v>2858.0</v>
      </c>
      <c r="F48" s="191">
        <f t="shared" si="5"/>
        <v>0</v>
      </c>
      <c r="G48" s="191">
        <f t="shared" si="6"/>
        <v>1934.315835</v>
      </c>
      <c r="H48" s="192">
        <f t="shared" si="7"/>
        <v>1934.315835</v>
      </c>
      <c r="I48" s="191">
        <v>1.0</v>
      </c>
      <c r="J48" s="193">
        <f t="shared" si="8"/>
        <v>1934.315835</v>
      </c>
      <c r="K48" s="139"/>
      <c r="L48" s="176">
        <f t="shared" si="17"/>
        <v>5.207</v>
      </c>
      <c r="M48" s="160">
        <f t="shared" si="18"/>
        <v>1</v>
      </c>
      <c r="N48" s="160">
        <f t="shared" si="19"/>
        <v>5.207</v>
      </c>
      <c r="O48" s="139"/>
      <c r="P48" s="139"/>
      <c r="Q48" s="176">
        <v>1940.0</v>
      </c>
      <c r="R48" s="188">
        <v>35.5</v>
      </c>
      <c r="S48" s="176">
        <f t="shared" si="9"/>
        <v>28.58</v>
      </c>
      <c r="T48" s="160">
        <f t="shared" si="10"/>
        <v>1</v>
      </c>
      <c r="U48" s="160">
        <f t="shared" si="11"/>
        <v>28.58</v>
      </c>
      <c r="V48" s="189">
        <f t="shared" si="12"/>
        <v>1934.315835</v>
      </c>
      <c r="W48" s="176">
        <f t="shared" ref="W48:X48" si="33">C48/100</f>
        <v>0.93</v>
      </c>
      <c r="X48" s="176">
        <f t="shared" si="33"/>
        <v>2.05</v>
      </c>
      <c r="Y48" s="176">
        <f t="shared" si="14"/>
        <v>28.58</v>
      </c>
      <c r="Z48" s="190">
        <f t="shared" si="15"/>
        <v>54.48777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81" t="s">
        <v>86</v>
      </c>
      <c r="C49" s="182">
        <v>88.0</v>
      </c>
      <c r="D49" s="182">
        <v>217.0</v>
      </c>
      <c r="E49" s="182">
        <v>199.0</v>
      </c>
      <c r="F49" s="182">
        <f t="shared" si="5"/>
        <v>0</v>
      </c>
      <c r="G49" s="182">
        <f t="shared" si="6"/>
        <v>89.302444</v>
      </c>
      <c r="H49" s="183">
        <f t="shared" si="7"/>
        <v>89.302444</v>
      </c>
      <c r="I49" s="182">
        <v>1.0</v>
      </c>
      <c r="J49" s="184">
        <f t="shared" si="8"/>
        <v>89.302444</v>
      </c>
      <c r="K49" s="185"/>
      <c r="L49" s="186">
        <f t="shared" si="17"/>
        <v>5.5118</v>
      </c>
      <c r="M49" s="187">
        <f t="shared" si="18"/>
        <v>1</v>
      </c>
      <c r="N49" s="187">
        <f t="shared" si="19"/>
        <v>5.5118</v>
      </c>
      <c r="O49" s="185"/>
      <c r="P49" s="185"/>
      <c r="Q49" s="186">
        <v>97.0</v>
      </c>
      <c r="R49" s="188">
        <v>23.5</v>
      </c>
      <c r="S49" s="176">
        <f t="shared" si="9"/>
        <v>1.99</v>
      </c>
      <c r="T49" s="160">
        <f t="shared" si="10"/>
        <v>1</v>
      </c>
      <c r="U49" s="160">
        <f t="shared" si="11"/>
        <v>1.99</v>
      </c>
      <c r="V49" s="189">
        <f t="shared" si="12"/>
        <v>89.302444</v>
      </c>
      <c r="W49" s="176">
        <f t="shared" ref="W49:X49" si="34">C49/100</f>
        <v>0.88</v>
      </c>
      <c r="X49" s="176">
        <f t="shared" si="34"/>
        <v>2.17</v>
      </c>
      <c r="Y49" s="176">
        <f t="shared" si="14"/>
        <v>1.99</v>
      </c>
      <c r="Z49" s="190">
        <f t="shared" si="15"/>
        <v>3.800104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1" t="s">
        <v>86</v>
      </c>
      <c r="C50" s="191">
        <v>94.0</v>
      </c>
      <c r="D50" s="191">
        <v>217.0</v>
      </c>
      <c r="E50" s="191">
        <v>142.0</v>
      </c>
      <c r="F50" s="191">
        <f t="shared" si="5"/>
        <v>0</v>
      </c>
      <c r="G50" s="191">
        <f t="shared" si="6"/>
        <v>68.068126</v>
      </c>
      <c r="H50" s="192">
        <f t="shared" si="7"/>
        <v>68.068126</v>
      </c>
      <c r="I50" s="191">
        <v>1.0</v>
      </c>
      <c r="J50" s="193">
        <f t="shared" si="8"/>
        <v>68.068126</v>
      </c>
      <c r="K50" s="139"/>
      <c r="L50" s="176">
        <f t="shared" si="17"/>
        <v>5.5118</v>
      </c>
      <c r="M50" s="160">
        <f t="shared" si="18"/>
        <v>1</v>
      </c>
      <c r="N50" s="160">
        <f t="shared" si="19"/>
        <v>5.5118</v>
      </c>
      <c r="O50" s="139"/>
      <c r="P50" s="139"/>
      <c r="Q50" s="176">
        <v>71.0</v>
      </c>
      <c r="R50" s="188">
        <v>23.5</v>
      </c>
      <c r="S50" s="176">
        <f t="shared" si="9"/>
        <v>1.42</v>
      </c>
      <c r="T50" s="160">
        <f t="shared" si="10"/>
        <v>1</v>
      </c>
      <c r="U50" s="160">
        <f t="shared" si="11"/>
        <v>1.42</v>
      </c>
      <c r="V50" s="189">
        <f t="shared" si="12"/>
        <v>68.068126</v>
      </c>
      <c r="W50" s="176">
        <f t="shared" ref="W50:X50" si="35">C50/100</f>
        <v>0.94</v>
      </c>
      <c r="X50" s="176">
        <f t="shared" si="35"/>
        <v>2.17</v>
      </c>
      <c r="Y50" s="176">
        <f t="shared" si="14"/>
        <v>1.42</v>
      </c>
      <c r="Z50" s="190">
        <f t="shared" si="15"/>
        <v>2.896516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1" t="s">
        <v>86</v>
      </c>
      <c r="C51" s="191">
        <v>94.0</v>
      </c>
      <c r="D51" s="191">
        <v>217.0</v>
      </c>
      <c r="E51" s="191">
        <v>204.0</v>
      </c>
      <c r="F51" s="191">
        <f t="shared" si="5"/>
        <v>0</v>
      </c>
      <c r="G51" s="191">
        <f t="shared" si="6"/>
        <v>97.788012</v>
      </c>
      <c r="H51" s="192">
        <f t="shared" si="7"/>
        <v>97.788012</v>
      </c>
      <c r="I51" s="191">
        <v>1.0</v>
      </c>
      <c r="J51" s="193">
        <f t="shared" si="8"/>
        <v>97.788012</v>
      </c>
      <c r="K51" s="139"/>
      <c r="L51" s="176">
        <f t="shared" si="17"/>
        <v>5.5118</v>
      </c>
      <c r="M51" s="160">
        <f t="shared" si="18"/>
        <v>1</v>
      </c>
      <c r="N51" s="160">
        <f t="shared" si="19"/>
        <v>5.5118</v>
      </c>
      <c r="O51" s="139"/>
      <c r="P51" s="139"/>
      <c r="Q51" s="176">
        <v>105.0</v>
      </c>
      <c r="R51" s="188">
        <v>23.5</v>
      </c>
      <c r="S51" s="176">
        <f t="shared" si="9"/>
        <v>2.04</v>
      </c>
      <c r="T51" s="160">
        <f t="shared" si="10"/>
        <v>1</v>
      </c>
      <c r="U51" s="160">
        <f t="shared" si="11"/>
        <v>2.04</v>
      </c>
      <c r="V51" s="189">
        <f t="shared" si="12"/>
        <v>97.788012</v>
      </c>
      <c r="W51" s="176">
        <f t="shared" ref="W51:X51" si="36">C51/100</f>
        <v>0.94</v>
      </c>
      <c r="X51" s="176">
        <f t="shared" si="36"/>
        <v>2.17</v>
      </c>
      <c r="Y51" s="176">
        <f t="shared" si="14"/>
        <v>2.04</v>
      </c>
      <c r="Z51" s="190">
        <f t="shared" si="15"/>
        <v>4.161192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1" t="s">
        <v>86</v>
      </c>
      <c r="C52" s="191">
        <v>97.0</v>
      </c>
      <c r="D52" s="191">
        <v>217.0</v>
      </c>
      <c r="E52" s="191">
        <v>2862.0</v>
      </c>
      <c r="F52" s="191">
        <f t="shared" si="5"/>
        <v>0</v>
      </c>
      <c r="G52" s="191">
        <f t="shared" si="6"/>
        <v>1415.692593</v>
      </c>
      <c r="H52" s="192">
        <f t="shared" si="7"/>
        <v>1415.692593</v>
      </c>
      <c r="I52" s="191">
        <v>1.0</v>
      </c>
      <c r="J52" s="193">
        <f t="shared" si="8"/>
        <v>1415.692593</v>
      </c>
      <c r="K52" s="139"/>
      <c r="L52" s="176">
        <f t="shared" si="17"/>
        <v>5.5118</v>
      </c>
      <c r="M52" s="160">
        <f t="shared" si="18"/>
        <v>1</v>
      </c>
      <c r="N52" s="160">
        <f t="shared" si="19"/>
        <v>5.5118</v>
      </c>
      <c r="O52" s="139"/>
      <c r="P52" s="139"/>
      <c r="Q52" s="176">
        <v>1430.0</v>
      </c>
      <c r="R52" s="188">
        <v>23.5</v>
      </c>
      <c r="S52" s="176">
        <f t="shared" si="9"/>
        <v>28.62</v>
      </c>
      <c r="T52" s="160">
        <f t="shared" si="10"/>
        <v>1</v>
      </c>
      <c r="U52" s="160">
        <f t="shared" si="11"/>
        <v>28.62</v>
      </c>
      <c r="V52" s="189">
        <f t="shared" si="12"/>
        <v>1415.692593</v>
      </c>
      <c r="W52" s="176">
        <f t="shared" ref="W52:X52" si="37">C52/100</f>
        <v>0.97</v>
      </c>
      <c r="X52" s="176">
        <f t="shared" si="37"/>
        <v>2.17</v>
      </c>
      <c r="Y52" s="176">
        <f t="shared" si="14"/>
        <v>28.62</v>
      </c>
      <c r="Z52" s="190">
        <f t="shared" si="15"/>
        <v>60.242238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1" t="s">
        <v>86</v>
      </c>
      <c r="C53" s="191">
        <v>100.0</v>
      </c>
      <c r="D53" s="191">
        <v>217.0</v>
      </c>
      <c r="E53" s="191">
        <v>2862.0</v>
      </c>
      <c r="F53" s="191">
        <f t="shared" si="5"/>
        <v>0</v>
      </c>
      <c r="G53" s="191">
        <f t="shared" si="6"/>
        <v>1459.4769</v>
      </c>
      <c r="H53" s="192">
        <f t="shared" si="7"/>
        <v>1459.4769</v>
      </c>
      <c r="I53" s="191">
        <v>1.0</v>
      </c>
      <c r="J53" s="193">
        <f t="shared" si="8"/>
        <v>1459.4769</v>
      </c>
      <c r="K53" s="139"/>
      <c r="L53" s="176">
        <f t="shared" si="17"/>
        <v>5.5118</v>
      </c>
      <c r="M53" s="160">
        <f t="shared" si="18"/>
        <v>1</v>
      </c>
      <c r="N53" s="160">
        <f t="shared" si="19"/>
        <v>5.5118</v>
      </c>
      <c r="O53" s="139"/>
      <c r="P53" s="139"/>
      <c r="Q53" s="176">
        <v>1445.0</v>
      </c>
      <c r="R53" s="188">
        <v>23.5</v>
      </c>
      <c r="S53" s="176">
        <f t="shared" si="9"/>
        <v>28.62</v>
      </c>
      <c r="T53" s="160">
        <f t="shared" si="10"/>
        <v>1</v>
      </c>
      <c r="U53" s="160">
        <f t="shared" si="11"/>
        <v>28.62</v>
      </c>
      <c r="V53" s="189">
        <f t="shared" si="12"/>
        <v>1459.4769</v>
      </c>
      <c r="W53" s="176">
        <f t="shared" ref="W53:X53" si="38">C53/100</f>
        <v>1</v>
      </c>
      <c r="X53" s="176">
        <f t="shared" si="38"/>
        <v>2.17</v>
      </c>
      <c r="Y53" s="176">
        <f t="shared" si="14"/>
        <v>28.62</v>
      </c>
      <c r="Z53" s="190">
        <f t="shared" si="15"/>
        <v>62.1054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91" t="s">
        <v>86</v>
      </c>
      <c r="C54" s="191">
        <v>97.0</v>
      </c>
      <c r="D54" s="191">
        <v>217.0</v>
      </c>
      <c r="E54" s="191">
        <v>2857.0</v>
      </c>
      <c r="F54" s="191">
        <f t="shared" si="5"/>
        <v>0</v>
      </c>
      <c r="G54" s="191">
        <f t="shared" si="6"/>
        <v>1413.219336</v>
      </c>
      <c r="H54" s="192">
        <f t="shared" si="7"/>
        <v>1413.219336</v>
      </c>
      <c r="I54" s="191">
        <v>1.0</v>
      </c>
      <c r="J54" s="193">
        <f t="shared" si="8"/>
        <v>1413.219336</v>
      </c>
      <c r="K54" s="139"/>
      <c r="L54" s="176">
        <f t="shared" si="17"/>
        <v>5.5118</v>
      </c>
      <c r="M54" s="160">
        <f t="shared" si="18"/>
        <v>1</v>
      </c>
      <c r="N54" s="160">
        <f t="shared" si="19"/>
        <v>5.5118</v>
      </c>
      <c r="O54" s="139"/>
      <c r="P54" s="139"/>
      <c r="Q54" s="176">
        <v>1445.0</v>
      </c>
      <c r="R54" s="188">
        <v>23.5</v>
      </c>
      <c r="S54" s="176">
        <f t="shared" si="9"/>
        <v>28.57</v>
      </c>
      <c r="T54" s="160">
        <f t="shared" si="10"/>
        <v>1</v>
      </c>
      <c r="U54" s="160">
        <f t="shared" si="11"/>
        <v>28.57</v>
      </c>
      <c r="V54" s="189">
        <f t="shared" si="12"/>
        <v>1413.219336</v>
      </c>
      <c r="W54" s="176">
        <f t="shared" ref="W54:X54" si="39">C54/100</f>
        <v>0.97</v>
      </c>
      <c r="X54" s="176">
        <f t="shared" si="39"/>
        <v>2.17</v>
      </c>
      <c r="Y54" s="176">
        <f t="shared" si="14"/>
        <v>28.57</v>
      </c>
      <c r="Z54" s="190">
        <f t="shared" si="15"/>
        <v>60.136993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1" t="s">
        <v>86</v>
      </c>
      <c r="C55" s="191">
        <v>95.0</v>
      </c>
      <c r="D55" s="191">
        <v>217.0</v>
      </c>
      <c r="E55" s="191">
        <v>2860.0</v>
      </c>
      <c r="F55" s="191">
        <f t="shared" si="5"/>
        <v>0</v>
      </c>
      <c r="G55" s="191">
        <f t="shared" si="6"/>
        <v>1385.53415</v>
      </c>
      <c r="H55" s="192">
        <f t="shared" si="7"/>
        <v>1385.53415</v>
      </c>
      <c r="I55" s="191">
        <v>1.0</v>
      </c>
      <c r="J55" s="193">
        <f t="shared" si="8"/>
        <v>1385.53415</v>
      </c>
      <c r="K55" s="139"/>
      <c r="L55" s="176">
        <f t="shared" si="17"/>
        <v>5.5118</v>
      </c>
      <c r="M55" s="160">
        <f t="shared" si="18"/>
        <v>1</v>
      </c>
      <c r="N55" s="160">
        <f t="shared" si="19"/>
        <v>5.5118</v>
      </c>
      <c r="O55" s="139"/>
      <c r="P55" s="139"/>
      <c r="Q55" s="176">
        <v>1420.0</v>
      </c>
      <c r="R55" s="188">
        <v>23.5</v>
      </c>
      <c r="S55" s="176">
        <f t="shared" si="9"/>
        <v>28.6</v>
      </c>
      <c r="T55" s="160">
        <f t="shared" si="10"/>
        <v>1</v>
      </c>
      <c r="U55" s="160">
        <f t="shared" si="11"/>
        <v>28.6</v>
      </c>
      <c r="V55" s="189">
        <f t="shared" si="12"/>
        <v>1385.53415</v>
      </c>
      <c r="W55" s="176">
        <f t="shared" ref="W55:X55" si="40">C55/100</f>
        <v>0.95</v>
      </c>
      <c r="X55" s="176">
        <f t="shared" si="40"/>
        <v>2.17</v>
      </c>
      <c r="Y55" s="176">
        <f t="shared" si="14"/>
        <v>28.6</v>
      </c>
      <c r="Z55" s="190">
        <f t="shared" si="15"/>
        <v>58.9589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1" t="s">
        <v>86</v>
      </c>
      <c r="C56" s="191">
        <v>96.0</v>
      </c>
      <c r="D56" s="191">
        <v>217.0</v>
      </c>
      <c r="E56" s="191">
        <v>2870.0</v>
      </c>
      <c r="F56" s="191">
        <f t="shared" si="5"/>
        <v>0</v>
      </c>
      <c r="G56" s="191">
        <f t="shared" si="6"/>
        <v>1405.01424</v>
      </c>
      <c r="H56" s="192">
        <f t="shared" si="7"/>
        <v>1405.01424</v>
      </c>
      <c r="I56" s="191">
        <v>1.0</v>
      </c>
      <c r="J56" s="193">
        <f t="shared" si="8"/>
        <v>1405.01424</v>
      </c>
      <c r="K56" s="139"/>
      <c r="L56" s="176">
        <f t="shared" si="17"/>
        <v>5.5118</v>
      </c>
      <c r="M56" s="160">
        <f t="shared" si="18"/>
        <v>1</v>
      </c>
      <c r="N56" s="160">
        <f t="shared" si="19"/>
        <v>5.5118</v>
      </c>
      <c r="O56" s="139"/>
      <c r="P56" s="139"/>
      <c r="Q56" s="176">
        <v>1435.0</v>
      </c>
      <c r="R56" s="188">
        <v>23.5</v>
      </c>
      <c r="S56" s="176">
        <f t="shared" si="9"/>
        <v>28.7</v>
      </c>
      <c r="T56" s="160">
        <f t="shared" si="10"/>
        <v>1</v>
      </c>
      <c r="U56" s="160">
        <f t="shared" si="11"/>
        <v>28.7</v>
      </c>
      <c r="V56" s="189">
        <f t="shared" si="12"/>
        <v>1405.01424</v>
      </c>
      <c r="W56" s="176">
        <f t="shared" ref="W56:X56" si="41">C56/100</f>
        <v>0.96</v>
      </c>
      <c r="X56" s="176">
        <f t="shared" si="41"/>
        <v>2.17</v>
      </c>
      <c r="Y56" s="176">
        <f t="shared" si="14"/>
        <v>28.7</v>
      </c>
      <c r="Z56" s="190">
        <f t="shared" si="15"/>
        <v>59.78784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81" t="s">
        <v>94</v>
      </c>
      <c r="C57" s="182">
        <v>91.0</v>
      </c>
      <c r="D57" s="182">
        <v>216.0</v>
      </c>
      <c r="E57" s="182">
        <v>196.0</v>
      </c>
      <c r="F57" s="182">
        <f t="shared" si="5"/>
        <v>0</v>
      </c>
      <c r="G57" s="182">
        <f t="shared" si="6"/>
        <v>71.272656</v>
      </c>
      <c r="H57" s="183">
        <f t="shared" si="7"/>
        <v>71.272656</v>
      </c>
      <c r="I57" s="182">
        <v>1.0</v>
      </c>
      <c r="J57" s="184">
        <f t="shared" si="8"/>
        <v>71.272656</v>
      </c>
      <c r="K57" s="185"/>
      <c r="L57" s="186"/>
      <c r="M57" s="187">
        <f t="shared" si="18"/>
        <v>1</v>
      </c>
      <c r="N57" s="187"/>
      <c r="O57" s="185"/>
      <c r="P57" s="185"/>
      <c r="Q57" s="186">
        <v>79.0</v>
      </c>
      <c r="R57" s="188">
        <v>18.5</v>
      </c>
      <c r="S57" s="176">
        <f t="shared" si="9"/>
        <v>1.96</v>
      </c>
      <c r="T57" s="160">
        <f t="shared" si="10"/>
        <v>1</v>
      </c>
      <c r="U57" s="160">
        <f t="shared" si="11"/>
        <v>1.96</v>
      </c>
      <c r="V57" s="189">
        <f t="shared" si="12"/>
        <v>71.272656</v>
      </c>
      <c r="W57" s="176">
        <f t="shared" ref="W57:X57" si="42">C57/100</f>
        <v>0.91</v>
      </c>
      <c r="X57" s="176">
        <f t="shared" si="42"/>
        <v>2.16</v>
      </c>
      <c r="Y57" s="176">
        <f t="shared" si="14"/>
        <v>1.96</v>
      </c>
      <c r="Z57" s="190">
        <f t="shared" si="15"/>
        <v>3.852576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91" t="s">
        <v>94</v>
      </c>
      <c r="C58" s="191">
        <v>102.0</v>
      </c>
      <c r="D58" s="191">
        <v>216.0</v>
      </c>
      <c r="E58" s="191">
        <v>187.0</v>
      </c>
      <c r="F58" s="191">
        <f t="shared" si="5"/>
        <v>0</v>
      </c>
      <c r="G58" s="191">
        <f t="shared" si="6"/>
        <v>76.219704</v>
      </c>
      <c r="H58" s="192">
        <f t="shared" si="7"/>
        <v>76.219704</v>
      </c>
      <c r="I58" s="191">
        <v>1.0</v>
      </c>
      <c r="J58" s="193">
        <f t="shared" si="8"/>
        <v>76.219704</v>
      </c>
      <c r="K58" s="139"/>
      <c r="L58" s="194"/>
      <c r="M58" s="195">
        <f t="shared" si="18"/>
        <v>1</v>
      </c>
      <c r="N58" s="195"/>
      <c r="O58" s="139"/>
      <c r="P58" s="139"/>
      <c r="Q58" s="176">
        <v>79.0</v>
      </c>
      <c r="R58" s="188">
        <v>18.5</v>
      </c>
      <c r="S58" s="176">
        <f t="shared" si="9"/>
        <v>1.87</v>
      </c>
      <c r="T58" s="160">
        <f t="shared" si="10"/>
        <v>1</v>
      </c>
      <c r="U58" s="160">
        <f t="shared" si="11"/>
        <v>1.87</v>
      </c>
      <c r="V58" s="189">
        <f t="shared" si="12"/>
        <v>76.219704</v>
      </c>
      <c r="W58" s="176">
        <f t="shared" ref="W58:X58" si="43">C58/100</f>
        <v>1.02</v>
      </c>
      <c r="X58" s="176">
        <f t="shared" si="43"/>
        <v>2.16</v>
      </c>
      <c r="Y58" s="176">
        <f t="shared" si="14"/>
        <v>1.87</v>
      </c>
      <c r="Z58" s="190">
        <f t="shared" si="15"/>
        <v>4.119984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1" t="s">
        <v>94</v>
      </c>
      <c r="C59" s="191">
        <v>103.0</v>
      </c>
      <c r="D59" s="191">
        <v>216.0</v>
      </c>
      <c r="E59" s="191">
        <v>2850.0</v>
      </c>
      <c r="F59" s="191">
        <f t="shared" si="5"/>
        <v>0</v>
      </c>
      <c r="G59" s="191">
        <f t="shared" si="6"/>
        <v>1173.0258</v>
      </c>
      <c r="H59" s="192">
        <f t="shared" si="7"/>
        <v>1173.0258</v>
      </c>
      <c r="I59" s="191">
        <v>1.0</v>
      </c>
      <c r="J59" s="193">
        <f t="shared" si="8"/>
        <v>1173.0258</v>
      </c>
      <c r="K59" s="139"/>
      <c r="L59" s="194"/>
      <c r="M59" s="195">
        <f t="shared" si="18"/>
        <v>1</v>
      </c>
      <c r="N59" s="195"/>
      <c r="O59" s="139"/>
      <c r="P59" s="139"/>
      <c r="Q59" s="176">
        <v>1175.0</v>
      </c>
      <c r="R59" s="188">
        <v>18.5</v>
      </c>
      <c r="S59" s="176">
        <f t="shared" si="9"/>
        <v>28.5</v>
      </c>
      <c r="T59" s="160">
        <f t="shared" si="10"/>
        <v>1</v>
      </c>
      <c r="U59" s="160">
        <f t="shared" si="11"/>
        <v>28.5</v>
      </c>
      <c r="V59" s="189">
        <f t="shared" si="12"/>
        <v>1173.0258</v>
      </c>
      <c r="W59" s="176">
        <f t="shared" ref="W59:X59" si="44">C59/100</f>
        <v>1.03</v>
      </c>
      <c r="X59" s="176">
        <f t="shared" si="44"/>
        <v>2.16</v>
      </c>
      <c r="Y59" s="176">
        <f t="shared" si="14"/>
        <v>28.5</v>
      </c>
      <c r="Z59" s="190">
        <f t="shared" si="15"/>
        <v>63.4068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29.0</v>
      </c>
      <c r="B60" s="191" t="s">
        <v>94</v>
      </c>
      <c r="C60" s="191">
        <v>107.0</v>
      </c>
      <c r="D60" s="191">
        <v>216.0</v>
      </c>
      <c r="E60" s="191">
        <v>2860.0</v>
      </c>
      <c r="F60" s="191">
        <f t="shared" si="5"/>
        <v>0</v>
      </c>
      <c r="G60" s="191">
        <f t="shared" si="6"/>
        <v>1222.85592</v>
      </c>
      <c r="H60" s="192">
        <f t="shared" si="7"/>
        <v>1222.85592</v>
      </c>
      <c r="I60" s="191">
        <v>1.0</v>
      </c>
      <c r="J60" s="193">
        <f t="shared" si="8"/>
        <v>1222.85592</v>
      </c>
      <c r="K60" s="139"/>
      <c r="L60" s="194"/>
      <c r="M60" s="195">
        <f t="shared" si="18"/>
        <v>1</v>
      </c>
      <c r="N60" s="195"/>
      <c r="O60" s="139"/>
      <c r="P60" s="139"/>
      <c r="Q60" s="176">
        <v>1230.0</v>
      </c>
      <c r="R60" s="188">
        <v>18.5</v>
      </c>
      <c r="S60" s="176">
        <f t="shared" si="9"/>
        <v>28.6</v>
      </c>
      <c r="T60" s="160">
        <f t="shared" si="10"/>
        <v>1</v>
      </c>
      <c r="U60" s="160">
        <f t="shared" si="11"/>
        <v>28.6</v>
      </c>
      <c r="V60" s="189">
        <f t="shared" si="12"/>
        <v>1222.85592</v>
      </c>
      <c r="W60" s="176">
        <f t="shared" ref="W60:X60" si="45">C60/100</f>
        <v>1.07</v>
      </c>
      <c r="X60" s="176">
        <f t="shared" si="45"/>
        <v>2.16</v>
      </c>
      <c r="Y60" s="176">
        <f t="shared" si="14"/>
        <v>28.6</v>
      </c>
      <c r="Z60" s="190">
        <f t="shared" si="15"/>
        <v>66.10032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30.0</v>
      </c>
      <c r="B61" s="191" t="s">
        <v>94</v>
      </c>
      <c r="C61" s="191">
        <v>102.0</v>
      </c>
      <c r="D61" s="191">
        <v>216.0</v>
      </c>
      <c r="E61" s="191">
        <v>2857.0</v>
      </c>
      <c r="F61" s="191">
        <f t="shared" si="5"/>
        <v>0</v>
      </c>
      <c r="G61" s="191">
        <f t="shared" si="6"/>
        <v>1164.490344</v>
      </c>
      <c r="H61" s="192">
        <f t="shared" si="7"/>
        <v>1164.490344</v>
      </c>
      <c r="I61" s="191">
        <v>1.0</v>
      </c>
      <c r="J61" s="193">
        <f t="shared" si="8"/>
        <v>1164.490344</v>
      </c>
      <c r="K61" s="139"/>
      <c r="L61" s="194"/>
      <c r="M61" s="195">
        <f t="shared" si="18"/>
        <v>1</v>
      </c>
      <c r="N61" s="195"/>
      <c r="O61" s="139"/>
      <c r="P61" s="139"/>
      <c r="Q61" s="176">
        <v>1150.0</v>
      </c>
      <c r="R61" s="188">
        <v>18.5</v>
      </c>
      <c r="S61" s="176">
        <f t="shared" si="9"/>
        <v>28.57</v>
      </c>
      <c r="T61" s="160">
        <f t="shared" si="10"/>
        <v>1</v>
      </c>
      <c r="U61" s="160">
        <f t="shared" si="11"/>
        <v>28.57</v>
      </c>
      <c r="V61" s="189">
        <f t="shared" si="12"/>
        <v>1164.490344</v>
      </c>
      <c r="W61" s="176">
        <f t="shared" ref="W61:X61" si="46">C61/100</f>
        <v>1.02</v>
      </c>
      <c r="X61" s="176">
        <f t="shared" si="46"/>
        <v>2.16</v>
      </c>
      <c r="Y61" s="176">
        <f t="shared" si="14"/>
        <v>28.57</v>
      </c>
      <c r="Z61" s="190">
        <f t="shared" si="15"/>
        <v>62.945424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31.0</v>
      </c>
      <c r="B62" s="181" t="s">
        <v>55</v>
      </c>
      <c r="C62" s="182">
        <v>89.0</v>
      </c>
      <c r="D62" s="182">
        <v>216.0</v>
      </c>
      <c r="E62" s="182">
        <v>203.0</v>
      </c>
      <c r="F62" s="182">
        <f t="shared" si="5"/>
        <v>0</v>
      </c>
      <c r="G62" s="182">
        <f t="shared" si="6"/>
        <v>76.098204</v>
      </c>
      <c r="H62" s="183">
        <f t="shared" si="7"/>
        <v>76.098204</v>
      </c>
      <c r="I62" s="182">
        <v>1.0</v>
      </c>
      <c r="J62" s="184">
        <f t="shared" si="8"/>
        <v>76.098204</v>
      </c>
      <c r="K62" s="185"/>
      <c r="L62" s="186"/>
      <c r="M62" s="187">
        <f t="shared" si="18"/>
        <v>1</v>
      </c>
      <c r="N62" s="187"/>
      <c r="O62" s="185"/>
      <c r="P62" s="185"/>
      <c r="Q62" s="186">
        <v>83.0</v>
      </c>
      <c r="R62" s="188">
        <v>19.5</v>
      </c>
      <c r="S62" s="176">
        <f t="shared" si="9"/>
        <v>2.03</v>
      </c>
      <c r="T62" s="160">
        <f t="shared" si="10"/>
        <v>1</v>
      </c>
      <c r="U62" s="160">
        <f t="shared" si="11"/>
        <v>2.03</v>
      </c>
      <c r="V62" s="189">
        <f t="shared" si="12"/>
        <v>76.098204</v>
      </c>
      <c r="W62" s="176">
        <f t="shared" ref="W62:X62" si="47">C62/100</f>
        <v>0.89</v>
      </c>
      <c r="X62" s="176">
        <f t="shared" si="47"/>
        <v>2.16</v>
      </c>
      <c r="Y62" s="176">
        <f t="shared" si="14"/>
        <v>2.03</v>
      </c>
      <c r="Z62" s="190">
        <f t="shared" si="15"/>
        <v>3.902472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32.0</v>
      </c>
      <c r="B63" s="191" t="s">
        <v>55</v>
      </c>
      <c r="C63" s="191">
        <v>99.0</v>
      </c>
      <c r="D63" s="191">
        <v>216.0</v>
      </c>
      <c r="E63" s="191">
        <v>203.0</v>
      </c>
      <c r="F63" s="191">
        <f t="shared" si="5"/>
        <v>0</v>
      </c>
      <c r="G63" s="191">
        <f t="shared" si="6"/>
        <v>84.648564</v>
      </c>
      <c r="H63" s="192">
        <f t="shared" si="7"/>
        <v>84.648564</v>
      </c>
      <c r="I63" s="191">
        <v>1.0</v>
      </c>
      <c r="J63" s="193">
        <f t="shared" si="8"/>
        <v>84.648564</v>
      </c>
      <c r="K63" s="139"/>
      <c r="L63" s="194"/>
      <c r="M63" s="195">
        <f t="shared" si="18"/>
        <v>1</v>
      </c>
      <c r="N63" s="195"/>
      <c r="O63" s="139"/>
      <c r="P63" s="139"/>
      <c r="Q63" s="176">
        <v>87.0</v>
      </c>
      <c r="R63" s="188">
        <v>19.5</v>
      </c>
      <c r="S63" s="176">
        <f t="shared" si="9"/>
        <v>2.03</v>
      </c>
      <c r="T63" s="160">
        <f t="shared" si="10"/>
        <v>1</v>
      </c>
      <c r="U63" s="160">
        <f t="shared" si="11"/>
        <v>2.03</v>
      </c>
      <c r="V63" s="189">
        <f t="shared" si="12"/>
        <v>84.648564</v>
      </c>
      <c r="W63" s="176">
        <f t="shared" ref="W63:X63" si="48">C63/100</f>
        <v>0.99</v>
      </c>
      <c r="X63" s="176">
        <f t="shared" si="48"/>
        <v>2.16</v>
      </c>
      <c r="Y63" s="176">
        <f t="shared" si="14"/>
        <v>2.03</v>
      </c>
      <c r="Z63" s="190">
        <f t="shared" si="15"/>
        <v>4.340952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33.0</v>
      </c>
      <c r="B64" s="191" t="s">
        <v>55</v>
      </c>
      <c r="C64" s="191">
        <v>85.0</v>
      </c>
      <c r="D64" s="191">
        <v>216.0</v>
      </c>
      <c r="E64" s="191">
        <v>240.0</v>
      </c>
      <c r="F64" s="191">
        <f t="shared" si="5"/>
        <v>0</v>
      </c>
      <c r="G64" s="191">
        <f t="shared" si="6"/>
        <v>85.9248</v>
      </c>
      <c r="H64" s="192">
        <f t="shared" si="7"/>
        <v>85.9248</v>
      </c>
      <c r="I64" s="191">
        <v>1.0</v>
      </c>
      <c r="J64" s="193">
        <f t="shared" si="8"/>
        <v>85.9248</v>
      </c>
      <c r="K64" s="139"/>
      <c r="L64" s="194"/>
      <c r="M64" s="195">
        <f t="shared" si="18"/>
        <v>1</v>
      </c>
      <c r="N64" s="195"/>
      <c r="O64" s="139"/>
      <c r="P64" s="139"/>
      <c r="Q64" s="176">
        <v>93.0</v>
      </c>
      <c r="R64" s="188">
        <v>19.5</v>
      </c>
      <c r="S64" s="176">
        <f t="shared" si="9"/>
        <v>2.4</v>
      </c>
      <c r="T64" s="160">
        <f t="shared" si="10"/>
        <v>1</v>
      </c>
      <c r="U64" s="160">
        <f t="shared" si="11"/>
        <v>2.4</v>
      </c>
      <c r="V64" s="189">
        <f t="shared" si="12"/>
        <v>85.9248</v>
      </c>
      <c r="W64" s="176">
        <f t="shared" ref="W64:X64" si="49">C64/100</f>
        <v>0.85</v>
      </c>
      <c r="X64" s="176">
        <f t="shared" si="49"/>
        <v>2.16</v>
      </c>
      <c r="Y64" s="176">
        <f t="shared" si="14"/>
        <v>2.4</v>
      </c>
      <c r="Z64" s="190">
        <f t="shared" si="15"/>
        <v>4.4064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34.0</v>
      </c>
      <c r="B65" s="191" t="s">
        <v>55</v>
      </c>
      <c r="C65" s="191">
        <v>101.0</v>
      </c>
      <c r="D65" s="191">
        <v>216.0</v>
      </c>
      <c r="E65" s="191">
        <v>2861.0</v>
      </c>
      <c r="F65" s="191">
        <f t="shared" si="5"/>
        <v>0</v>
      </c>
      <c r="G65" s="191">
        <f t="shared" si="6"/>
        <v>1217.103732</v>
      </c>
      <c r="H65" s="192">
        <f t="shared" si="7"/>
        <v>1217.103732</v>
      </c>
      <c r="I65" s="191">
        <v>1.0</v>
      </c>
      <c r="J65" s="193">
        <f t="shared" si="8"/>
        <v>1217.103732</v>
      </c>
      <c r="K65" s="139"/>
      <c r="L65" s="194"/>
      <c r="M65" s="195">
        <f t="shared" si="18"/>
        <v>1</v>
      </c>
      <c r="N65" s="195"/>
      <c r="O65" s="139"/>
      <c r="P65" s="139"/>
      <c r="Q65" s="176">
        <v>1225.0</v>
      </c>
      <c r="R65" s="188">
        <v>19.5</v>
      </c>
      <c r="S65" s="176">
        <f t="shared" si="9"/>
        <v>28.61</v>
      </c>
      <c r="T65" s="160">
        <f t="shared" si="10"/>
        <v>1</v>
      </c>
      <c r="U65" s="160">
        <f t="shared" si="11"/>
        <v>28.61</v>
      </c>
      <c r="V65" s="189">
        <f t="shared" si="12"/>
        <v>1217.103732</v>
      </c>
      <c r="W65" s="176">
        <f t="shared" ref="W65:X65" si="50">C65/100</f>
        <v>1.01</v>
      </c>
      <c r="X65" s="176">
        <f t="shared" si="50"/>
        <v>2.16</v>
      </c>
      <c r="Y65" s="176">
        <f t="shared" si="14"/>
        <v>28.61</v>
      </c>
      <c r="Z65" s="190">
        <f t="shared" si="15"/>
        <v>62.415576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35.0</v>
      </c>
      <c r="B66" s="191" t="s">
        <v>55</v>
      </c>
      <c r="C66" s="191">
        <v>101.0</v>
      </c>
      <c r="D66" s="191">
        <v>216.0</v>
      </c>
      <c r="E66" s="191">
        <v>2854.0</v>
      </c>
      <c r="F66" s="191">
        <f t="shared" si="5"/>
        <v>0</v>
      </c>
      <c r="G66" s="191">
        <f t="shared" si="6"/>
        <v>1214.125848</v>
      </c>
      <c r="H66" s="192">
        <f t="shared" si="7"/>
        <v>1214.125848</v>
      </c>
      <c r="I66" s="191">
        <v>1.0</v>
      </c>
      <c r="J66" s="193">
        <f t="shared" si="8"/>
        <v>1214.125848</v>
      </c>
      <c r="K66" s="139"/>
      <c r="L66" s="194"/>
      <c r="M66" s="195">
        <f t="shared" si="18"/>
        <v>1</v>
      </c>
      <c r="N66" s="195"/>
      <c r="O66" s="139"/>
      <c r="P66" s="139"/>
      <c r="Q66" s="176">
        <v>1240.0</v>
      </c>
      <c r="R66" s="188">
        <v>19.5</v>
      </c>
      <c r="S66" s="176">
        <f t="shared" si="9"/>
        <v>28.54</v>
      </c>
      <c r="T66" s="160">
        <f t="shared" si="10"/>
        <v>1</v>
      </c>
      <c r="U66" s="160">
        <f t="shared" si="11"/>
        <v>28.54</v>
      </c>
      <c r="V66" s="189">
        <f t="shared" si="12"/>
        <v>1214.125848</v>
      </c>
      <c r="W66" s="176">
        <f t="shared" ref="W66:X66" si="51">C66/100</f>
        <v>1.01</v>
      </c>
      <c r="X66" s="176">
        <f t="shared" si="51"/>
        <v>2.16</v>
      </c>
      <c r="Y66" s="176">
        <f t="shared" si="14"/>
        <v>28.54</v>
      </c>
      <c r="Z66" s="190">
        <f t="shared" si="15"/>
        <v>62.262864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36.0</v>
      </c>
      <c r="B67" s="191" t="s">
        <v>55</v>
      </c>
      <c r="C67" s="191">
        <v>101.0</v>
      </c>
      <c r="D67" s="191">
        <v>216.0</v>
      </c>
      <c r="E67" s="191">
        <v>2856.0</v>
      </c>
      <c r="F67" s="191">
        <f t="shared" si="5"/>
        <v>0</v>
      </c>
      <c r="G67" s="191">
        <f t="shared" si="6"/>
        <v>1214.976672</v>
      </c>
      <c r="H67" s="192">
        <f t="shared" si="7"/>
        <v>1214.976672</v>
      </c>
      <c r="I67" s="191">
        <v>1.0</v>
      </c>
      <c r="J67" s="193">
        <f t="shared" si="8"/>
        <v>1214.976672</v>
      </c>
      <c r="K67" s="139"/>
      <c r="L67" s="194"/>
      <c r="M67" s="195">
        <f t="shared" si="18"/>
        <v>1</v>
      </c>
      <c r="N67" s="195"/>
      <c r="O67" s="139"/>
      <c r="P67" s="139"/>
      <c r="Q67" s="176">
        <v>1210.0</v>
      </c>
      <c r="R67" s="188">
        <v>19.5</v>
      </c>
      <c r="S67" s="176">
        <f t="shared" si="9"/>
        <v>28.56</v>
      </c>
      <c r="T67" s="160">
        <f t="shared" si="10"/>
        <v>1</v>
      </c>
      <c r="U67" s="160">
        <f t="shared" si="11"/>
        <v>28.56</v>
      </c>
      <c r="V67" s="189">
        <f t="shared" si="12"/>
        <v>1214.976672</v>
      </c>
      <c r="W67" s="176">
        <f t="shared" ref="W67:X67" si="52">C67/100</f>
        <v>1.01</v>
      </c>
      <c r="X67" s="176">
        <f t="shared" si="52"/>
        <v>2.16</v>
      </c>
      <c r="Y67" s="176">
        <f t="shared" si="14"/>
        <v>28.56</v>
      </c>
      <c r="Z67" s="190">
        <f t="shared" si="15"/>
        <v>62.306496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51.0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/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3">C68/100</f>
        <v>0</v>
      </c>
      <c r="X68" s="176">
        <f t="shared" si="53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52.0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/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4">C69/100</f>
        <v>0</v>
      </c>
      <c r="X69" s="176">
        <f t="shared" si="54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53.0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/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5">C70/100</f>
        <v>0</v>
      </c>
      <c r="X70" s="176">
        <f t="shared" si="55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54.0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/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56">C71/100</f>
        <v>0</v>
      </c>
      <c r="X71" s="176">
        <f t="shared" si="56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55.0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/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57">C72/100</f>
        <v>0</v>
      </c>
      <c r="X72" s="176">
        <f t="shared" si="57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56.0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58">C73/100</f>
        <v>0</v>
      </c>
      <c r="X73" s="176">
        <f t="shared" si="58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57.0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/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59">C74/100</f>
        <v>0</v>
      </c>
      <c r="X74" s="176">
        <f t="shared" si="59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58.0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0">C75/100</f>
        <v>0</v>
      </c>
      <c r="X75" s="176">
        <f t="shared" si="60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59.0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1">C76/100</f>
        <v>0</v>
      </c>
      <c r="X76" s="176">
        <f t="shared" si="61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60.0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76">
        <f t="shared" ref="L77:L78" si="63">D77*25.4/1000</f>
        <v>0</v>
      </c>
      <c r="M77" s="160" t="str">
        <f t="shared" ref="M77:M92" si="64">+I77</f>
        <v/>
      </c>
      <c r="N77" s="160">
        <f t="shared" ref="N77:N78" si="65">M77*L77</f>
        <v>0</v>
      </c>
      <c r="O77" s="139"/>
      <c r="P77" s="139"/>
      <c r="Q77" s="176"/>
      <c r="R77" s="141"/>
      <c r="S77" s="176">
        <f t="shared" si="9"/>
        <v>0</v>
      </c>
      <c r="T77" s="160" t="str">
        <f t="shared" si="10"/>
        <v/>
      </c>
      <c r="U77" s="160">
        <f t="shared" si="11"/>
        <v>0</v>
      </c>
      <c r="V77" s="189">
        <f t="shared" si="12"/>
        <v>0</v>
      </c>
      <c r="W77" s="176">
        <f t="shared" ref="W77:X77" si="62">C77/100</f>
        <v>0</v>
      </c>
      <c r="X77" s="176">
        <f t="shared" si="62"/>
        <v>0</v>
      </c>
      <c r="Y77" s="176">
        <f t="shared" si="14"/>
        <v>0</v>
      </c>
      <c r="Z77" s="19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61.0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>
        <f t="shared" si="63"/>
        <v>0</v>
      </c>
      <c r="M78" s="195" t="str">
        <f t="shared" si="64"/>
        <v/>
      </c>
      <c r="N78" s="195">
        <f t="shared" si="65"/>
        <v>0</v>
      </c>
      <c r="O78" s="139"/>
      <c r="P78" s="139"/>
      <c r="Q78" s="176"/>
      <c r="R78" s="141"/>
      <c r="S78" s="176">
        <f t="shared" si="9"/>
        <v>0</v>
      </c>
      <c r="T78" s="160" t="str">
        <f t="shared" si="10"/>
        <v/>
      </c>
      <c r="U78" s="160">
        <f t="shared" si="11"/>
        <v>0</v>
      </c>
      <c r="V78" s="189">
        <f t="shared" si="12"/>
        <v>0</v>
      </c>
      <c r="W78" s="176">
        <f t="shared" ref="W78:X78" si="66">C78/100</f>
        <v>0</v>
      </c>
      <c r="X78" s="176">
        <f t="shared" si="66"/>
        <v>0</v>
      </c>
      <c r="Y78" s="176">
        <f t="shared" si="14"/>
        <v>0</v>
      </c>
      <c r="Z78" s="19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62.0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 t="str">
        <f t="shared" si="64"/>
        <v/>
      </c>
      <c r="N79" s="195"/>
      <c r="O79" s="139"/>
      <c r="P79" s="139"/>
      <c r="Q79" s="176"/>
      <c r="R79" s="141"/>
      <c r="S79" s="176">
        <f t="shared" si="9"/>
        <v>0</v>
      </c>
      <c r="T79" s="160" t="str">
        <f t="shared" si="10"/>
        <v/>
      </c>
      <c r="U79" s="160">
        <f t="shared" si="11"/>
        <v>0</v>
      </c>
      <c r="V79" s="189">
        <f t="shared" si="12"/>
        <v>0</v>
      </c>
      <c r="W79" s="176">
        <f t="shared" ref="W79:X79" si="67">C79/100</f>
        <v>0</v>
      </c>
      <c r="X79" s="176">
        <f t="shared" si="67"/>
        <v>0</v>
      </c>
      <c r="Y79" s="176">
        <f t="shared" si="14"/>
        <v>0</v>
      </c>
      <c r="Z79" s="19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63.0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64"/>
        <v/>
      </c>
      <c r="N80" s="195"/>
      <c r="O80" s="139"/>
      <c r="P80" s="139"/>
      <c r="Q80" s="176"/>
      <c r="R80" s="141"/>
      <c r="S80" s="176">
        <f t="shared" si="9"/>
        <v>0</v>
      </c>
      <c r="T80" s="160" t="str">
        <f t="shared" si="10"/>
        <v/>
      </c>
      <c r="U80" s="160">
        <f t="shared" si="11"/>
        <v>0</v>
      </c>
      <c r="V80" s="189">
        <f t="shared" si="12"/>
        <v>0</v>
      </c>
      <c r="W80" s="176">
        <f t="shared" ref="W80:X80" si="68">C80/100</f>
        <v>0</v>
      </c>
      <c r="X80" s="176">
        <f t="shared" si="68"/>
        <v>0</v>
      </c>
      <c r="Y80" s="176">
        <f t="shared" si="14"/>
        <v>0</v>
      </c>
      <c r="Z80" s="19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64.0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 t="str">
        <f t="shared" si="64"/>
        <v/>
      </c>
      <c r="N81" s="195"/>
      <c r="O81" s="139"/>
      <c r="P81" s="139"/>
      <c r="Q81" s="176"/>
      <c r="R81" s="141"/>
      <c r="S81" s="176">
        <f t="shared" si="9"/>
        <v>0</v>
      </c>
      <c r="T81" s="160" t="str">
        <f t="shared" si="10"/>
        <v/>
      </c>
      <c r="U81" s="160">
        <f t="shared" si="11"/>
        <v>0</v>
      </c>
      <c r="V81" s="189">
        <f t="shared" si="12"/>
        <v>0</v>
      </c>
      <c r="W81" s="176">
        <f t="shared" ref="W81:X81" si="69">C81/100</f>
        <v>0</v>
      </c>
      <c r="X81" s="176">
        <f t="shared" si="69"/>
        <v>0</v>
      </c>
      <c r="Y81" s="176">
        <f t="shared" si="14"/>
        <v>0</v>
      </c>
      <c r="Z81" s="19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65.0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 t="str">
        <f t="shared" si="64"/>
        <v/>
      </c>
      <c r="N82" s="195"/>
      <c r="O82" s="139"/>
      <c r="P82" s="139"/>
      <c r="Q82" s="176"/>
      <c r="R82" s="141"/>
      <c r="S82" s="176">
        <f t="shared" si="9"/>
        <v>0</v>
      </c>
      <c r="T82" s="160" t="str">
        <f t="shared" si="10"/>
        <v/>
      </c>
      <c r="U82" s="160">
        <f t="shared" si="11"/>
        <v>0</v>
      </c>
      <c r="V82" s="189">
        <f t="shared" si="12"/>
        <v>0</v>
      </c>
      <c r="W82" s="176">
        <f t="shared" ref="W82:X82" si="70">C82/100</f>
        <v>0</v>
      </c>
      <c r="X82" s="176">
        <f t="shared" si="70"/>
        <v>0</v>
      </c>
      <c r="Y82" s="176">
        <f t="shared" si="14"/>
        <v>0</v>
      </c>
      <c r="Z82" s="19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66.0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 t="str">
        <f t="shared" si="64"/>
        <v/>
      </c>
      <c r="N83" s="195"/>
      <c r="O83" s="139"/>
      <c r="P83" s="139"/>
      <c r="Q83" s="176"/>
      <c r="R83" s="141"/>
      <c r="S83" s="176">
        <f t="shared" si="9"/>
        <v>0</v>
      </c>
      <c r="T83" s="160" t="str">
        <f t="shared" si="10"/>
        <v/>
      </c>
      <c r="U83" s="160">
        <f t="shared" si="11"/>
        <v>0</v>
      </c>
      <c r="V83" s="189">
        <f t="shared" si="12"/>
        <v>0</v>
      </c>
      <c r="W83" s="176">
        <f t="shared" ref="W83:X83" si="71">C83/100</f>
        <v>0</v>
      </c>
      <c r="X83" s="176">
        <f t="shared" si="71"/>
        <v>0</v>
      </c>
      <c r="Y83" s="176">
        <f t="shared" si="14"/>
        <v>0</v>
      </c>
      <c r="Z83" s="19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67.0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 t="str">
        <f t="shared" si="64"/>
        <v/>
      </c>
      <c r="N84" s="195"/>
      <c r="O84" s="139"/>
      <c r="P84" s="139"/>
      <c r="Q84" s="176"/>
      <c r="R84" s="141"/>
      <c r="S84" s="176">
        <f t="shared" si="9"/>
        <v>0</v>
      </c>
      <c r="T84" s="160" t="str">
        <f t="shared" si="10"/>
        <v/>
      </c>
      <c r="U84" s="160">
        <f t="shared" si="11"/>
        <v>0</v>
      </c>
      <c r="V84" s="189">
        <f t="shared" si="12"/>
        <v>0</v>
      </c>
      <c r="W84" s="176">
        <f t="shared" ref="W84:X84" si="72">C84/100</f>
        <v>0</v>
      </c>
      <c r="X84" s="176">
        <f t="shared" si="72"/>
        <v>0</v>
      </c>
      <c r="Y84" s="176">
        <f t="shared" si="14"/>
        <v>0</v>
      </c>
      <c r="Z84" s="19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68.0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 t="str">
        <f t="shared" si="64"/>
        <v/>
      </c>
      <c r="N85" s="195"/>
      <c r="O85" s="139"/>
      <c r="P85" s="139"/>
      <c r="Q85" s="176"/>
      <c r="R85" s="141"/>
      <c r="S85" s="176">
        <f t="shared" si="9"/>
        <v>0</v>
      </c>
      <c r="T85" s="160" t="str">
        <f t="shared" si="10"/>
        <v/>
      </c>
      <c r="U85" s="160">
        <f t="shared" si="11"/>
        <v>0</v>
      </c>
      <c r="V85" s="189">
        <f t="shared" si="12"/>
        <v>0</v>
      </c>
      <c r="W85" s="176">
        <f t="shared" ref="W85:X85" si="73">C85/100</f>
        <v>0</v>
      </c>
      <c r="X85" s="176">
        <f t="shared" si="73"/>
        <v>0</v>
      </c>
      <c r="Y85" s="176">
        <f t="shared" si="14"/>
        <v>0</v>
      </c>
      <c r="Z85" s="19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69.0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 t="str">
        <f t="shared" si="64"/>
        <v/>
      </c>
      <c r="N86" s="195"/>
      <c r="O86" s="139"/>
      <c r="P86" s="139"/>
      <c r="Q86" s="176"/>
      <c r="R86" s="141"/>
      <c r="S86" s="176">
        <f t="shared" si="9"/>
        <v>0</v>
      </c>
      <c r="T86" s="160" t="str">
        <f t="shared" si="10"/>
        <v/>
      </c>
      <c r="U86" s="160">
        <f t="shared" si="11"/>
        <v>0</v>
      </c>
      <c r="V86" s="189">
        <f t="shared" si="12"/>
        <v>0</v>
      </c>
      <c r="W86" s="176">
        <f t="shared" ref="W86:X86" si="74">C86/100</f>
        <v>0</v>
      </c>
      <c r="X86" s="176">
        <f t="shared" si="74"/>
        <v>0</v>
      </c>
      <c r="Y86" s="176">
        <f t="shared" si="14"/>
        <v>0</v>
      </c>
      <c r="Z86" s="19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70.0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 t="str">
        <f t="shared" si="64"/>
        <v/>
      </c>
      <c r="N87" s="195"/>
      <c r="O87" s="139"/>
      <c r="P87" s="139"/>
      <c r="Q87" s="176"/>
      <c r="R87" s="141"/>
      <c r="S87" s="176">
        <f t="shared" si="9"/>
        <v>0</v>
      </c>
      <c r="T87" s="160" t="str">
        <f t="shared" si="10"/>
        <v/>
      </c>
      <c r="U87" s="160">
        <f t="shared" si="11"/>
        <v>0</v>
      </c>
      <c r="V87" s="189">
        <f t="shared" si="12"/>
        <v>0</v>
      </c>
      <c r="W87" s="176">
        <f t="shared" ref="W87:X87" si="75">C87/100</f>
        <v>0</v>
      </c>
      <c r="X87" s="176">
        <f t="shared" si="75"/>
        <v>0</v>
      </c>
      <c r="Y87" s="176">
        <f t="shared" si="14"/>
        <v>0</v>
      </c>
      <c r="Z87" s="19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71.0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 t="str">
        <f t="shared" si="64"/>
        <v/>
      </c>
      <c r="N88" s="195"/>
      <c r="O88" s="139"/>
      <c r="P88" s="139"/>
      <c r="Q88" s="176"/>
      <c r="R88" s="141"/>
      <c r="S88" s="176">
        <f t="shared" si="9"/>
        <v>0</v>
      </c>
      <c r="T88" s="160" t="str">
        <f t="shared" si="10"/>
        <v/>
      </c>
      <c r="U88" s="160">
        <f t="shared" si="11"/>
        <v>0</v>
      </c>
      <c r="V88" s="189">
        <f t="shared" si="12"/>
        <v>0</v>
      </c>
      <c r="W88" s="176">
        <f t="shared" ref="W88:X88" si="76">C88/100</f>
        <v>0</v>
      </c>
      <c r="X88" s="176">
        <f t="shared" si="76"/>
        <v>0</v>
      </c>
      <c r="Y88" s="176">
        <f t="shared" si="14"/>
        <v>0</v>
      </c>
      <c r="Z88" s="19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72.0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 t="str">
        <f t="shared" si="64"/>
        <v/>
      </c>
      <c r="N89" s="195"/>
      <c r="O89" s="139"/>
      <c r="P89" s="139"/>
      <c r="Q89" s="176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198">
        <f t="shared" si="12"/>
        <v>0</v>
      </c>
      <c r="W89" s="196">
        <f t="shared" ref="W89:X89" si="77">C89/100</f>
        <v>0</v>
      </c>
      <c r="X89" s="196">
        <f t="shared" si="77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73.0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 t="str">
        <f t="shared" si="64"/>
        <v/>
      </c>
      <c r="N90" s="195"/>
      <c r="O90" s="139"/>
      <c r="P90" s="139"/>
      <c r="Q90" s="176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198">
        <f t="shared" si="12"/>
        <v>0</v>
      </c>
      <c r="W90" s="196">
        <f t="shared" ref="W90:X90" si="78">C90/100</f>
        <v>0</v>
      </c>
      <c r="X90" s="196">
        <f t="shared" si="78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74.0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 t="str">
        <f t="shared" si="64"/>
        <v/>
      </c>
      <c r="N91" s="195"/>
      <c r="O91" s="139"/>
      <c r="P91" s="139"/>
      <c r="Q91" s="176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198">
        <f t="shared" si="12"/>
        <v>0</v>
      </c>
      <c r="W91" s="196">
        <f t="shared" ref="W91:X91" si="79">C91/100</f>
        <v>0</v>
      </c>
      <c r="X91" s="196">
        <f t="shared" si="79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75.0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 t="str">
        <f t="shared" si="64"/>
        <v/>
      </c>
      <c r="N92" s="195"/>
      <c r="O92" s="139"/>
      <c r="P92" s="139"/>
      <c r="Q92" s="176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198">
        <f t="shared" si="12"/>
        <v>0</v>
      </c>
      <c r="W92" s="196">
        <f t="shared" ref="W92:X92" si="80">C92/100</f>
        <v>0</v>
      </c>
      <c r="X92" s="196">
        <f t="shared" si="80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76.0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1">C93/100</f>
        <v>0</v>
      </c>
      <c r="X93" s="196">
        <f t="shared" si="81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77.0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2">C94/100</f>
        <v>0</v>
      </c>
      <c r="X94" s="196">
        <f t="shared" si="82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78.0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3">C95/100</f>
        <v>0</v>
      </c>
      <c r="X95" s="196">
        <f t="shared" si="83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79.0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4">C96/100</f>
        <v>0</v>
      </c>
      <c r="X96" s="196">
        <f t="shared" si="84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80.0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5">C97/100</f>
        <v>0</v>
      </c>
      <c r="X97" s="196">
        <f t="shared" si="85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81.0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6">C98/100</f>
        <v>0</v>
      </c>
      <c r="X98" s="196">
        <f t="shared" si="86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82.0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7">C99/100</f>
        <v>0</v>
      </c>
      <c r="X99" s="196">
        <f t="shared" si="87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83.0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8">C100/100</f>
        <v>0</v>
      </c>
      <c r="X100" s="196">
        <f t="shared" si="88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84.0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89">C101/100</f>
        <v>0</v>
      </c>
      <c r="X101" s="196">
        <f t="shared" si="89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85.0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0">C102/100</f>
        <v>0</v>
      </c>
      <c r="X102" s="196">
        <f t="shared" si="90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86.0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1">C103/100</f>
        <v>0</v>
      </c>
      <c r="X103" s="196">
        <f t="shared" si="91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87.0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2">C104/100</f>
        <v>0</v>
      </c>
      <c r="X104" s="196">
        <f t="shared" si="92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88.0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3">C105/100</f>
        <v>0</v>
      </c>
      <c r="X105" s="196">
        <f t="shared" si="93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89.0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4">C106/100</f>
        <v>0</v>
      </c>
      <c r="X106" s="196">
        <f t="shared" si="94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90.0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5">C107/100</f>
        <v>0</v>
      </c>
      <c r="X107" s="196">
        <f t="shared" si="95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91.0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6">C108/100</f>
        <v>0</v>
      </c>
      <c r="X108" s="196">
        <f t="shared" si="96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92.0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7">C109/100</f>
        <v>0</v>
      </c>
      <c r="X109" s="196">
        <f t="shared" si="97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93.0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8">C110/100</f>
        <v>0</v>
      </c>
      <c r="X110" s="196">
        <f t="shared" si="98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94.0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99">C111/100</f>
        <v>0</v>
      </c>
      <c r="X111" s="196">
        <f t="shared" si="99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95.0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0">C112/100</f>
        <v>0</v>
      </c>
      <c r="X112" s="196">
        <f t="shared" si="100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96.0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1">C113/100</f>
        <v>0</v>
      </c>
      <c r="X113" s="196">
        <f t="shared" si="101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97.0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2">C114/100</f>
        <v>0</v>
      </c>
      <c r="X114" s="196">
        <f t="shared" si="102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98.0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3">C115/100</f>
        <v>0</v>
      </c>
      <c r="X115" s="196">
        <f t="shared" si="103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99.0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4">C116/100</f>
        <v>0</v>
      </c>
      <c r="X116" s="196">
        <f t="shared" si="104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100.0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5">C117/100</f>
        <v>0</v>
      </c>
      <c r="X117" s="196">
        <f t="shared" si="105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101.0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6">C118/100</f>
        <v>0</v>
      </c>
      <c r="X118" s="196">
        <f t="shared" si="106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102.0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7">C119/100</f>
        <v>0</v>
      </c>
      <c r="X119" s="196">
        <f t="shared" si="107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103.0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8">C120/100</f>
        <v>0</v>
      </c>
      <c r="X120" s="196">
        <f t="shared" si="108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104.0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09">C121/100</f>
        <v>0</v>
      </c>
      <c r="X121" s="196">
        <f t="shared" si="109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105.0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0">C122/100</f>
        <v>0</v>
      </c>
      <c r="X122" s="196">
        <f t="shared" si="110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106.0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1">C123/100</f>
        <v>0</v>
      </c>
      <c r="X123" s="196">
        <f t="shared" si="111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107.0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2">C124/100</f>
        <v>0</v>
      </c>
      <c r="X124" s="196">
        <f t="shared" si="112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108.0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3">C125/100</f>
        <v>0</v>
      </c>
      <c r="X125" s="196">
        <f t="shared" si="113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109.0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4">C126/100</f>
        <v>0</v>
      </c>
      <c r="X126" s="196">
        <f t="shared" si="114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110.0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5">C127/100</f>
        <v>0</v>
      </c>
      <c r="X127" s="196">
        <f t="shared" si="115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111.0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6">C128/100</f>
        <v>0</v>
      </c>
      <c r="X128" s="196">
        <f t="shared" si="116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112.0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7">C129/100</f>
        <v>0</v>
      </c>
      <c r="X129" s="196">
        <f t="shared" si="117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113.0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8">C130/100</f>
        <v>0</v>
      </c>
      <c r="X130" s="196">
        <f t="shared" si="118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114.0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19">C131/100</f>
        <v>0</v>
      </c>
      <c r="X131" s="196">
        <f t="shared" si="119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115.0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0">C132/100</f>
        <v>0</v>
      </c>
      <c r="X132" s="196">
        <f t="shared" si="120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116.0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1">C133/100</f>
        <v>0</v>
      </c>
      <c r="X133" s="196">
        <f t="shared" si="121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117.0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2">C134/100</f>
        <v>0</v>
      </c>
      <c r="X134" s="196">
        <f t="shared" si="122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118.0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3">C135/100</f>
        <v>0</v>
      </c>
      <c r="X135" s="196">
        <f t="shared" si="123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119.0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4">C136/100</f>
        <v>0</v>
      </c>
      <c r="X136" s="196">
        <f t="shared" si="124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120.0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5">C137/100</f>
        <v>0</v>
      </c>
      <c r="X137" s="196">
        <f t="shared" si="125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121.0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6">C138/100</f>
        <v>0</v>
      </c>
      <c r="X138" s="196">
        <f t="shared" si="126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122.0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7">C139/100</f>
        <v>0</v>
      </c>
      <c r="X139" s="196">
        <f t="shared" si="127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123.0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8">C140/100</f>
        <v>0</v>
      </c>
      <c r="X140" s="196">
        <f t="shared" si="128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124.0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29">C141/100</f>
        <v>0</v>
      </c>
      <c r="X141" s="196">
        <f t="shared" si="129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125.0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0">C142/100</f>
        <v>0</v>
      </c>
      <c r="X142" s="196">
        <f t="shared" si="130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126.0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1">C143/100</f>
        <v>0</v>
      </c>
      <c r="X143" s="196">
        <f t="shared" si="131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127.0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2">C144/100</f>
        <v>0</v>
      </c>
      <c r="X144" s="196">
        <f t="shared" si="132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128.0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3">C145/100</f>
        <v>0</v>
      </c>
      <c r="X145" s="196">
        <f t="shared" si="133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129.0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4">C146/100</f>
        <v>0</v>
      </c>
      <c r="X146" s="196">
        <f t="shared" si="134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130.0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5">C147/100</f>
        <v>0</v>
      </c>
      <c r="X147" s="196">
        <f t="shared" si="135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131.0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6">C148/100</f>
        <v>0</v>
      </c>
      <c r="X148" s="196">
        <f t="shared" si="136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132.0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7">C149/100</f>
        <v>0</v>
      </c>
      <c r="X149" s="196">
        <f t="shared" si="137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133.0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8">C150/100</f>
        <v>0</v>
      </c>
      <c r="X150" s="196">
        <f t="shared" si="138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134.0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39">C151/100</f>
        <v>0</v>
      </c>
      <c r="X151" s="196">
        <f t="shared" si="139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135.0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0">C152/100</f>
        <v>0</v>
      </c>
      <c r="X152" s="196">
        <f t="shared" si="140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136.0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1">C153/100</f>
        <v>0</v>
      </c>
      <c r="X153" s="196">
        <f t="shared" si="141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137.0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2">C154/100</f>
        <v>0</v>
      </c>
      <c r="X154" s="196">
        <f t="shared" si="142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138.0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3">C155/100</f>
        <v>0</v>
      </c>
      <c r="X155" s="196">
        <f t="shared" si="143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139.0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4">C156/100</f>
        <v>0</v>
      </c>
      <c r="X156" s="196">
        <f t="shared" si="144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140.0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5">C157/100</f>
        <v>0</v>
      </c>
      <c r="X157" s="196">
        <f t="shared" si="145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141.0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6">C158/100</f>
        <v>0</v>
      </c>
      <c r="X158" s="196">
        <f t="shared" si="146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142.0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7">C159/100</f>
        <v>0</v>
      </c>
      <c r="X159" s="196">
        <f t="shared" si="147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143.0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8">C160/100</f>
        <v>0</v>
      </c>
      <c r="X160" s="196">
        <f t="shared" si="148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144.0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49">C161/100</f>
        <v>0</v>
      </c>
      <c r="X161" s="196">
        <f t="shared" si="149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145.0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0">C162/100</f>
        <v>0</v>
      </c>
      <c r="X162" s="196">
        <f t="shared" si="150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146.0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1">C163/100</f>
        <v>0</v>
      </c>
      <c r="X163" s="196">
        <f t="shared" si="151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147.0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2">C164/100</f>
        <v>0</v>
      </c>
      <c r="X164" s="196">
        <f t="shared" si="152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148.0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3">C165/100</f>
        <v>0</v>
      </c>
      <c r="X165" s="196">
        <f t="shared" si="153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149.0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4">C166/100</f>
        <v>0</v>
      </c>
      <c r="X166" s="196">
        <f t="shared" si="154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150.0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5">C167/100</f>
        <v>0</v>
      </c>
      <c r="X167" s="196">
        <f t="shared" si="155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151.0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6">C168/100</f>
        <v>0</v>
      </c>
      <c r="X168" s="196">
        <f t="shared" si="156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152.0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7">C169/100</f>
        <v>0</v>
      </c>
      <c r="X169" s="196">
        <f t="shared" si="157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153.0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8">C170/100</f>
        <v>0</v>
      </c>
      <c r="X170" s="196">
        <f t="shared" si="158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154.0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59">C171/100</f>
        <v>0</v>
      </c>
      <c r="X171" s="196">
        <f t="shared" si="159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155.0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0">C172/100</f>
        <v>0</v>
      </c>
      <c r="X172" s="196">
        <f t="shared" si="160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156.0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1">C173/100</f>
        <v>0</v>
      </c>
      <c r="X173" s="196">
        <f t="shared" si="161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157.0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2">C174/100</f>
        <v>0</v>
      </c>
      <c r="X174" s="196">
        <f t="shared" si="162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158.0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3">C175/100</f>
        <v>0</v>
      </c>
      <c r="X175" s="196">
        <f t="shared" si="163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159.0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4">C176/100</f>
        <v>0</v>
      </c>
      <c r="X176" s="196">
        <f t="shared" si="164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160.0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5">C177/100</f>
        <v>0</v>
      </c>
      <c r="X177" s="196">
        <f t="shared" si="165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161.0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6">C178/100</f>
        <v>0</v>
      </c>
      <c r="X178" s="196">
        <f t="shared" si="166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162.0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7">C179/100</f>
        <v>0</v>
      </c>
      <c r="X179" s="196">
        <f t="shared" si="167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163.0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8">C180/100</f>
        <v>0</v>
      </c>
      <c r="X180" s="196">
        <f t="shared" si="168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164.0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69">C181/100</f>
        <v>0</v>
      </c>
      <c r="X181" s="196">
        <f t="shared" si="169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165.0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0">C182/100</f>
        <v>0</v>
      </c>
      <c r="X182" s="196">
        <f t="shared" si="170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166.0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1">C183/100</f>
        <v>0</v>
      </c>
      <c r="X183" s="196">
        <f t="shared" si="171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167.0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2">C184/100</f>
        <v>0</v>
      </c>
      <c r="X184" s="196">
        <f t="shared" si="172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168.0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3">C185/100</f>
        <v>0</v>
      </c>
      <c r="X185" s="196">
        <f t="shared" si="173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169.0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4">C186/100</f>
        <v>0</v>
      </c>
      <c r="X186" s="196">
        <f t="shared" si="174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170.0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5">C187/100</f>
        <v>0</v>
      </c>
      <c r="X187" s="196">
        <f t="shared" si="175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171.0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6">C188/100</f>
        <v>0</v>
      </c>
      <c r="X188" s="196">
        <f t="shared" si="176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172.0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7">C189/100</f>
        <v>0</v>
      </c>
      <c r="X189" s="196">
        <f t="shared" si="177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173.0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8">C190/100</f>
        <v>0</v>
      </c>
      <c r="X190" s="196">
        <f t="shared" si="178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174.0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79">C191/100</f>
        <v>0</v>
      </c>
      <c r="X191" s="196">
        <f t="shared" si="179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175.0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0">C192/100</f>
        <v>0</v>
      </c>
      <c r="X192" s="196">
        <f t="shared" si="180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176.0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1">C193/100</f>
        <v>0</v>
      </c>
      <c r="X193" s="196">
        <f t="shared" si="181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177.0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2">C194/100</f>
        <v>0</v>
      </c>
      <c r="X194" s="196">
        <f t="shared" si="182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178.0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3">C195/100</f>
        <v>0</v>
      </c>
      <c r="X195" s="196">
        <f t="shared" si="183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179.0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4">C196/100</f>
        <v>0</v>
      </c>
      <c r="X196" s="196">
        <f t="shared" si="184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180.0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5">C197/100</f>
        <v>0</v>
      </c>
      <c r="X197" s="196">
        <f t="shared" si="185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181.0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6">C198/100</f>
        <v>0</v>
      </c>
      <c r="X198" s="196">
        <f t="shared" si="186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182.0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7">C199/100</f>
        <v>0</v>
      </c>
      <c r="X199" s="196">
        <f t="shared" si="187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183.0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8">C200/100</f>
        <v>0</v>
      </c>
      <c r="X200" s="196">
        <f t="shared" si="188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184.0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89">C201/100</f>
        <v>0</v>
      </c>
      <c r="X201" s="196">
        <f t="shared" si="189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185.0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0">C202/100</f>
        <v>0</v>
      </c>
      <c r="X202" s="196">
        <f t="shared" si="190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186.0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1">C203/100</f>
        <v>0</v>
      </c>
      <c r="X203" s="196">
        <f t="shared" si="191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187.0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2">C204/100</f>
        <v>0</v>
      </c>
      <c r="X204" s="196">
        <f t="shared" si="192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188.0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3">C205/100</f>
        <v>0</v>
      </c>
      <c r="X205" s="196">
        <f t="shared" si="193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189.0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4">C206/100</f>
        <v>0</v>
      </c>
      <c r="X206" s="196">
        <f t="shared" si="194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190.0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5">C207/100</f>
        <v>0</v>
      </c>
      <c r="X207" s="196">
        <f t="shared" si="195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191.0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6">C208/100</f>
        <v>0</v>
      </c>
      <c r="X208" s="196">
        <f t="shared" si="196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192.0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7">C209/100</f>
        <v>0</v>
      </c>
      <c r="X209" s="196">
        <f t="shared" si="197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193.0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8">C210/100</f>
        <v>0</v>
      </c>
      <c r="X210" s="196">
        <f t="shared" si="198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194.0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199">C211/100</f>
        <v>0</v>
      </c>
      <c r="X211" s="196">
        <f t="shared" si="199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195.0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0">C212/100</f>
        <v>0</v>
      </c>
      <c r="X212" s="196">
        <f t="shared" si="200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196.0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1">C213/100</f>
        <v>0</v>
      </c>
      <c r="X213" s="196">
        <f t="shared" si="201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197.0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2">C214/100</f>
        <v>0</v>
      </c>
      <c r="X214" s="196">
        <f t="shared" si="202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198.0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3">C215/100</f>
        <v>0</v>
      </c>
      <c r="X215" s="196">
        <f t="shared" si="203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199.0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4">C216/100</f>
        <v>0</v>
      </c>
      <c r="X216" s="196">
        <f t="shared" si="204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200.0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5">C217/100</f>
        <v>0</v>
      </c>
      <c r="X217" s="196">
        <f t="shared" si="205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201.0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6">C218/100</f>
        <v>0</v>
      </c>
      <c r="X218" s="196">
        <f t="shared" si="206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202.0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7">C219/100</f>
        <v>0</v>
      </c>
      <c r="X219" s="196">
        <f t="shared" si="207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203.0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08">C220/100</f>
        <v>0</v>
      </c>
      <c r="X220" s="196">
        <f t="shared" si="208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204.0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09">C221/100</f>
        <v>0</v>
      </c>
      <c r="X221" s="196">
        <f t="shared" si="209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205.0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0">C222/100</f>
        <v>0</v>
      </c>
      <c r="X222" s="196">
        <f t="shared" si="210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206.0</v>
      </c>
      <c r="B223" s="191"/>
      <c r="C223" s="191"/>
      <c r="D223" s="191"/>
      <c r="E223" s="191"/>
      <c r="F223" s="191">
        <f t="shared" si="5"/>
        <v>0</v>
      </c>
      <c r="G223" s="191">
        <f t="shared" si="6"/>
        <v>0</v>
      </c>
      <c r="H223" s="192">
        <f t="shared" si="7"/>
        <v>0</v>
      </c>
      <c r="I223" s="191"/>
      <c r="J223" s="193">
        <f t="shared" si="8"/>
        <v>0</v>
      </c>
      <c r="K223" s="139"/>
      <c r="L223" s="194"/>
      <c r="M223" s="195"/>
      <c r="N223" s="195"/>
      <c r="O223" s="139"/>
      <c r="P223" s="139"/>
      <c r="Q223" s="193"/>
      <c r="R223" s="141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1">C223/100</f>
        <v>0</v>
      </c>
      <c r="X223" s="196">
        <f t="shared" si="211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207.0</v>
      </c>
      <c r="B224" s="191"/>
      <c r="C224" s="191"/>
      <c r="D224" s="191"/>
      <c r="E224" s="191"/>
      <c r="F224" s="191">
        <f t="shared" si="5"/>
        <v>0</v>
      </c>
      <c r="G224" s="191">
        <f t="shared" si="6"/>
        <v>0</v>
      </c>
      <c r="H224" s="192">
        <f t="shared" si="7"/>
        <v>0</v>
      </c>
      <c r="I224" s="191"/>
      <c r="J224" s="193">
        <f t="shared" si="8"/>
        <v>0</v>
      </c>
      <c r="K224" s="139"/>
      <c r="L224" s="194"/>
      <c r="M224" s="195"/>
      <c r="N224" s="195"/>
      <c r="O224" s="139"/>
      <c r="P224" s="139"/>
      <c r="Q224" s="193"/>
      <c r="R224" s="141"/>
      <c r="S224" s="196">
        <f t="shared" si="9"/>
        <v>0</v>
      </c>
      <c r="T224" s="197" t="str">
        <f t="shared" si="10"/>
        <v/>
      </c>
      <c r="U224" s="197">
        <f t="shared" si="11"/>
        <v>0</v>
      </c>
      <c r="V224" s="200"/>
      <c r="W224" s="196">
        <f t="shared" ref="W224:X224" si="212">C224/100</f>
        <v>0</v>
      </c>
      <c r="X224" s="196">
        <f t="shared" si="212"/>
        <v>0</v>
      </c>
      <c r="Y224" s="196">
        <f t="shared" si="14"/>
        <v>0</v>
      </c>
      <c r="Z224" s="199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208.0</v>
      </c>
      <c r="B225" s="191"/>
      <c r="C225" s="191"/>
      <c r="D225" s="191"/>
      <c r="E225" s="191"/>
      <c r="F225" s="191">
        <f t="shared" si="5"/>
        <v>0</v>
      </c>
      <c r="G225" s="191">
        <f t="shared" si="6"/>
        <v>0</v>
      </c>
      <c r="H225" s="192">
        <f t="shared" si="7"/>
        <v>0</v>
      </c>
      <c r="I225" s="191"/>
      <c r="J225" s="193">
        <f t="shared" si="8"/>
        <v>0</v>
      </c>
      <c r="K225" s="139"/>
      <c r="L225" s="194"/>
      <c r="M225" s="195"/>
      <c r="N225" s="195"/>
      <c r="O225" s="139"/>
      <c r="P225" s="139"/>
      <c r="Q225" s="193"/>
      <c r="R225" s="141"/>
      <c r="S225" s="196">
        <f t="shared" si="9"/>
        <v>0</v>
      </c>
      <c r="T225" s="197" t="str">
        <f t="shared" si="10"/>
        <v/>
      </c>
      <c r="U225" s="197">
        <f t="shared" si="11"/>
        <v>0</v>
      </c>
      <c r="V225" s="200"/>
      <c r="W225" s="196">
        <f t="shared" ref="W225:X225" si="213">C225/100</f>
        <v>0</v>
      </c>
      <c r="X225" s="196">
        <f t="shared" si="213"/>
        <v>0</v>
      </c>
      <c r="Y225" s="196">
        <f t="shared" si="14"/>
        <v>0</v>
      </c>
      <c r="Z225" s="199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209.0</v>
      </c>
      <c r="B226" s="191"/>
      <c r="C226" s="191"/>
      <c r="D226" s="191"/>
      <c r="E226" s="191"/>
      <c r="F226" s="191">
        <f t="shared" si="5"/>
        <v>0</v>
      </c>
      <c r="G226" s="191">
        <f t="shared" si="6"/>
        <v>0</v>
      </c>
      <c r="H226" s="192">
        <f t="shared" si="7"/>
        <v>0</v>
      </c>
      <c r="I226" s="191"/>
      <c r="J226" s="193">
        <f t="shared" si="8"/>
        <v>0</v>
      </c>
      <c r="K226" s="139"/>
      <c r="L226" s="194"/>
      <c r="M226" s="195"/>
      <c r="N226" s="195"/>
      <c r="O226" s="139"/>
      <c r="P226" s="139"/>
      <c r="Q226" s="193"/>
      <c r="R226" s="141"/>
      <c r="S226" s="196">
        <f t="shared" si="9"/>
        <v>0</v>
      </c>
      <c r="T226" s="197" t="str">
        <f t="shared" si="10"/>
        <v/>
      </c>
      <c r="U226" s="197">
        <f t="shared" si="11"/>
        <v>0</v>
      </c>
      <c r="V226" s="200"/>
      <c r="W226" s="196">
        <f t="shared" ref="W226:X226" si="214">C226/100</f>
        <v>0</v>
      </c>
      <c r="X226" s="196">
        <f t="shared" si="214"/>
        <v>0</v>
      </c>
      <c r="Y226" s="196">
        <f t="shared" si="14"/>
        <v>0</v>
      </c>
      <c r="Z226" s="199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210.0</v>
      </c>
      <c r="B227" s="191"/>
      <c r="C227" s="191"/>
      <c r="D227" s="191"/>
      <c r="E227" s="191"/>
      <c r="F227" s="191">
        <f t="shared" si="5"/>
        <v>0</v>
      </c>
      <c r="G227" s="191">
        <f t="shared" si="6"/>
        <v>0</v>
      </c>
      <c r="H227" s="192">
        <f t="shared" si="7"/>
        <v>0</v>
      </c>
      <c r="I227" s="191"/>
      <c r="J227" s="193">
        <f t="shared" si="8"/>
        <v>0</v>
      </c>
      <c r="K227" s="139"/>
      <c r="L227" s="194"/>
      <c r="M227" s="195"/>
      <c r="N227" s="195"/>
      <c r="O227" s="139"/>
      <c r="P227" s="139"/>
      <c r="Q227" s="193"/>
      <c r="R227" s="141"/>
      <c r="S227" s="196">
        <f t="shared" si="9"/>
        <v>0</v>
      </c>
      <c r="T227" s="197" t="str">
        <f t="shared" si="10"/>
        <v/>
      </c>
      <c r="U227" s="197">
        <f t="shared" si="11"/>
        <v>0</v>
      </c>
      <c r="V227" s="200"/>
      <c r="W227" s="196">
        <f t="shared" ref="W227:X227" si="215">C227/100</f>
        <v>0</v>
      </c>
      <c r="X227" s="196">
        <f t="shared" si="215"/>
        <v>0</v>
      </c>
      <c r="Y227" s="196">
        <f t="shared" si="14"/>
        <v>0</v>
      </c>
      <c r="Z227" s="199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211.0</v>
      </c>
      <c r="B228" s="191"/>
      <c r="C228" s="191"/>
      <c r="D228" s="191"/>
      <c r="E228" s="191"/>
      <c r="F228" s="191">
        <f t="shared" si="5"/>
        <v>0</v>
      </c>
      <c r="G228" s="191">
        <f t="shared" si="6"/>
        <v>0</v>
      </c>
      <c r="H228" s="192">
        <f t="shared" si="7"/>
        <v>0</v>
      </c>
      <c r="I228" s="191"/>
      <c r="J228" s="193">
        <f t="shared" si="8"/>
        <v>0</v>
      </c>
      <c r="K228" s="139"/>
      <c r="L228" s="194"/>
      <c r="M228" s="195"/>
      <c r="N228" s="195"/>
      <c r="O228" s="139"/>
      <c r="P228" s="139"/>
      <c r="Q228" s="193"/>
      <c r="R228" s="141"/>
      <c r="S228" s="196">
        <f t="shared" si="9"/>
        <v>0</v>
      </c>
      <c r="T228" s="197" t="str">
        <f t="shared" si="10"/>
        <v/>
      </c>
      <c r="U228" s="197">
        <f t="shared" si="11"/>
        <v>0</v>
      </c>
      <c r="V228" s="200"/>
      <c r="W228" s="196">
        <f t="shared" ref="W228:X228" si="216">C228/100</f>
        <v>0</v>
      </c>
      <c r="X228" s="196">
        <f t="shared" si="216"/>
        <v>0</v>
      </c>
      <c r="Y228" s="196">
        <f t="shared" si="14"/>
        <v>0</v>
      </c>
      <c r="Z228" s="199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212.0</v>
      </c>
      <c r="B229" s="191"/>
      <c r="C229" s="191"/>
      <c r="D229" s="191"/>
      <c r="E229" s="191"/>
      <c r="F229" s="191">
        <f t="shared" si="5"/>
        <v>0</v>
      </c>
      <c r="G229" s="191">
        <f t="shared" si="6"/>
        <v>0</v>
      </c>
      <c r="H229" s="192">
        <f t="shared" si="7"/>
        <v>0</v>
      </c>
      <c r="I229" s="191"/>
      <c r="J229" s="193">
        <f t="shared" si="8"/>
        <v>0</v>
      </c>
      <c r="K229" s="139"/>
      <c r="L229" s="194"/>
      <c r="M229" s="195"/>
      <c r="N229" s="195"/>
      <c r="O229" s="139"/>
      <c r="P229" s="139"/>
      <c r="Q229" s="193"/>
      <c r="R229" s="141"/>
      <c r="S229" s="196">
        <f t="shared" si="9"/>
        <v>0</v>
      </c>
      <c r="T229" s="197" t="str">
        <f t="shared" si="10"/>
        <v/>
      </c>
      <c r="U229" s="197">
        <f t="shared" si="11"/>
        <v>0</v>
      </c>
      <c r="V229" s="200"/>
      <c r="W229" s="196">
        <f t="shared" ref="W229:X229" si="217">C229/100</f>
        <v>0</v>
      </c>
      <c r="X229" s="196">
        <f t="shared" si="217"/>
        <v>0</v>
      </c>
      <c r="Y229" s="196">
        <f t="shared" si="14"/>
        <v>0</v>
      </c>
      <c r="Z229" s="199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0">
        <v>213.0</v>
      </c>
      <c r="B230" s="191"/>
      <c r="C230" s="191"/>
      <c r="D230" s="191"/>
      <c r="E230" s="191"/>
      <c r="F230" s="191">
        <f t="shared" si="5"/>
        <v>0</v>
      </c>
      <c r="G230" s="191">
        <f t="shared" si="6"/>
        <v>0</v>
      </c>
      <c r="H230" s="192">
        <f t="shared" si="7"/>
        <v>0</v>
      </c>
      <c r="I230" s="191"/>
      <c r="J230" s="193">
        <f t="shared" si="8"/>
        <v>0</v>
      </c>
      <c r="K230" s="139"/>
      <c r="L230" s="194"/>
      <c r="M230" s="195"/>
      <c r="N230" s="195"/>
      <c r="O230" s="139"/>
      <c r="P230" s="139"/>
      <c r="Q230" s="193"/>
      <c r="R230" s="141"/>
      <c r="S230" s="196">
        <f t="shared" si="9"/>
        <v>0</v>
      </c>
      <c r="T230" s="197" t="str">
        <f t="shared" si="10"/>
        <v/>
      </c>
      <c r="U230" s="197">
        <f t="shared" si="11"/>
        <v>0</v>
      </c>
      <c r="V230" s="200"/>
      <c r="W230" s="196">
        <f t="shared" ref="W230:X230" si="218">C230/100</f>
        <v>0</v>
      </c>
      <c r="X230" s="196">
        <f t="shared" si="218"/>
        <v>0</v>
      </c>
      <c r="Y230" s="196">
        <f t="shared" si="14"/>
        <v>0</v>
      </c>
      <c r="Z230" s="199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0">
        <v>214.0</v>
      </c>
      <c r="B231" s="191"/>
      <c r="C231" s="191"/>
      <c r="D231" s="191"/>
      <c r="E231" s="191"/>
      <c r="F231" s="191">
        <f t="shared" si="5"/>
        <v>0</v>
      </c>
      <c r="G231" s="191">
        <f t="shared" si="6"/>
        <v>0</v>
      </c>
      <c r="H231" s="192">
        <f t="shared" si="7"/>
        <v>0</v>
      </c>
      <c r="I231" s="191"/>
      <c r="J231" s="193">
        <f t="shared" si="8"/>
        <v>0</v>
      </c>
      <c r="K231" s="139"/>
      <c r="L231" s="194"/>
      <c r="M231" s="195"/>
      <c r="N231" s="195"/>
      <c r="O231" s="139"/>
      <c r="P231" s="139"/>
      <c r="Q231" s="193"/>
      <c r="R231" s="141"/>
      <c r="S231" s="196">
        <f t="shared" si="9"/>
        <v>0</v>
      </c>
      <c r="T231" s="197" t="str">
        <f t="shared" si="10"/>
        <v/>
      </c>
      <c r="U231" s="197">
        <f t="shared" si="11"/>
        <v>0</v>
      </c>
      <c r="V231" s="200"/>
      <c r="W231" s="196">
        <f t="shared" ref="W231:X231" si="219">C231/100</f>
        <v>0</v>
      </c>
      <c r="X231" s="196">
        <f t="shared" si="219"/>
        <v>0</v>
      </c>
      <c r="Y231" s="196">
        <f t="shared" si="14"/>
        <v>0</v>
      </c>
      <c r="Z231" s="199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0">
        <v>215.0</v>
      </c>
      <c r="B232" s="191"/>
      <c r="C232" s="191"/>
      <c r="D232" s="191"/>
      <c r="E232" s="191"/>
      <c r="F232" s="191">
        <f t="shared" si="5"/>
        <v>0</v>
      </c>
      <c r="G232" s="191">
        <f t="shared" si="6"/>
        <v>0</v>
      </c>
      <c r="H232" s="192">
        <f t="shared" si="7"/>
        <v>0</v>
      </c>
      <c r="I232" s="191"/>
      <c r="J232" s="193">
        <f t="shared" si="8"/>
        <v>0</v>
      </c>
      <c r="K232" s="139"/>
      <c r="L232" s="194"/>
      <c r="M232" s="195"/>
      <c r="N232" s="195"/>
      <c r="O232" s="139"/>
      <c r="P232" s="139"/>
      <c r="Q232" s="193"/>
      <c r="R232" s="141"/>
      <c r="S232" s="196">
        <f t="shared" si="9"/>
        <v>0</v>
      </c>
      <c r="T232" s="197" t="str">
        <f t="shared" si="10"/>
        <v/>
      </c>
      <c r="U232" s="197">
        <f t="shared" si="11"/>
        <v>0</v>
      </c>
      <c r="V232" s="200"/>
      <c r="W232" s="196">
        <f t="shared" ref="W232:X232" si="220">C232/100</f>
        <v>0</v>
      </c>
      <c r="X232" s="196">
        <f t="shared" si="220"/>
        <v>0</v>
      </c>
      <c r="Y232" s="196">
        <f t="shared" si="14"/>
        <v>0</v>
      </c>
      <c r="Z232" s="199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0">
        <v>216.0</v>
      </c>
      <c r="B233" s="191"/>
      <c r="C233" s="191"/>
      <c r="D233" s="191"/>
      <c r="E233" s="191"/>
      <c r="F233" s="191">
        <f t="shared" si="5"/>
        <v>0</v>
      </c>
      <c r="G233" s="191">
        <f t="shared" si="6"/>
        <v>0</v>
      </c>
      <c r="H233" s="192">
        <f t="shared" si="7"/>
        <v>0</v>
      </c>
      <c r="I233" s="191"/>
      <c r="J233" s="193">
        <f t="shared" si="8"/>
        <v>0</v>
      </c>
      <c r="K233" s="139"/>
      <c r="L233" s="194"/>
      <c r="M233" s="195"/>
      <c r="N233" s="195"/>
      <c r="O233" s="139"/>
      <c r="P233" s="139"/>
      <c r="Q233" s="193"/>
      <c r="R233" s="141"/>
      <c r="S233" s="196">
        <f t="shared" si="9"/>
        <v>0</v>
      </c>
      <c r="T233" s="197" t="str">
        <f t="shared" si="10"/>
        <v/>
      </c>
      <c r="U233" s="197">
        <f t="shared" si="11"/>
        <v>0</v>
      </c>
      <c r="V233" s="200"/>
      <c r="W233" s="196">
        <f t="shared" ref="W233:X233" si="221">C233/100</f>
        <v>0</v>
      </c>
      <c r="X233" s="196">
        <f t="shared" si="221"/>
        <v>0</v>
      </c>
      <c r="Y233" s="196">
        <f t="shared" si="14"/>
        <v>0</v>
      </c>
      <c r="Z233" s="199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0">
        <v>217.0</v>
      </c>
      <c r="B234" s="191"/>
      <c r="C234" s="191"/>
      <c r="D234" s="191"/>
      <c r="E234" s="191"/>
      <c r="F234" s="191">
        <f t="shared" si="5"/>
        <v>0</v>
      </c>
      <c r="G234" s="191">
        <f t="shared" si="6"/>
        <v>0</v>
      </c>
      <c r="H234" s="192">
        <f t="shared" si="7"/>
        <v>0</v>
      </c>
      <c r="I234" s="191"/>
      <c r="J234" s="193">
        <f t="shared" si="8"/>
        <v>0</v>
      </c>
      <c r="K234" s="139"/>
      <c r="L234" s="194"/>
      <c r="M234" s="195"/>
      <c r="N234" s="195"/>
      <c r="O234" s="139"/>
      <c r="P234" s="139"/>
      <c r="Q234" s="193"/>
      <c r="R234" s="141"/>
      <c r="S234" s="196">
        <f t="shared" si="9"/>
        <v>0</v>
      </c>
      <c r="T234" s="197" t="str">
        <f t="shared" si="10"/>
        <v/>
      </c>
      <c r="U234" s="197">
        <f t="shared" si="11"/>
        <v>0</v>
      </c>
      <c r="V234" s="200"/>
      <c r="W234" s="196">
        <f t="shared" ref="W234:X234" si="222">C234/100</f>
        <v>0</v>
      </c>
      <c r="X234" s="196">
        <f t="shared" si="222"/>
        <v>0</v>
      </c>
      <c r="Y234" s="196">
        <f t="shared" si="14"/>
        <v>0</v>
      </c>
      <c r="Z234" s="199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60"/>
      <c r="B235" s="176"/>
      <c r="C235" s="176"/>
      <c r="D235" s="176"/>
      <c r="E235" s="176"/>
      <c r="F235" s="176"/>
      <c r="G235" s="176"/>
      <c r="H235" s="179"/>
      <c r="I235" s="160"/>
      <c r="J235" s="201">
        <f>+Q300</f>
        <v>145.2</v>
      </c>
      <c r="K235" s="139"/>
      <c r="L235" s="139"/>
      <c r="M235" s="139"/>
      <c r="N235" s="139"/>
      <c r="O235" s="139"/>
      <c r="P235" s="139"/>
      <c r="Q235" s="139"/>
      <c r="R235" s="202"/>
      <c r="S235" s="196">
        <f t="shared" si="9"/>
        <v>0</v>
      </c>
      <c r="T235" s="197" t="str">
        <f t="shared" si="10"/>
        <v/>
      </c>
      <c r="U235" s="197">
        <f t="shared" si="11"/>
        <v>0</v>
      </c>
      <c r="V235" s="200"/>
      <c r="W235" s="196">
        <f t="shared" ref="W235:X235" si="223">C235/100</f>
        <v>0</v>
      </c>
      <c r="X235" s="196">
        <f t="shared" si="223"/>
        <v>0</v>
      </c>
      <c r="Y235" s="196">
        <f t="shared" si="14"/>
        <v>0</v>
      </c>
      <c r="Z235" s="199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60"/>
      <c r="B236" s="203"/>
      <c r="C236" s="203"/>
      <c r="D236" s="203"/>
      <c r="E236" s="203"/>
      <c r="F236" s="203"/>
      <c r="G236" s="203"/>
      <c r="H236" s="204"/>
      <c r="I236" s="205">
        <f>SUM(I32:I234)</f>
        <v>36</v>
      </c>
      <c r="J236" s="206">
        <f>SUM(J32:J235)</f>
        <v>31137.74583</v>
      </c>
      <c r="K236" s="207"/>
      <c r="L236" s="207"/>
      <c r="M236" s="207"/>
      <c r="N236" s="207"/>
      <c r="O236" s="207"/>
      <c r="P236" s="207"/>
      <c r="Q236" s="207"/>
      <c r="R236" s="141"/>
      <c r="S236" s="207">
        <f>SUMIFS($T$32:$T$234,$S$32:$S$234,"&gt;=3")</f>
        <v>20</v>
      </c>
      <c r="T236" s="207">
        <f t="shared" ref="T236:U236" si="224">SUM(T32:T234)</f>
        <v>36</v>
      </c>
      <c r="U236" s="207">
        <f t="shared" si="224"/>
        <v>589.9</v>
      </c>
      <c r="V236" s="207"/>
      <c r="W236" s="207"/>
      <c r="X236" s="207"/>
      <c r="Y236" s="207"/>
      <c r="Z236" s="208">
        <f>SUM(Z32:Z235)</f>
        <v>1206.032248</v>
      </c>
      <c r="AA236" s="207"/>
      <c r="AB236" s="207"/>
      <c r="AC236" s="207"/>
      <c r="AD236" s="207"/>
      <c r="AE236" s="207"/>
      <c r="AF236" s="207"/>
      <c r="AG236" s="207"/>
      <c r="AH236" s="207"/>
      <c r="AI236" s="207"/>
      <c r="AJ236" s="207"/>
      <c r="AK236" s="207"/>
    </row>
    <row r="237" ht="29.2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41"/>
      <c r="S237" s="200"/>
      <c r="T237" s="139">
        <f>+T236-S236</f>
        <v>16</v>
      </c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202"/>
      <c r="S238" s="139"/>
      <c r="T238" s="139" t="s">
        <v>48</v>
      </c>
      <c r="U238" s="139" t="s">
        <v>61</v>
      </c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139" t="s">
        <v>31</v>
      </c>
      <c r="T239" s="209">
        <f>SUMIFS($J$32:$J$234,$S$32:$S$234,"&gt;=3")</f>
        <v>29591.14751</v>
      </c>
      <c r="U239" s="210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 t="s">
        <v>32</v>
      </c>
      <c r="B240" s="139"/>
      <c r="C240" s="139"/>
      <c r="D240" s="139" t="s">
        <v>33</v>
      </c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 t="s">
        <v>34</v>
      </c>
      <c r="T240" s="211">
        <f>J236-T239</f>
        <v>1546.59832</v>
      </c>
      <c r="U240" s="210">
        <f>+SUMIFS($U$32:$U$234,$S$32:$S$234,"&gt;=3")</f>
        <v>559.9</v>
      </c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02"/>
      <c r="S241" s="139"/>
      <c r="T241" s="212">
        <f>+I236</f>
        <v>36</v>
      </c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39.0" customHeight="1">
      <c r="A242" s="176"/>
      <c r="B242" s="160" t="s">
        <v>12</v>
      </c>
      <c r="C242" s="177" t="s">
        <v>62</v>
      </c>
      <c r="D242" s="52"/>
      <c r="E242" s="53"/>
      <c r="F242" s="178"/>
      <c r="G242" s="178"/>
      <c r="H242" s="179" t="s">
        <v>14</v>
      </c>
      <c r="I242" s="160" t="s">
        <v>15</v>
      </c>
      <c r="J242" s="160" t="s">
        <v>16</v>
      </c>
      <c r="K242" s="139"/>
      <c r="L242" s="139"/>
      <c r="M242" s="139"/>
      <c r="N242" s="139"/>
      <c r="O242" s="139"/>
      <c r="P242" s="139"/>
      <c r="Q242" s="139"/>
      <c r="R242" s="141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customHeight="1">
      <c r="A243" s="154">
        <v>1.0</v>
      </c>
      <c r="B243" s="213"/>
      <c r="C243" s="213"/>
      <c r="D243" s="213"/>
      <c r="E243" s="213"/>
      <c r="F243" s="213">
        <f t="shared" ref="F243:F256" si="225">1-VALUE(IF(RIGHT(B243, 1)="%", RIGHT(B243, 3), 0))</f>
        <v>1</v>
      </c>
      <c r="G243" s="213">
        <f t="shared" ref="G243:G256" si="226">+Q243*C243/100*D243/100*E243/100</f>
        <v>0</v>
      </c>
      <c r="H243" s="214">
        <f t="shared" ref="H243:H256" si="227">IF(F243=0, G243, F243*G243)</f>
        <v>0</v>
      </c>
      <c r="I243" s="213"/>
      <c r="J243" s="215"/>
      <c r="K243" s="139"/>
      <c r="L243" s="176">
        <f t="shared" ref="L243:L251" si="228">D243*25.4/1000</f>
        <v>0</v>
      </c>
      <c r="M243" s="160" t="str">
        <f t="shared" ref="M243:M247" si="229">+I243</f>
        <v/>
      </c>
      <c r="N243" s="160">
        <f t="shared" ref="N243:N247" si="230">M243*L243</f>
        <v>0</v>
      </c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4">
        <v>2.0</v>
      </c>
      <c r="B244" s="213"/>
      <c r="C244" s="213"/>
      <c r="D244" s="213"/>
      <c r="E244" s="213"/>
      <c r="F244" s="213">
        <f t="shared" si="225"/>
        <v>1</v>
      </c>
      <c r="G244" s="213">
        <f t="shared" si="226"/>
        <v>0</v>
      </c>
      <c r="H244" s="214">
        <f t="shared" si="227"/>
        <v>0</v>
      </c>
      <c r="I244" s="213"/>
      <c r="J244" s="215">
        <f t="shared" ref="J244:J256" si="231">+I244*H244</f>
        <v>0</v>
      </c>
      <c r="K244" s="139"/>
      <c r="L244" s="176">
        <f t="shared" si="228"/>
        <v>0</v>
      </c>
      <c r="M244" s="160" t="str">
        <f t="shared" si="229"/>
        <v/>
      </c>
      <c r="N244" s="160">
        <f t="shared" si="230"/>
        <v>0</v>
      </c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4">
        <v>3.0</v>
      </c>
      <c r="B245" s="216"/>
      <c r="C245" s="216"/>
      <c r="D245" s="216"/>
      <c r="E245" s="216"/>
      <c r="F245" s="216">
        <f t="shared" si="225"/>
        <v>1</v>
      </c>
      <c r="G245" s="216">
        <f t="shared" si="226"/>
        <v>0</v>
      </c>
      <c r="H245" s="217">
        <f t="shared" si="227"/>
        <v>0</v>
      </c>
      <c r="I245" s="216"/>
      <c r="J245" s="193">
        <f t="shared" si="231"/>
        <v>0</v>
      </c>
      <c r="K245" s="139"/>
      <c r="L245" s="176">
        <f t="shared" si="228"/>
        <v>0</v>
      </c>
      <c r="M245" s="160" t="str">
        <f t="shared" si="229"/>
        <v/>
      </c>
      <c r="N245" s="160">
        <f t="shared" si="230"/>
        <v>0</v>
      </c>
      <c r="O245" s="139"/>
      <c r="P245" s="139"/>
      <c r="Q245" s="139"/>
      <c r="R245" s="139"/>
      <c r="S245" s="218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4">
        <v>4.0</v>
      </c>
      <c r="B246" s="216"/>
      <c r="C246" s="216"/>
      <c r="D246" s="216"/>
      <c r="E246" s="216"/>
      <c r="F246" s="216">
        <f t="shared" si="225"/>
        <v>1</v>
      </c>
      <c r="G246" s="216">
        <f t="shared" si="226"/>
        <v>0</v>
      </c>
      <c r="H246" s="217">
        <f t="shared" si="227"/>
        <v>0</v>
      </c>
      <c r="I246" s="216"/>
      <c r="J246" s="193">
        <f t="shared" si="231"/>
        <v>0</v>
      </c>
      <c r="K246" s="139"/>
      <c r="L246" s="176">
        <f t="shared" si="228"/>
        <v>0</v>
      </c>
      <c r="M246" s="160" t="str">
        <f t="shared" si="229"/>
        <v/>
      </c>
      <c r="N246" s="160">
        <f t="shared" si="230"/>
        <v>0</v>
      </c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customHeight="1">
      <c r="A247" s="154">
        <v>5.0</v>
      </c>
      <c r="B247" s="216"/>
      <c r="C247" s="216"/>
      <c r="D247" s="216"/>
      <c r="E247" s="216"/>
      <c r="F247" s="216">
        <f t="shared" si="225"/>
        <v>1</v>
      </c>
      <c r="G247" s="216">
        <f t="shared" si="226"/>
        <v>0</v>
      </c>
      <c r="H247" s="217">
        <f t="shared" si="227"/>
        <v>0</v>
      </c>
      <c r="I247" s="216"/>
      <c r="J247" s="193">
        <f t="shared" si="231"/>
        <v>0</v>
      </c>
      <c r="K247" s="139"/>
      <c r="L247" s="176">
        <f t="shared" si="228"/>
        <v>0</v>
      </c>
      <c r="M247" s="160" t="str">
        <f t="shared" si="229"/>
        <v/>
      </c>
      <c r="N247" s="160">
        <f t="shared" si="230"/>
        <v>0</v>
      </c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6.0</v>
      </c>
      <c r="B248" s="216"/>
      <c r="C248" s="216"/>
      <c r="D248" s="216"/>
      <c r="E248" s="216"/>
      <c r="F248" s="216">
        <f t="shared" si="225"/>
        <v>1</v>
      </c>
      <c r="G248" s="216">
        <f t="shared" si="226"/>
        <v>0</v>
      </c>
      <c r="H248" s="217">
        <f t="shared" si="227"/>
        <v>0</v>
      </c>
      <c r="I248" s="216"/>
      <c r="J248" s="193">
        <f t="shared" si="231"/>
        <v>0</v>
      </c>
      <c r="K248" s="139"/>
      <c r="L248" s="139">
        <f t="shared" si="228"/>
        <v>0</v>
      </c>
      <c r="M248" s="219"/>
      <c r="N248" s="219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7.0</v>
      </c>
      <c r="B249" s="216"/>
      <c r="C249" s="216"/>
      <c r="D249" s="216"/>
      <c r="E249" s="216"/>
      <c r="F249" s="216">
        <f t="shared" si="225"/>
        <v>1</v>
      </c>
      <c r="G249" s="216">
        <f t="shared" si="226"/>
        <v>0</v>
      </c>
      <c r="H249" s="217">
        <f t="shared" si="227"/>
        <v>0</v>
      </c>
      <c r="I249" s="216"/>
      <c r="J249" s="193">
        <f t="shared" si="231"/>
        <v>0</v>
      </c>
      <c r="K249" s="139"/>
      <c r="L249" s="139">
        <f t="shared" si="228"/>
        <v>0</v>
      </c>
      <c r="M249" s="219"/>
      <c r="N249" s="21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8.0</v>
      </c>
      <c r="B250" s="216"/>
      <c r="C250" s="216"/>
      <c r="D250" s="216"/>
      <c r="E250" s="216"/>
      <c r="F250" s="216">
        <f t="shared" si="225"/>
        <v>1</v>
      </c>
      <c r="G250" s="216">
        <f t="shared" si="226"/>
        <v>0</v>
      </c>
      <c r="H250" s="217">
        <f t="shared" si="227"/>
        <v>0</v>
      </c>
      <c r="I250" s="216"/>
      <c r="J250" s="193">
        <f t="shared" si="231"/>
        <v>0</v>
      </c>
      <c r="K250" s="139"/>
      <c r="L250" s="139">
        <f t="shared" si="228"/>
        <v>0</v>
      </c>
      <c r="M250" s="219"/>
      <c r="N250" s="21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9.0</v>
      </c>
      <c r="B251" s="216"/>
      <c r="C251" s="216"/>
      <c r="D251" s="216"/>
      <c r="E251" s="216"/>
      <c r="F251" s="216">
        <f t="shared" si="225"/>
        <v>1</v>
      </c>
      <c r="G251" s="216">
        <f t="shared" si="226"/>
        <v>0</v>
      </c>
      <c r="H251" s="217">
        <f t="shared" si="227"/>
        <v>0</v>
      </c>
      <c r="I251" s="216"/>
      <c r="J251" s="193">
        <f t="shared" si="231"/>
        <v>0</v>
      </c>
      <c r="K251" s="139"/>
      <c r="L251" s="139">
        <f t="shared" si="228"/>
        <v>0</v>
      </c>
      <c r="M251" s="219"/>
      <c r="N251" s="21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10.0</v>
      </c>
      <c r="B252" s="191"/>
      <c r="C252" s="191"/>
      <c r="D252" s="191"/>
      <c r="E252" s="191"/>
      <c r="F252" s="191">
        <f t="shared" si="225"/>
        <v>1</v>
      </c>
      <c r="G252" s="191">
        <f t="shared" si="226"/>
        <v>0</v>
      </c>
      <c r="H252" s="192">
        <f t="shared" si="227"/>
        <v>0</v>
      </c>
      <c r="I252" s="191"/>
      <c r="J252" s="193">
        <f t="shared" si="231"/>
        <v>0</v>
      </c>
      <c r="K252" s="139"/>
      <c r="L252" s="139"/>
      <c r="M252" s="219"/>
      <c r="N252" s="21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4">
        <v>11.0</v>
      </c>
      <c r="B253" s="191"/>
      <c r="C253" s="191"/>
      <c r="D253" s="191"/>
      <c r="E253" s="191"/>
      <c r="F253" s="191">
        <f t="shared" si="225"/>
        <v>1</v>
      </c>
      <c r="G253" s="191">
        <f t="shared" si="226"/>
        <v>0</v>
      </c>
      <c r="H253" s="192">
        <f t="shared" si="227"/>
        <v>0</v>
      </c>
      <c r="I253" s="191"/>
      <c r="J253" s="193">
        <f t="shared" si="231"/>
        <v>0</v>
      </c>
      <c r="K253" s="139"/>
      <c r="L253" s="139"/>
      <c r="M253" s="219"/>
      <c r="N253" s="219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4">
        <v>12.0</v>
      </c>
      <c r="B254" s="191"/>
      <c r="C254" s="191"/>
      <c r="D254" s="191"/>
      <c r="E254" s="191"/>
      <c r="F254" s="191">
        <f t="shared" si="225"/>
        <v>1</v>
      </c>
      <c r="G254" s="191">
        <f t="shared" si="226"/>
        <v>0</v>
      </c>
      <c r="H254" s="192">
        <f t="shared" si="227"/>
        <v>0</v>
      </c>
      <c r="I254" s="191"/>
      <c r="J254" s="193">
        <f t="shared" si="231"/>
        <v>0</v>
      </c>
      <c r="K254" s="139"/>
      <c r="L254" s="139"/>
      <c r="M254" s="219"/>
      <c r="N254" s="21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4">
        <v>13.0</v>
      </c>
      <c r="B255" s="191"/>
      <c r="C255" s="191"/>
      <c r="D255" s="191"/>
      <c r="E255" s="191"/>
      <c r="F255" s="191">
        <f t="shared" si="225"/>
        <v>1</v>
      </c>
      <c r="G255" s="191">
        <f t="shared" si="226"/>
        <v>0</v>
      </c>
      <c r="H255" s="192">
        <f t="shared" si="227"/>
        <v>0</v>
      </c>
      <c r="I255" s="191"/>
      <c r="J255" s="193">
        <f t="shared" si="231"/>
        <v>0</v>
      </c>
      <c r="K255" s="139"/>
      <c r="L255" s="139"/>
      <c r="M255" s="219"/>
      <c r="N255" s="21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7.0" hidden="1" customHeight="1">
      <c r="A256" s="154">
        <v>14.0</v>
      </c>
      <c r="B256" s="191"/>
      <c r="C256" s="191"/>
      <c r="D256" s="191"/>
      <c r="E256" s="191"/>
      <c r="F256" s="191">
        <f t="shared" si="225"/>
        <v>1</v>
      </c>
      <c r="G256" s="191">
        <f t="shared" si="226"/>
        <v>0</v>
      </c>
      <c r="H256" s="192">
        <f t="shared" si="227"/>
        <v>0</v>
      </c>
      <c r="I256" s="191"/>
      <c r="J256" s="193">
        <f t="shared" si="231"/>
        <v>0</v>
      </c>
      <c r="K256" s="139"/>
      <c r="L256" s="139"/>
      <c r="M256" s="219"/>
      <c r="N256" s="21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4.75" customHeight="1">
      <c r="A257" s="160"/>
      <c r="B257" s="194"/>
      <c r="C257" s="194"/>
      <c r="D257" s="194"/>
      <c r="E257" s="194"/>
      <c r="F257" s="194"/>
      <c r="G257" s="194"/>
      <c r="H257" s="220" t="s">
        <v>38</v>
      </c>
      <c r="I257" s="194"/>
      <c r="J257" s="221">
        <f>SUM(J243:J256)</f>
        <v>0</v>
      </c>
      <c r="K257" s="139"/>
      <c r="L257" s="139"/>
      <c r="M257" s="139"/>
      <c r="N257" s="139"/>
      <c r="O257" s="139"/>
      <c r="P257" s="139"/>
      <c r="Q257" s="139"/>
      <c r="R257" s="141"/>
      <c r="S257" s="222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74"/>
      <c r="B258" s="144"/>
      <c r="C258" s="144"/>
      <c r="D258" s="144"/>
      <c r="E258" s="144"/>
      <c r="F258" s="144"/>
      <c r="G258" s="144"/>
      <c r="H258" s="145"/>
      <c r="I258" s="144"/>
      <c r="J258" s="175"/>
      <c r="K258" s="139"/>
      <c r="L258" s="139"/>
      <c r="M258" s="139"/>
      <c r="N258" s="139"/>
      <c r="O258" s="139"/>
      <c r="P258" s="139"/>
      <c r="Q258" s="139"/>
      <c r="R258" s="141"/>
      <c r="S258" s="222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141"/>
      <c r="S259" s="222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222"/>
      <c r="S260" s="222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 t="s">
        <v>39</v>
      </c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2"/>
      <c r="S261" s="222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/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2"/>
      <c r="S262" s="222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42.0" customHeight="1">
      <c r="A263" s="176"/>
      <c r="B263" s="160" t="s">
        <v>12</v>
      </c>
      <c r="C263" s="177" t="s">
        <v>64</v>
      </c>
      <c r="D263" s="52"/>
      <c r="E263" s="53"/>
      <c r="F263" s="223"/>
      <c r="G263" s="223"/>
      <c r="H263" s="179" t="s">
        <v>14</v>
      </c>
      <c r="I263" s="224" t="s">
        <v>15</v>
      </c>
      <c r="J263" s="160" t="s">
        <v>16</v>
      </c>
      <c r="K263" s="139"/>
      <c r="L263" s="139"/>
      <c r="M263" s="139"/>
      <c r="N263" s="139"/>
      <c r="O263" s="139"/>
      <c r="P263" s="139"/>
      <c r="Q263" s="139"/>
      <c r="R263" s="222"/>
      <c r="S263" s="222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24.75" customHeight="1">
      <c r="A264" s="160">
        <v>1.0</v>
      </c>
      <c r="B264" s="181" t="s">
        <v>80</v>
      </c>
      <c r="C264" s="197"/>
      <c r="D264" s="197"/>
      <c r="E264" s="197"/>
      <c r="F264" s="197"/>
      <c r="G264" s="197"/>
      <c r="H264" s="225">
        <v>84.0</v>
      </c>
      <c r="I264" s="197">
        <v>1.0</v>
      </c>
      <c r="J264" s="193">
        <f t="shared" ref="J264:J298" si="232">+I264*H264</f>
        <v>84</v>
      </c>
      <c r="K264" s="176"/>
      <c r="L264" s="176"/>
      <c r="M264" s="176"/>
      <c r="N264" s="176"/>
      <c r="O264" s="176"/>
      <c r="P264" s="176"/>
      <c r="Q264" s="226"/>
      <c r="R264" s="222"/>
      <c r="S264" s="222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76"/>
      <c r="AJ264" s="176"/>
      <c r="AK264" s="176"/>
    </row>
    <row r="265" ht="24.75" customHeight="1">
      <c r="A265" s="160">
        <v>2.0</v>
      </c>
      <c r="B265" s="191" t="s">
        <v>80</v>
      </c>
      <c r="C265" s="197"/>
      <c r="D265" s="197"/>
      <c r="E265" s="197"/>
      <c r="F265" s="197"/>
      <c r="G265" s="197"/>
      <c r="H265" s="225">
        <v>41.0</v>
      </c>
      <c r="I265" s="197">
        <v>1.0</v>
      </c>
      <c r="J265" s="193">
        <f t="shared" si="232"/>
        <v>41</v>
      </c>
      <c r="K265" s="176"/>
      <c r="L265" s="176"/>
      <c r="M265" s="176"/>
      <c r="N265" s="176"/>
      <c r="O265" s="176"/>
      <c r="P265" s="176"/>
      <c r="Q265" s="226"/>
      <c r="R265" s="222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76"/>
      <c r="AJ265" s="176"/>
      <c r="AK265" s="176"/>
    </row>
    <row r="266" ht="24.75" customHeight="1">
      <c r="A266" s="160">
        <v>3.0</v>
      </c>
      <c r="B266" s="181" t="s">
        <v>79</v>
      </c>
      <c r="C266" s="197"/>
      <c r="D266" s="197"/>
      <c r="E266" s="197"/>
      <c r="F266" s="197"/>
      <c r="G266" s="197"/>
      <c r="H266" s="225">
        <v>24.0</v>
      </c>
      <c r="I266" s="197">
        <v>1.0</v>
      </c>
      <c r="J266" s="193">
        <f t="shared" si="232"/>
        <v>24</v>
      </c>
      <c r="K266" s="176"/>
      <c r="L266" s="176"/>
      <c r="M266" s="176"/>
      <c r="N266" s="176"/>
      <c r="O266" s="176"/>
      <c r="P266" s="176"/>
      <c r="Q266" s="226"/>
      <c r="R266" s="222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76"/>
      <c r="AJ266" s="176"/>
      <c r="AK266" s="176"/>
    </row>
    <row r="267" ht="24.75" customHeight="1">
      <c r="A267" s="160">
        <v>4.0</v>
      </c>
      <c r="B267" s="191" t="s">
        <v>79</v>
      </c>
      <c r="C267" s="197"/>
      <c r="D267" s="197"/>
      <c r="E267" s="197"/>
      <c r="F267" s="197"/>
      <c r="G267" s="197"/>
      <c r="H267" s="225">
        <v>23.0</v>
      </c>
      <c r="I267" s="197">
        <v>1.0</v>
      </c>
      <c r="J267" s="193">
        <f t="shared" si="232"/>
        <v>23</v>
      </c>
      <c r="K267" s="176"/>
      <c r="L267" s="176"/>
      <c r="M267" s="176"/>
      <c r="N267" s="176"/>
      <c r="O267" s="176"/>
      <c r="P267" s="176"/>
      <c r="Q267" s="226"/>
      <c r="R267" s="222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76"/>
      <c r="AJ267" s="176"/>
      <c r="AK267" s="176"/>
    </row>
    <row r="268" ht="24.75" customHeight="1">
      <c r="A268" s="160">
        <v>5.0</v>
      </c>
      <c r="B268" s="181" t="s">
        <v>86</v>
      </c>
      <c r="C268" s="197"/>
      <c r="D268" s="197"/>
      <c r="E268" s="197"/>
      <c r="F268" s="197"/>
      <c r="G268" s="197"/>
      <c r="H268" s="225">
        <v>59.0</v>
      </c>
      <c r="I268" s="197">
        <v>1.0</v>
      </c>
      <c r="J268" s="193">
        <f t="shared" si="232"/>
        <v>59</v>
      </c>
      <c r="K268" s="176"/>
      <c r="L268" s="176"/>
      <c r="M268" s="176"/>
      <c r="N268" s="176"/>
      <c r="O268" s="176"/>
      <c r="P268" s="176"/>
      <c r="Q268" s="226"/>
      <c r="R268" s="222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76"/>
      <c r="AJ268" s="176"/>
      <c r="AK268" s="176"/>
    </row>
    <row r="269" ht="24.75" customHeight="1">
      <c r="A269" s="160">
        <v>6.0</v>
      </c>
      <c r="B269" s="191" t="s">
        <v>86</v>
      </c>
      <c r="C269" s="197"/>
      <c r="D269" s="197"/>
      <c r="E269" s="197"/>
      <c r="F269" s="197"/>
      <c r="G269" s="197"/>
      <c r="H269" s="225">
        <v>27.0</v>
      </c>
      <c r="I269" s="197">
        <v>1.0</v>
      </c>
      <c r="J269" s="193">
        <f t="shared" si="232"/>
        <v>27</v>
      </c>
      <c r="K269" s="176"/>
      <c r="L269" s="176"/>
      <c r="M269" s="176"/>
      <c r="N269" s="176"/>
      <c r="O269" s="176"/>
      <c r="P269" s="176"/>
      <c r="Q269" s="226"/>
      <c r="R269" s="222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76"/>
      <c r="AJ269" s="176"/>
      <c r="AK269" s="176"/>
    </row>
    <row r="270" ht="24.75" customHeight="1">
      <c r="A270" s="160">
        <v>7.0</v>
      </c>
      <c r="B270" s="181" t="s">
        <v>94</v>
      </c>
      <c r="C270" s="197"/>
      <c r="D270" s="197"/>
      <c r="E270" s="197"/>
      <c r="F270" s="197"/>
      <c r="G270" s="197"/>
      <c r="H270" s="225">
        <v>23.0</v>
      </c>
      <c r="I270" s="197">
        <v>1.0</v>
      </c>
      <c r="J270" s="193">
        <f t="shared" si="232"/>
        <v>23</v>
      </c>
      <c r="K270" s="176"/>
      <c r="L270" s="176"/>
      <c r="M270" s="176"/>
      <c r="N270" s="176"/>
      <c r="O270" s="176"/>
      <c r="P270" s="176"/>
      <c r="Q270" s="226"/>
      <c r="R270" s="222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76"/>
      <c r="AJ270" s="176"/>
      <c r="AK270" s="176"/>
    </row>
    <row r="271" ht="24.75" customHeight="1">
      <c r="A271" s="160">
        <v>8.0</v>
      </c>
      <c r="B271" s="191" t="s">
        <v>94</v>
      </c>
      <c r="C271" s="197"/>
      <c r="D271" s="197"/>
      <c r="E271" s="197"/>
      <c r="F271" s="197"/>
      <c r="G271" s="197"/>
      <c r="H271" s="225">
        <v>26.0</v>
      </c>
      <c r="I271" s="197">
        <v>1.0</v>
      </c>
      <c r="J271" s="193">
        <f t="shared" si="232"/>
        <v>26</v>
      </c>
      <c r="K271" s="176"/>
      <c r="L271" s="176"/>
      <c r="M271" s="176"/>
      <c r="N271" s="176"/>
      <c r="O271" s="176"/>
      <c r="P271" s="176"/>
      <c r="Q271" s="226"/>
      <c r="R271" s="222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76"/>
      <c r="AJ271" s="176"/>
      <c r="AK271" s="176"/>
    </row>
    <row r="272" ht="24.75" customHeight="1">
      <c r="A272" s="160">
        <v>9.0</v>
      </c>
      <c r="B272" s="181" t="s">
        <v>55</v>
      </c>
      <c r="C272" s="197"/>
      <c r="D272" s="197"/>
      <c r="E272" s="197"/>
      <c r="F272" s="197"/>
      <c r="G272" s="197"/>
      <c r="H272" s="225">
        <v>33.0</v>
      </c>
      <c r="I272" s="197">
        <v>1.0</v>
      </c>
      <c r="J272" s="193">
        <f t="shared" si="232"/>
        <v>33</v>
      </c>
      <c r="K272" s="176"/>
      <c r="L272" s="176"/>
      <c r="M272" s="176"/>
      <c r="N272" s="176"/>
      <c r="O272" s="176"/>
      <c r="P272" s="176"/>
      <c r="Q272" s="226"/>
      <c r="R272" s="222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76"/>
      <c r="AJ272" s="176"/>
      <c r="AK272" s="176"/>
    </row>
    <row r="273" ht="24.75" customHeight="1">
      <c r="A273" s="160">
        <v>10.0</v>
      </c>
      <c r="B273" s="191" t="s">
        <v>55</v>
      </c>
      <c r="C273" s="197"/>
      <c r="D273" s="197"/>
      <c r="E273" s="197"/>
      <c r="F273" s="197"/>
      <c r="G273" s="197"/>
      <c r="H273" s="225">
        <v>23.0</v>
      </c>
      <c r="I273" s="197">
        <v>1.0</v>
      </c>
      <c r="J273" s="193">
        <f t="shared" si="232"/>
        <v>23</v>
      </c>
      <c r="K273" s="176"/>
      <c r="L273" s="176"/>
      <c r="M273" s="176"/>
      <c r="N273" s="176"/>
      <c r="O273" s="176"/>
      <c r="P273" s="176"/>
      <c r="Q273" s="226"/>
      <c r="R273" s="222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76"/>
      <c r="AJ273" s="176"/>
      <c r="AK273" s="176"/>
    </row>
    <row r="274" ht="24.75" hidden="1" customHeight="1">
      <c r="A274" s="160">
        <v>11.0</v>
      </c>
      <c r="B274" s="227"/>
      <c r="C274" s="197"/>
      <c r="D274" s="197"/>
      <c r="E274" s="197"/>
      <c r="F274" s="197"/>
      <c r="G274" s="197"/>
      <c r="H274" s="225"/>
      <c r="I274" s="197"/>
      <c r="J274" s="193">
        <f t="shared" si="232"/>
        <v>0</v>
      </c>
      <c r="K274" s="176"/>
      <c r="L274" s="176"/>
      <c r="M274" s="176"/>
      <c r="N274" s="176"/>
      <c r="O274" s="176"/>
      <c r="P274" s="176"/>
      <c r="Q274" s="226"/>
      <c r="R274" s="222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76"/>
      <c r="AJ274" s="176"/>
      <c r="AK274" s="176"/>
    </row>
    <row r="275" ht="24.75" hidden="1" customHeight="1">
      <c r="A275" s="160">
        <v>12.0</v>
      </c>
      <c r="B275" s="227"/>
      <c r="C275" s="197"/>
      <c r="D275" s="197"/>
      <c r="E275" s="197"/>
      <c r="F275" s="197"/>
      <c r="G275" s="197"/>
      <c r="H275" s="225"/>
      <c r="I275" s="197"/>
      <c r="J275" s="193">
        <f t="shared" si="232"/>
        <v>0</v>
      </c>
      <c r="K275" s="176"/>
      <c r="L275" s="176"/>
      <c r="M275" s="176"/>
      <c r="N275" s="176"/>
      <c r="O275" s="176"/>
      <c r="P275" s="176"/>
      <c r="Q275" s="226"/>
      <c r="R275" s="222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76"/>
      <c r="AJ275" s="176"/>
      <c r="AK275" s="176"/>
    </row>
    <row r="276" ht="24.75" hidden="1" customHeight="1">
      <c r="A276" s="160">
        <v>13.0</v>
      </c>
      <c r="B276" s="227"/>
      <c r="C276" s="197"/>
      <c r="D276" s="197"/>
      <c r="E276" s="197"/>
      <c r="F276" s="197"/>
      <c r="G276" s="197"/>
      <c r="H276" s="225"/>
      <c r="I276" s="197"/>
      <c r="J276" s="193">
        <f t="shared" si="232"/>
        <v>0</v>
      </c>
      <c r="K276" s="176"/>
      <c r="L276" s="176"/>
      <c r="M276" s="176"/>
      <c r="N276" s="176"/>
      <c r="O276" s="176"/>
      <c r="P276" s="176"/>
      <c r="Q276" s="226"/>
      <c r="R276" s="222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76"/>
      <c r="AJ276" s="176"/>
      <c r="AK276" s="176"/>
    </row>
    <row r="277" ht="24.75" hidden="1" customHeight="1">
      <c r="A277" s="160">
        <v>14.0</v>
      </c>
      <c r="B277" s="227"/>
      <c r="C277" s="197"/>
      <c r="D277" s="197"/>
      <c r="E277" s="197"/>
      <c r="F277" s="197"/>
      <c r="G277" s="197"/>
      <c r="H277" s="225"/>
      <c r="I277" s="197"/>
      <c r="J277" s="193">
        <f t="shared" si="232"/>
        <v>0</v>
      </c>
      <c r="K277" s="176"/>
      <c r="L277" s="176"/>
      <c r="M277" s="176"/>
      <c r="N277" s="176"/>
      <c r="O277" s="176"/>
      <c r="P277" s="176"/>
      <c r="Q277" s="226"/>
      <c r="R277" s="222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76"/>
      <c r="AJ277" s="176"/>
      <c r="AK277" s="176"/>
    </row>
    <row r="278" ht="24.75" hidden="1" customHeight="1">
      <c r="A278" s="160">
        <v>15.0</v>
      </c>
      <c r="B278" s="227"/>
      <c r="C278" s="197"/>
      <c r="D278" s="197"/>
      <c r="E278" s="197"/>
      <c r="F278" s="197"/>
      <c r="G278" s="197"/>
      <c r="H278" s="225"/>
      <c r="I278" s="197"/>
      <c r="J278" s="193">
        <f t="shared" si="232"/>
        <v>0</v>
      </c>
      <c r="K278" s="176"/>
      <c r="L278" s="176"/>
      <c r="M278" s="176"/>
      <c r="N278" s="176"/>
      <c r="O278" s="176"/>
      <c r="P278" s="176"/>
      <c r="Q278" s="226"/>
      <c r="R278" s="222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76"/>
      <c r="AJ278" s="176"/>
      <c r="AK278" s="176"/>
    </row>
    <row r="279" ht="24.75" hidden="1" customHeight="1">
      <c r="A279" s="160">
        <v>16.0</v>
      </c>
      <c r="B279" s="227"/>
      <c r="C279" s="197"/>
      <c r="D279" s="197"/>
      <c r="E279" s="197"/>
      <c r="F279" s="197"/>
      <c r="G279" s="197"/>
      <c r="H279" s="225"/>
      <c r="I279" s="197"/>
      <c r="J279" s="193">
        <f t="shared" si="232"/>
        <v>0</v>
      </c>
      <c r="K279" s="176"/>
      <c r="L279" s="176"/>
      <c r="M279" s="176"/>
      <c r="N279" s="176"/>
      <c r="O279" s="176"/>
      <c r="P279" s="176"/>
      <c r="Q279" s="226"/>
      <c r="R279" s="222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76"/>
      <c r="AJ279" s="176"/>
      <c r="AK279" s="176"/>
    </row>
    <row r="280" ht="24.75" hidden="1" customHeight="1">
      <c r="A280" s="160">
        <v>17.0</v>
      </c>
      <c r="B280" s="227"/>
      <c r="C280" s="197"/>
      <c r="D280" s="197"/>
      <c r="E280" s="197"/>
      <c r="F280" s="197"/>
      <c r="G280" s="197"/>
      <c r="H280" s="225"/>
      <c r="I280" s="197"/>
      <c r="J280" s="193">
        <f t="shared" si="232"/>
        <v>0</v>
      </c>
      <c r="K280" s="176"/>
      <c r="L280" s="176"/>
      <c r="M280" s="176"/>
      <c r="N280" s="176"/>
      <c r="O280" s="176"/>
      <c r="P280" s="176"/>
      <c r="Q280" s="226"/>
      <c r="R280" s="222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76"/>
      <c r="AJ280" s="176"/>
      <c r="AK280" s="176"/>
    </row>
    <row r="281" ht="24.75" hidden="1" customHeight="1">
      <c r="A281" s="160">
        <v>18.0</v>
      </c>
      <c r="B281" s="227"/>
      <c r="C281" s="197"/>
      <c r="D281" s="197"/>
      <c r="E281" s="197"/>
      <c r="F281" s="197"/>
      <c r="G281" s="197"/>
      <c r="H281" s="225"/>
      <c r="I281" s="197"/>
      <c r="J281" s="193">
        <f t="shared" si="232"/>
        <v>0</v>
      </c>
      <c r="K281" s="176"/>
      <c r="L281" s="176"/>
      <c r="M281" s="176"/>
      <c r="N281" s="176"/>
      <c r="O281" s="176"/>
      <c r="P281" s="176"/>
      <c r="Q281" s="226"/>
      <c r="R281" s="222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76"/>
      <c r="AJ281" s="176"/>
      <c r="AK281" s="176"/>
    </row>
    <row r="282" ht="24.75" hidden="1" customHeight="1">
      <c r="A282" s="160">
        <v>19.0</v>
      </c>
      <c r="B282" s="227"/>
      <c r="C282" s="197"/>
      <c r="D282" s="197"/>
      <c r="E282" s="197"/>
      <c r="F282" s="197"/>
      <c r="G282" s="197"/>
      <c r="H282" s="225"/>
      <c r="I282" s="197"/>
      <c r="J282" s="193">
        <f t="shared" si="232"/>
        <v>0</v>
      </c>
      <c r="K282" s="176"/>
      <c r="L282" s="176"/>
      <c r="M282" s="176"/>
      <c r="N282" s="176"/>
      <c r="O282" s="176"/>
      <c r="P282" s="176"/>
      <c r="Q282" s="226"/>
      <c r="R282" s="140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20.0</v>
      </c>
      <c r="B283" s="227"/>
      <c r="C283" s="197"/>
      <c r="D283" s="197"/>
      <c r="E283" s="197"/>
      <c r="F283" s="197"/>
      <c r="G283" s="197"/>
      <c r="H283" s="225"/>
      <c r="I283" s="197"/>
      <c r="J283" s="193">
        <f t="shared" si="232"/>
        <v>0</v>
      </c>
      <c r="K283" s="176"/>
      <c r="L283" s="176"/>
      <c r="M283" s="176"/>
      <c r="N283" s="176"/>
      <c r="O283" s="176"/>
      <c r="P283" s="176"/>
      <c r="Q283" s="226"/>
      <c r="R283" s="222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21.0</v>
      </c>
      <c r="B284" s="227"/>
      <c r="C284" s="197"/>
      <c r="D284" s="197"/>
      <c r="E284" s="197"/>
      <c r="F284" s="197"/>
      <c r="G284" s="197"/>
      <c r="H284" s="225"/>
      <c r="I284" s="197"/>
      <c r="J284" s="193">
        <f t="shared" si="232"/>
        <v>0</v>
      </c>
      <c r="K284" s="176"/>
      <c r="L284" s="176"/>
      <c r="M284" s="176"/>
      <c r="N284" s="176"/>
      <c r="O284" s="176"/>
      <c r="P284" s="176"/>
      <c r="Q284" s="226"/>
      <c r="R284" s="222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22.0</v>
      </c>
      <c r="B285" s="227"/>
      <c r="C285" s="197"/>
      <c r="D285" s="197"/>
      <c r="E285" s="197"/>
      <c r="F285" s="197"/>
      <c r="G285" s="197"/>
      <c r="H285" s="225"/>
      <c r="I285" s="197"/>
      <c r="J285" s="193">
        <f t="shared" si="232"/>
        <v>0</v>
      </c>
      <c r="K285" s="176"/>
      <c r="L285" s="176"/>
      <c r="M285" s="176"/>
      <c r="N285" s="176"/>
      <c r="O285" s="176"/>
      <c r="P285" s="176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23.0</v>
      </c>
      <c r="B286" s="227"/>
      <c r="C286" s="197"/>
      <c r="D286" s="197"/>
      <c r="E286" s="197"/>
      <c r="F286" s="197"/>
      <c r="G286" s="197"/>
      <c r="H286" s="225"/>
      <c r="I286" s="197"/>
      <c r="J286" s="193">
        <f t="shared" si="232"/>
        <v>0</v>
      </c>
      <c r="K286" s="176"/>
      <c r="L286" s="176"/>
      <c r="M286" s="176"/>
      <c r="N286" s="176"/>
      <c r="O286" s="176"/>
      <c r="P286" s="176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24.0</v>
      </c>
      <c r="B287" s="227"/>
      <c r="C287" s="197"/>
      <c r="D287" s="197"/>
      <c r="E287" s="197"/>
      <c r="F287" s="197"/>
      <c r="G287" s="197"/>
      <c r="H287" s="225"/>
      <c r="I287" s="197"/>
      <c r="J287" s="193">
        <f t="shared" si="232"/>
        <v>0</v>
      </c>
      <c r="K287" s="176"/>
      <c r="L287" s="176"/>
      <c r="M287" s="176"/>
      <c r="N287" s="176"/>
      <c r="O287" s="176"/>
      <c r="P287" s="176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25.0</v>
      </c>
      <c r="B288" s="227"/>
      <c r="C288" s="197"/>
      <c r="D288" s="197"/>
      <c r="E288" s="197"/>
      <c r="F288" s="197"/>
      <c r="G288" s="197"/>
      <c r="H288" s="225"/>
      <c r="I288" s="197"/>
      <c r="J288" s="193">
        <f t="shared" si="232"/>
        <v>0</v>
      </c>
      <c r="K288" s="176"/>
      <c r="L288" s="176"/>
      <c r="M288" s="176"/>
      <c r="N288" s="176"/>
      <c r="O288" s="176"/>
      <c r="P288" s="176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26.0</v>
      </c>
      <c r="B289" s="227"/>
      <c r="C289" s="197"/>
      <c r="D289" s="197"/>
      <c r="E289" s="197"/>
      <c r="F289" s="197"/>
      <c r="G289" s="197"/>
      <c r="H289" s="225"/>
      <c r="I289" s="197"/>
      <c r="J289" s="193">
        <f t="shared" si="232"/>
        <v>0</v>
      </c>
      <c r="K289" s="176"/>
      <c r="L289" s="176"/>
      <c r="M289" s="176"/>
      <c r="N289" s="176"/>
      <c r="O289" s="176"/>
      <c r="P289" s="176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27.0</v>
      </c>
      <c r="B290" s="227"/>
      <c r="C290" s="197"/>
      <c r="D290" s="197"/>
      <c r="E290" s="197"/>
      <c r="F290" s="197"/>
      <c r="G290" s="197"/>
      <c r="H290" s="197"/>
      <c r="I290" s="197"/>
      <c r="J290" s="193">
        <f t="shared" si="232"/>
        <v>0</v>
      </c>
      <c r="K290" s="176"/>
      <c r="L290" s="176"/>
      <c r="M290" s="176"/>
      <c r="N290" s="176"/>
      <c r="O290" s="176"/>
      <c r="P290" s="176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0">
        <v>28.0</v>
      </c>
      <c r="B291" s="227"/>
      <c r="C291" s="197"/>
      <c r="D291" s="197"/>
      <c r="E291" s="197"/>
      <c r="F291" s="197"/>
      <c r="G291" s="197"/>
      <c r="H291" s="197"/>
      <c r="I291" s="197"/>
      <c r="J291" s="193">
        <f t="shared" si="232"/>
        <v>0</v>
      </c>
      <c r="K291" s="176"/>
      <c r="L291" s="176"/>
      <c r="M291" s="176"/>
      <c r="N291" s="176"/>
      <c r="O291" s="176"/>
      <c r="P291" s="176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0">
        <v>29.0</v>
      </c>
      <c r="B292" s="228"/>
      <c r="C292" s="197"/>
      <c r="D292" s="197"/>
      <c r="E292" s="197"/>
      <c r="F292" s="197"/>
      <c r="G292" s="197"/>
      <c r="H292" s="197"/>
      <c r="I292" s="197"/>
      <c r="J292" s="193">
        <f t="shared" si="232"/>
        <v>0</v>
      </c>
      <c r="K292" s="176"/>
      <c r="L292" s="176"/>
      <c r="M292" s="176"/>
      <c r="N292" s="176"/>
      <c r="O292" s="176"/>
      <c r="P292" s="176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0">
        <v>30.0</v>
      </c>
      <c r="B293" s="228"/>
      <c r="C293" s="197"/>
      <c r="D293" s="197"/>
      <c r="E293" s="197"/>
      <c r="F293" s="197"/>
      <c r="G293" s="197"/>
      <c r="H293" s="225"/>
      <c r="I293" s="197"/>
      <c r="J293" s="193">
        <f t="shared" si="232"/>
        <v>0</v>
      </c>
      <c r="K293" s="176"/>
      <c r="L293" s="176"/>
      <c r="M293" s="176"/>
      <c r="N293" s="176"/>
      <c r="O293" s="176"/>
      <c r="P293" s="176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0">
        <v>31.0</v>
      </c>
      <c r="B294" s="216"/>
      <c r="C294" s="197"/>
      <c r="D294" s="197"/>
      <c r="E294" s="197"/>
      <c r="F294" s="197"/>
      <c r="G294" s="197"/>
      <c r="H294" s="225"/>
      <c r="I294" s="197"/>
      <c r="J294" s="193">
        <f t="shared" si="232"/>
        <v>0</v>
      </c>
      <c r="K294" s="176"/>
      <c r="L294" s="176"/>
      <c r="M294" s="176"/>
      <c r="N294" s="176"/>
      <c r="O294" s="176"/>
      <c r="P294" s="176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0">
        <v>32.0</v>
      </c>
      <c r="B295" s="216"/>
      <c r="C295" s="160"/>
      <c r="D295" s="160"/>
      <c r="E295" s="160"/>
      <c r="F295" s="160"/>
      <c r="G295" s="160"/>
      <c r="H295" s="160"/>
      <c r="I295" s="160"/>
      <c r="J295" s="193">
        <f t="shared" si="232"/>
        <v>0</v>
      </c>
      <c r="K295" s="176"/>
      <c r="L295" s="176"/>
      <c r="M295" s="176"/>
      <c r="N295" s="176"/>
      <c r="O295" s="176"/>
      <c r="P295" s="176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0">
        <v>33.0</v>
      </c>
      <c r="B296" s="228"/>
      <c r="C296" s="160"/>
      <c r="D296" s="160"/>
      <c r="E296" s="160"/>
      <c r="F296" s="160"/>
      <c r="G296" s="160"/>
      <c r="H296" s="160"/>
      <c r="I296" s="160"/>
      <c r="J296" s="193">
        <f t="shared" si="232"/>
        <v>0</v>
      </c>
      <c r="K296" s="176"/>
      <c r="L296" s="176"/>
      <c r="M296" s="176"/>
      <c r="N296" s="176"/>
      <c r="O296" s="176"/>
      <c r="P296" s="176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24.75" hidden="1" customHeight="1">
      <c r="A297" s="160">
        <v>34.0</v>
      </c>
      <c r="B297" s="229"/>
      <c r="C297" s="160"/>
      <c r="D297" s="160"/>
      <c r="E297" s="160"/>
      <c r="F297" s="160"/>
      <c r="G297" s="160"/>
      <c r="H297" s="160"/>
      <c r="I297" s="160"/>
      <c r="J297" s="193">
        <f t="shared" si="232"/>
        <v>0</v>
      </c>
      <c r="K297" s="176"/>
      <c r="L297" s="176"/>
      <c r="M297" s="176"/>
      <c r="N297" s="176"/>
      <c r="O297" s="176"/>
      <c r="P297" s="176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24.75" hidden="1" customHeight="1">
      <c r="A298" s="160">
        <v>35.0</v>
      </c>
      <c r="B298" s="230"/>
      <c r="C298" s="160"/>
      <c r="D298" s="160"/>
      <c r="E298" s="160"/>
      <c r="F298" s="160"/>
      <c r="G298" s="160"/>
      <c r="H298" s="160"/>
      <c r="I298" s="160"/>
      <c r="J298" s="193">
        <f t="shared" si="232"/>
        <v>0</v>
      </c>
      <c r="K298" s="176"/>
      <c r="L298" s="176"/>
      <c r="M298" s="176"/>
      <c r="N298" s="176"/>
      <c r="O298" s="176"/>
      <c r="P298" s="176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 t="s">
        <v>38</v>
      </c>
      <c r="I299" s="139"/>
      <c r="J299" s="231">
        <f>SUM(J264:J298)</f>
        <v>363</v>
      </c>
      <c r="K299" s="232"/>
      <c r="L299" s="232"/>
      <c r="M299" s="232"/>
      <c r="N299" s="232"/>
      <c r="O299" s="232"/>
      <c r="P299" s="232"/>
      <c r="Q299" s="232"/>
      <c r="R299" s="139"/>
      <c r="S299" s="222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44"/>
      <c r="B300" s="144"/>
      <c r="C300" s="144"/>
      <c r="D300" s="144"/>
      <c r="E300" s="144"/>
      <c r="F300" s="144"/>
      <c r="G300" s="144"/>
      <c r="H300" s="145"/>
      <c r="I300" s="173"/>
      <c r="J300" s="203">
        <f>+J299*60%</f>
        <v>217.8</v>
      </c>
      <c r="K300" s="203"/>
      <c r="L300" s="203"/>
      <c r="M300" s="203"/>
      <c r="N300" s="203"/>
      <c r="O300" s="203"/>
      <c r="P300" s="203"/>
      <c r="Q300" s="203">
        <f>+J299*40%</f>
        <v>145.2</v>
      </c>
      <c r="R300" s="139"/>
      <c r="S300" s="222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2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139"/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2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9.5" customHeight="1">
      <c r="A303" s="233" t="s">
        <v>41</v>
      </c>
      <c r="B303" s="139"/>
      <c r="C303" s="139"/>
      <c r="D303" s="139"/>
      <c r="E303" s="139"/>
      <c r="F303" s="139"/>
      <c r="G303" s="139"/>
      <c r="H303" s="140"/>
      <c r="I303" s="139"/>
      <c r="J303" s="139"/>
      <c r="K303" s="139"/>
      <c r="L303" s="139"/>
      <c r="M303" s="139"/>
      <c r="N303" s="139"/>
      <c r="O303" s="139"/>
      <c r="P303" s="139"/>
      <c r="Q303" s="139"/>
      <c r="R303" s="139"/>
      <c r="S303" s="222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57.0" customHeight="1">
      <c r="A304" s="234"/>
      <c r="B304" s="235" t="s">
        <v>42</v>
      </c>
      <c r="C304" s="235" t="s">
        <v>43</v>
      </c>
      <c r="D304" s="235" t="s">
        <v>44</v>
      </c>
      <c r="E304" s="235" t="s">
        <v>45</v>
      </c>
      <c r="F304" s="235"/>
      <c r="G304" s="235"/>
      <c r="H304" s="236" t="s">
        <v>46</v>
      </c>
      <c r="I304" s="237" t="s">
        <v>47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2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8.75" customHeight="1">
      <c r="A305" s="238" t="s">
        <v>48</v>
      </c>
      <c r="B305" s="239">
        <f>+E25</f>
        <v>34381.3267</v>
      </c>
      <c r="C305" s="240">
        <f>+J236</f>
        <v>31137.74583</v>
      </c>
      <c r="D305" s="240">
        <f>+J257</f>
        <v>0</v>
      </c>
      <c r="E305" s="241">
        <f>J300</f>
        <v>217.8</v>
      </c>
      <c r="F305" s="241"/>
      <c r="G305" s="241"/>
      <c r="H305" s="242">
        <f>+I25</f>
        <v>2424.971796</v>
      </c>
      <c r="I305" s="243">
        <f>+B305-C305-D305-E305-H305</f>
        <v>600.8090725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2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9.5" customHeight="1">
      <c r="A306" s="244" t="s">
        <v>49</v>
      </c>
      <c r="B306" s="245"/>
      <c r="C306" s="246">
        <f>+C305/B305</f>
        <v>0.9056586473</v>
      </c>
      <c r="D306" s="246">
        <f>+D305/B305</f>
        <v>0</v>
      </c>
      <c r="E306" s="246">
        <f>+E305/B305</f>
        <v>0.006334834077</v>
      </c>
      <c r="F306" s="246"/>
      <c r="G306" s="246"/>
      <c r="H306" s="247">
        <f>+H305/B305</f>
        <v>0.07053165274</v>
      </c>
      <c r="I306" s="248">
        <f>+I305/B305</f>
        <v>0.01747486587</v>
      </c>
      <c r="J306" s="139"/>
      <c r="K306" s="139"/>
      <c r="L306" s="139"/>
      <c r="M306" s="139"/>
      <c r="N306" s="139"/>
      <c r="O306" s="139"/>
      <c r="P306" s="139"/>
      <c r="Q306" s="139"/>
      <c r="R306" s="141"/>
      <c r="S306" s="222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9.5" customHeight="1">
      <c r="A307" s="163"/>
      <c r="B307" s="219"/>
      <c r="C307" s="249"/>
      <c r="D307" s="249"/>
      <c r="E307" s="249"/>
      <c r="F307" s="249"/>
      <c r="G307" s="249"/>
      <c r="H307" s="250"/>
      <c r="I307" s="251"/>
      <c r="J307" s="139"/>
      <c r="K307" s="139"/>
      <c r="L307" s="139"/>
      <c r="M307" s="139"/>
      <c r="N307" s="139"/>
      <c r="O307" s="139"/>
      <c r="P307" s="139"/>
      <c r="Q307" s="139"/>
      <c r="R307" s="141"/>
      <c r="S307" s="222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2"/>
      <c r="B308" s="253"/>
      <c r="C308" s="253"/>
      <c r="D308" s="253" t="s">
        <v>50</v>
      </c>
      <c r="E308" s="253" t="s">
        <v>48</v>
      </c>
      <c r="F308" s="253"/>
      <c r="G308" s="253"/>
      <c r="H308" s="254">
        <f>+D305+E305+H305+I305</f>
        <v>3243.580868</v>
      </c>
      <c r="I308" s="255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6"/>
      <c r="B309" s="139"/>
      <c r="C309" s="139"/>
      <c r="D309" s="139"/>
      <c r="E309" s="139" t="s">
        <v>49</v>
      </c>
      <c r="F309" s="139"/>
      <c r="G309" s="139"/>
      <c r="H309" s="250">
        <f>+H308/B305</f>
        <v>0.09434135269</v>
      </c>
      <c r="I309" s="257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8.75" customHeight="1">
      <c r="A310" s="256"/>
      <c r="B310" s="139"/>
      <c r="C310" s="139" t="s">
        <v>51</v>
      </c>
      <c r="D310" s="139"/>
      <c r="E310" s="139"/>
      <c r="F310" s="139"/>
      <c r="G310" s="139"/>
      <c r="H310" s="140"/>
      <c r="I310" s="257"/>
      <c r="J310" s="139"/>
      <c r="K310" s="139"/>
      <c r="L310" s="139"/>
      <c r="M310" s="139"/>
      <c r="N310" s="139"/>
      <c r="O310" s="139"/>
      <c r="P310" s="139"/>
      <c r="Q310" s="139"/>
      <c r="R310" s="141"/>
      <c r="S310" s="140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8.75" customHeight="1">
      <c r="A311" s="256"/>
      <c r="B311" s="139"/>
      <c r="C311" s="139"/>
      <c r="D311" s="139" t="s">
        <v>52</v>
      </c>
      <c r="E311" s="139"/>
      <c r="F311" s="139"/>
      <c r="G311" s="139"/>
      <c r="H311" s="140">
        <f>+H310*(H308-H305)</f>
        <v>0</v>
      </c>
      <c r="I311" s="257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9.5" customHeight="1">
      <c r="A312" s="258"/>
      <c r="B312" s="259"/>
      <c r="C312" s="259"/>
      <c r="D312" s="259"/>
      <c r="E312" s="259"/>
      <c r="F312" s="259"/>
      <c r="G312" s="259"/>
      <c r="H312" s="260"/>
      <c r="I312" s="261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</row>
    <row r="315" ht="18.75" customHeight="1">
      <c r="A315" s="139"/>
      <c r="B315" s="139"/>
      <c r="C315" s="139"/>
      <c r="D315" s="139"/>
      <c r="E315" s="139"/>
      <c r="F315" s="139"/>
      <c r="G315" s="139"/>
      <c r="H315" s="140"/>
      <c r="I315" s="139"/>
      <c r="J315" s="139"/>
      <c r="K315" s="139"/>
      <c r="L315" s="139"/>
      <c r="M315" s="139"/>
      <c r="N315" s="139"/>
      <c r="O315" s="139"/>
      <c r="P315" s="139"/>
      <c r="Q315" s="139"/>
      <c r="R315" s="141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2"/>
      <c r="I488" s="7"/>
      <c r="J488" s="7"/>
      <c r="K488" s="7"/>
      <c r="L488" s="7"/>
      <c r="M488" s="7"/>
      <c r="N488" s="7"/>
      <c r="O488" s="7"/>
      <c r="P488" s="7"/>
      <c r="Q488" s="7"/>
      <c r="R488" s="26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2"/>
      <c r="I489" s="7"/>
      <c r="J489" s="7"/>
      <c r="K489" s="7"/>
      <c r="L489" s="7"/>
      <c r="M489" s="7"/>
      <c r="N489" s="7"/>
      <c r="O489" s="7"/>
      <c r="P489" s="7"/>
      <c r="Q489" s="7"/>
      <c r="R489" s="26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2"/>
      <c r="I490" s="7"/>
      <c r="J490" s="7"/>
      <c r="K490" s="7"/>
      <c r="L490" s="7"/>
      <c r="M490" s="7"/>
      <c r="N490" s="7"/>
      <c r="O490" s="7"/>
      <c r="P490" s="7"/>
      <c r="Q490" s="7"/>
      <c r="R490" s="263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2"/>
      <c r="I491" s="7"/>
      <c r="J491" s="7"/>
      <c r="K491" s="7"/>
      <c r="L491" s="7"/>
      <c r="M491" s="7"/>
      <c r="N491" s="7"/>
      <c r="O491" s="7"/>
      <c r="P491" s="7"/>
      <c r="Q491" s="7"/>
      <c r="R491" s="263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2"/>
      <c r="I492" s="7"/>
      <c r="J492" s="7"/>
      <c r="K492" s="7"/>
      <c r="L492" s="7"/>
      <c r="M492" s="7"/>
      <c r="N492" s="7"/>
      <c r="O492" s="7"/>
      <c r="P492" s="7"/>
      <c r="Q492" s="7"/>
      <c r="R492" s="263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2"/>
      <c r="I493" s="7"/>
      <c r="J493" s="7"/>
      <c r="K493" s="7"/>
      <c r="L493" s="7"/>
      <c r="M493" s="7"/>
      <c r="N493" s="7"/>
      <c r="O493" s="7"/>
      <c r="P493" s="7"/>
      <c r="Q493" s="7"/>
      <c r="R493" s="263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2"/>
      <c r="I494" s="7"/>
      <c r="J494" s="7"/>
      <c r="K494" s="7"/>
      <c r="L494" s="7"/>
      <c r="M494" s="7"/>
      <c r="N494" s="7"/>
      <c r="O494" s="7"/>
      <c r="P494" s="7"/>
      <c r="Q494" s="7"/>
      <c r="R494" s="263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2"/>
      <c r="I495" s="7"/>
      <c r="J495" s="7"/>
      <c r="K495" s="7"/>
      <c r="L495" s="7"/>
      <c r="M495" s="7"/>
      <c r="N495" s="7"/>
      <c r="O495" s="7"/>
      <c r="P495" s="7"/>
      <c r="Q495" s="7"/>
      <c r="R495" s="263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2"/>
      <c r="I496" s="7"/>
      <c r="J496" s="7"/>
      <c r="K496" s="7"/>
      <c r="L496" s="7"/>
      <c r="M496" s="7"/>
      <c r="N496" s="7"/>
      <c r="O496" s="7"/>
      <c r="P496" s="7"/>
      <c r="Q496" s="7"/>
      <c r="R496" s="263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2"/>
      <c r="I497" s="7"/>
      <c r="J497" s="7"/>
      <c r="K497" s="7"/>
      <c r="L497" s="7"/>
      <c r="M497" s="7"/>
      <c r="N497" s="7"/>
      <c r="O497" s="7"/>
      <c r="P497" s="7"/>
      <c r="Q497" s="7"/>
      <c r="R497" s="263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2"/>
      <c r="I498" s="7"/>
      <c r="J498" s="7"/>
      <c r="K498" s="7"/>
      <c r="L498" s="7"/>
      <c r="M498" s="7"/>
      <c r="N498" s="7"/>
      <c r="O498" s="7"/>
      <c r="P498" s="7"/>
      <c r="Q498" s="7"/>
      <c r="R498" s="263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2"/>
      <c r="I499" s="7"/>
      <c r="J499" s="7"/>
      <c r="K499" s="7"/>
      <c r="L499" s="7"/>
      <c r="M499" s="7"/>
      <c r="N499" s="7"/>
      <c r="O499" s="7"/>
      <c r="P499" s="7"/>
      <c r="Q499" s="7"/>
      <c r="R499" s="263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2"/>
      <c r="I500" s="7"/>
      <c r="J500" s="7"/>
      <c r="K500" s="7"/>
      <c r="L500" s="7"/>
      <c r="M500" s="7"/>
      <c r="N500" s="7"/>
      <c r="O500" s="7"/>
      <c r="P500" s="7"/>
      <c r="Q500" s="7"/>
      <c r="R500" s="263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2"/>
      <c r="I501" s="7"/>
      <c r="J501" s="7"/>
      <c r="K501" s="7"/>
      <c r="L501" s="7"/>
      <c r="M501" s="7"/>
      <c r="N501" s="7"/>
      <c r="O501" s="7"/>
      <c r="P501" s="7"/>
      <c r="Q501" s="7"/>
      <c r="R501" s="263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2"/>
      <c r="I502" s="7"/>
      <c r="J502" s="7"/>
      <c r="K502" s="7"/>
      <c r="L502" s="7"/>
      <c r="M502" s="7"/>
      <c r="N502" s="7"/>
      <c r="O502" s="7"/>
      <c r="P502" s="7"/>
      <c r="Q502" s="7"/>
      <c r="R502" s="263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2"/>
      <c r="I503" s="7"/>
      <c r="J503" s="7"/>
      <c r="K503" s="7"/>
      <c r="L503" s="7"/>
      <c r="M503" s="7"/>
      <c r="N503" s="7"/>
      <c r="O503" s="7"/>
      <c r="P503" s="7"/>
      <c r="Q503" s="7"/>
      <c r="R503" s="263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2"/>
      <c r="I504" s="7"/>
      <c r="J504" s="7"/>
      <c r="K504" s="7"/>
      <c r="L504" s="7"/>
      <c r="M504" s="7"/>
      <c r="N504" s="7"/>
      <c r="O504" s="7"/>
      <c r="P504" s="7"/>
      <c r="Q504" s="7"/>
      <c r="R504" s="263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2"/>
      <c r="I505" s="7"/>
      <c r="J505" s="7"/>
      <c r="K505" s="7"/>
      <c r="L505" s="7"/>
      <c r="M505" s="7"/>
      <c r="N505" s="7"/>
      <c r="O505" s="7"/>
      <c r="P505" s="7"/>
      <c r="Q505" s="7"/>
      <c r="R505" s="263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2"/>
      <c r="I506" s="7"/>
      <c r="J506" s="7"/>
      <c r="K506" s="7"/>
      <c r="L506" s="7"/>
      <c r="M506" s="7"/>
      <c r="N506" s="7"/>
      <c r="O506" s="7"/>
      <c r="P506" s="7"/>
      <c r="Q506" s="7"/>
      <c r="R506" s="263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2"/>
      <c r="I507" s="7"/>
      <c r="J507" s="7"/>
      <c r="K507" s="7"/>
      <c r="L507" s="7"/>
      <c r="M507" s="7"/>
      <c r="N507" s="7"/>
      <c r="O507" s="7"/>
      <c r="P507" s="7"/>
      <c r="Q507" s="7"/>
      <c r="R507" s="263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2"/>
      <c r="I508" s="7"/>
      <c r="J508" s="7"/>
      <c r="K508" s="7"/>
      <c r="L508" s="7"/>
      <c r="M508" s="7"/>
      <c r="N508" s="7"/>
      <c r="O508" s="7"/>
      <c r="P508" s="7"/>
      <c r="Q508" s="7"/>
      <c r="R508" s="263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2"/>
      <c r="I509" s="7"/>
      <c r="J509" s="7"/>
      <c r="K509" s="7"/>
      <c r="L509" s="7"/>
      <c r="M509" s="7"/>
      <c r="N509" s="7"/>
      <c r="O509" s="7"/>
      <c r="P509" s="7"/>
      <c r="Q509" s="7"/>
      <c r="R509" s="263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7"/>
      <c r="H510" s="262"/>
      <c r="I510" s="7"/>
      <c r="J510" s="7"/>
      <c r="K510" s="7"/>
      <c r="L510" s="7"/>
      <c r="M510" s="7"/>
      <c r="N510" s="7"/>
      <c r="O510" s="7"/>
      <c r="P510" s="7"/>
      <c r="Q510" s="7"/>
      <c r="R510" s="263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8.0" customHeight="1">
      <c r="A511" s="7"/>
      <c r="B511" s="7"/>
      <c r="C511" s="7"/>
      <c r="D511" s="7"/>
      <c r="E511" s="7"/>
      <c r="F511" s="7"/>
      <c r="G511" s="7"/>
      <c r="H511" s="262"/>
      <c r="I511" s="7"/>
      <c r="J511" s="7"/>
      <c r="K511" s="7"/>
      <c r="L511" s="7"/>
      <c r="M511" s="7"/>
      <c r="N511" s="7"/>
      <c r="O511" s="7"/>
      <c r="P511" s="7"/>
      <c r="Q511" s="7"/>
      <c r="R511" s="263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2:E242"/>
    <mergeCell ref="C263:E263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44528.0</v>
      </c>
      <c r="J4" s="139" t="str">
        <f>+B8&amp;"/"&amp;B9&amp;"/"&amp;B10&amp;"/"&amp;B11&amp;"/"&amp;B12&amp;"/"&amp;B13&amp;"/"&amp;B14&amp;"/"&amp;B15&amp;"/"&amp;B16</f>
        <v>HRD2940/HRD2940/D2670CC/D2670CC/////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97</v>
      </c>
      <c r="C8" s="154">
        <v>29.5</v>
      </c>
      <c r="D8" s="155">
        <v>0.0146</v>
      </c>
      <c r="E8" s="156">
        <f>252.81*22</f>
        <v>5561.82</v>
      </c>
      <c r="F8" s="156"/>
      <c r="G8" s="156"/>
      <c r="H8" s="157">
        <v>22.0</v>
      </c>
      <c r="I8" s="158">
        <f t="shared" ref="I8:I23" si="1">+D8*E8</f>
        <v>81.202572</v>
      </c>
      <c r="J8" s="159">
        <f t="shared" ref="J8:J23" si="2">E8-I8</f>
        <v>5480.617428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97</v>
      </c>
      <c r="C9" s="154">
        <v>29.5</v>
      </c>
      <c r="D9" s="155">
        <v>0.0146</v>
      </c>
      <c r="E9" s="156">
        <f>252.81*22.4</f>
        <v>5662.944</v>
      </c>
      <c r="F9" s="156"/>
      <c r="G9" s="156"/>
      <c r="H9" s="157">
        <v>22.4</v>
      </c>
      <c r="I9" s="158">
        <f t="shared" si="1"/>
        <v>82.6789824</v>
      </c>
      <c r="J9" s="159">
        <f t="shared" si="2"/>
        <v>5580.265018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110</v>
      </c>
      <c r="C10" s="154">
        <v>26.5</v>
      </c>
      <c r="D10" s="155">
        <v>0.0545</v>
      </c>
      <c r="E10" s="156">
        <f>235.878*8</f>
        <v>1887.024</v>
      </c>
      <c r="F10" s="156"/>
      <c r="G10" s="156"/>
      <c r="H10" s="157">
        <v>8.0</v>
      </c>
      <c r="I10" s="158">
        <f t="shared" si="1"/>
        <v>102.842808</v>
      </c>
      <c r="J10" s="159">
        <f t="shared" si="2"/>
        <v>1784.181192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110</v>
      </c>
      <c r="C11" s="154">
        <v>26.5</v>
      </c>
      <c r="D11" s="155">
        <v>0.0545</v>
      </c>
      <c r="E11" s="156">
        <f>235.878*7</f>
        <v>1651.146</v>
      </c>
      <c r="F11" s="156"/>
      <c r="G11" s="156"/>
      <c r="H11" s="157">
        <v>7.0</v>
      </c>
      <c r="I11" s="158">
        <f t="shared" si="1"/>
        <v>89.987457</v>
      </c>
      <c r="J11" s="159">
        <f t="shared" si="2"/>
        <v>1561.158543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3"/>
      <c r="B24" s="164"/>
      <c r="C24" s="165"/>
      <c r="D24" s="166"/>
      <c r="E24" s="167">
        <f>SUM(E8:E23)</f>
        <v>14762.934</v>
      </c>
      <c r="F24" s="168"/>
      <c r="G24" s="168"/>
      <c r="H24" s="169"/>
      <c r="I24" s="170">
        <f t="shared" ref="I24:J24" si="3">SUM(I8:I23)</f>
        <v>356.7118194</v>
      </c>
      <c r="J24" s="171">
        <f t="shared" si="3"/>
        <v>14406.22218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6"/>
      <c r="B30" s="160" t="s">
        <v>12</v>
      </c>
      <c r="C30" s="177" t="s">
        <v>58</v>
      </c>
      <c r="D30" s="52"/>
      <c r="E30" s="53"/>
      <c r="F30" s="178"/>
      <c r="G30" s="178"/>
      <c r="H30" s="179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6" t="s">
        <v>18</v>
      </c>
      <c r="O30" s="139"/>
      <c r="P30" s="139"/>
      <c r="Q30" s="176" t="s">
        <v>59</v>
      </c>
      <c r="R30" s="180"/>
      <c r="S30" s="160" t="s">
        <v>17</v>
      </c>
      <c r="T30" s="160" t="s">
        <v>15</v>
      </c>
      <c r="U30" s="176" t="s">
        <v>18</v>
      </c>
      <c r="V30" s="139"/>
      <c r="W30" s="176" t="s">
        <v>19</v>
      </c>
      <c r="X30" s="176" t="s">
        <v>20</v>
      </c>
      <c r="Y30" s="176" t="s">
        <v>21</v>
      </c>
      <c r="Z30" s="176" t="s">
        <v>111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1.0</v>
      </c>
      <c r="B31" s="181" t="s">
        <v>97</v>
      </c>
      <c r="C31" s="182">
        <v>92.0</v>
      </c>
      <c r="D31" s="182">
        <v>202.0</v>
      </c>
      <c r="E31" s="182">
        <v>177.0</v>
      </c>
      <c r="F31" s="182">
        <f t="shared" ref="F31:F214" si="5">VALUE(IF(RIGHT(B31, 1)="%", RIGHT(B31, 3), 0))</f>
        <v>0</v>
      </c>
      <c r="G31" s="182">
        <f t="shared" ref="G31:G214" si="6">+R31*C31/100*D31/100*E31/100</f>
        <v>100.325724</v>
      </c>
      <c r="H31" s="183">
        <f t="shared" ref="H31:H214" si="7">IF(F31=0, G31, F31*G31)</f>
        <v>100.325724</v>
      </c>
      <c r="I31" s="182">
        <v>1.0</v>
      </c>
      <c r="J31" s="184">
        <f t="shared" ref="J31:J214" si="8">+I31*H31</f>
        <v>100.325724</v>
      </c>
      <c r="K31" s="185"/>
      <c r="L31" s="186">
        <f>D31*25.4/1000</f>
        <v>5.1308</v>
      </c>
      <c r="M31" s="187">
        <f>+I31</f>
        <v>1</v>
      </c>
      <c r="N31" s="187">
        <f>M31*L31</f>
        <v>5.1308</v>
      </c>
      <c r="O31" s="185"/>
      <c r="P31" s="185"/>
      <c r="Q31" s="186">
        <v>103.0</v>
      </c>
      <c r="R31" s="188">
        <v>30.5</v>
      </c>
      <c r="S31" s="176">
        <f t="shared" ref="S31:S215" si="9">E31/100</f>
        <v>1.77</v>
      </c>
      <c r="T31" s="160">
        <f t="shared" ref="T31:T215" si="10">I31</f>
        <v>1</v>
      </c>
      <c r="U31" s="160">
        <f t="shared" ref="U31:U215" si="11">T31*S31</f>
        <v>1.77</v>
      </c>
      <c r="V31" s="189">
        <f t="shared" ref="V31:V72" si="12">R31*C31/100*D31/100*E31/100</f>
        <v>100.325724</v>
      </c>
      <c r="W31" s="176">
        <f t="shared" ref="W31:X31" si="4">C31/100</f>
        <v>0.92</v>
      </c>
      <c r="X31" s="176">
        <f t="shared" si="4"/>
        <v>2.02</v>
      </c>
      <c r="Y31" s="176">
        <f t="shared" ref="Y31:Y215" si="14">U31</f>
        <v>1.77</v>
      </c>
      <c r="Z31" s="190">
        <f t="shared" ref="Z31:Z215" si="15">W31*X31*Y31</f>
        <v>3.289368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2.0</v>
      </c>
      <c r="B32" s="191" t="s">
        <v>97</v>
      </c>
      <c r="C32" s="191">
        <v>96.0</v>
      </c>
      <c r="D32" s="191">
        <v>202.0</v>
      </c>
      <c r="E32" s="191">
        <v>199.0</v>
      </c>
      <c r="F32" s="191">
        <f t="shared" si="5"/>
        <v>0</v>
      </c>
      <c r="G32" s="191">
        <f t="shared" si="6"/>
        <v>117.699744</v>
      </c>
      <c r="H32" s="192">
        <f t="shared" si="7"/>
        <v>117.699744</v>
      </c>
      <c r="I32" s="191">
        <v>1.0</v>
      </c>
      <c r="J32" s="193">
        <f t="shared" si="8"/>
        <v>117.699744</v>
      </c>
      <c r="K32" s="139"/>
      <c r="L32" s="176"/>
      <c r="M32" s="160"/>
      <c r="N32" s="160"/>
      <c r="O32" s="139"/>
      <c r="P32" s="139"/>
      <c r="Q32" s="176">
        <v>120.0</v>
      </c>
      <c r="R32" s="188">
        <v>30.5</v>
      </c>
      <c r="S32" s="176">
        <f t="shared" si="9"/>
        <v>1.99</v>
      </c>
      <c r="T32" s="160">
        <f t="shared" si="10"/>
        <v>1</v>
      </c>
      <c r="U32" s="160">
        <f t="shared" si="11"/>
        <v>1.99</v>
      </c>
      <c r="V32" s="189">
        <f t="shared" si="12"/>
        <v>117.699744</v>
      </c>
      <c r="W32" s="176">
        <f t="shared" ref="W32:X32" si="13">C32/100</f>
        <v>0.96</v>
      </c>
      <c r="X32" s="176">
        <f t="shared" si="13"/>
        <v>2.02</v>
      </c>
      <c r="Y32" s="176">
        <f t="shared" si="14"/>
        <v>1.99</v>
      </c>
      <c r="Z32" s="190">
        <f t="shared" si="15"/>
        <v>3.859008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3.0</v>
      </c>
      <c r="B33" s="191" t="s">
        <v>97</v>
      </c>
      <c r="C33" s="191">
        <v>95.0</v>
      </c>
      <c r="D33" s="191">
        <v>202.0</v>
      </c>
      <c r="E33" s="191">
        <v>2869.0</v>
      </c>
      <c r="F33" s="191">
        <f t="shared" si="5"/>
        <v>0</v>
      </c>
      <c r="G33" s="191">
        <f t="shared" si="6"/>
        <v>1679.211355</v>
      </c>
      <c r="H33" s="192">
        <f t="shared" si="7"/>
        <v>1679.211355</v>
      </c>
      <c r="I33" s="191">
        <v>1.0</v>
      </c>
      <c r="J33" s="193">
        <f t="shared" si="8"/>
        <v>1679.211355</v>
      </c>
      <c r="K33" s="139"/>
      <c r="L33" s="176">
        <f t="shared" ref="L33:L47" si="17">D33*25.4/1000</f>
        <v>5.1308</v>
      </c>
      <c r="M33" s="160">
        <f t="shared" ref="M33:M47" si="18">+I33</f>
        <v>1</v>
      </c>
      <c r="N33" s="160">
        <f t="shared" ref="N33:N47" si="19">M33*L33</f>
        <v>5.1308</v>
      </c>
      <c r="O33" s="139"/>
      <c r="P33" s="139"/>
      <c r="Q33" s="176">
        <v>1710.0</v>
      </c>
      <c r="R33" s="188">
        <v>30.5</v>
      </c>
      <c r="S33" s="176">
        <f t="shared" si="9"/>
        <v>28.69</v>
      </c>
      <c r="T33" s="160">
        <f t="shared" si="10"/>
        <v>1</v>
      </c>
      <c r="U33" s="160">
        <f t="shared" si="11"/>
        <v>28.69</v>
      </c>
      <c r="V33" s="189">
        <f t="shared" si="12"/>
        <v>1679.211355</v>
      </c>
      <c r="W33" s="176">
        <f t="shared" ref="W33:X33" si="16">C33/100</f>
        <v>0.95</v>
      </c>
      <c r="X33" s="176">
        <f t="shared" si="16"/>
        <v>2.02</v>
      </c>
      <c r="Y33" s="176">
        <f t="shared" si="14"/>
        <v>28.69</v>
      </c>
      <c r="Z33" s="190">
        <f t="shared" si="15"/>
        <v>55.05611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4.0</v>
      </c>
      <c r="B34" s="191" t="s">
        <v>97</v>
      </c>
      <c r="C34" s="191">
        <v>95.0</v>
      </c>
      <c r="D34" s="191">
        <v>202.0</v>
      </c>
      <c r="E34" s="191">
        <v>2865.0</v>
      </c>
      <c r="F34" s="191">
        <f t="shared" si="5"/>
        <v>0</v>
      </c>
      <c r="G34" s="191">
        <f t="shared" si="6"/>
        <v>1676.870175</v>
      </c>
      <c r="H34" s="192">
        <f t="shared" si="7"/>
        <v>1676.870175</v>
      </c>
      <c r="I34" s="191">
        <v>1.0</v>
      </c>
      <c r="J34" s="193">
        <f t="shared" si="8"/>
        <v>1676.870175</v>
      </c>
      <c r="K34" s="139"/>
      <c r="L34" s="176">
        <f t="shared" si="17"/>
        <v>5.1308</v>
      </c>
      <c r="M34" s="160">
        <f t="shared" si="18"/>
        <v>1</v>
      </c>
      <c r="N34" s="160">
        <f t="shared" si="19"/>
        <v>5.1308</v>
      </c>
      <c r="O34" s="139"/>
      <c r="P34" s="139"/>
      <c r="Q34" s="176">
        <v>1700.0</v>
      </c>
      <c r="R34" s="188">
        <v>30.5</v>
      </c>
      <c r="S34" s="176">
        <f t="shared" si="9"/>
        <v>28.65</v>
      </c>
      <c r="T34" s="160">
        <f t="shared" si="10"/>
        <v>1</v>
      </c>
      <c r="U34" s="160">
        <f t="shared" si="11"/>
        <v>28.65</v>
      </c>
      <c r="V34" s="189">
        <f t="shared" si="12"/>
        <v>1676.870175</v>
      </c>
      <c r="W34" s="176">
        <f t="shared" ref="W34:X34" si="20">C34/100</f>
        <v>0.95</v>
      </c>
      <c r="X34" s="176">
        <f t="shared" si="20"/>
        <v>2.02</v>
      </c>
      <c r="Y34" s="176">
        <f t="shared" si="14"/>
        <v>28.65</v>
      </c>
      <c r="Z34" s="190">
        <f t="shared" si="15"/>
        <v>54.97935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5.0</v>
      </c>
      <c r="B35" s="191" t="s">
        <v>97</v>
      </c>
      <c r="C35" s="191">
        <v>95.0</v>
      </c>
      <c r="D35" s="191">
        <v>202.0</v>
      </c>
      <c r="E35" s="191">
        <v>2692.0</v>
      </c>
      <c r="F35" s="191">
        <f t="shared" si="5"/>
        <v>0</v>
      </c>
      <c r="G35" s="191">
        <f t="shared" si="6"/>
        <v>1575.61414</v>
      </c>
      <c r="H35" s="192">
        <f t="shared" si="7"/>
        <v>1575.61414</v>
      </c>
      <c r="I35" s="191">
        <v>1.0</v>
      </c>
      <c r="J35" s="193">
        <f t="shared" si="8"/>
        <v>1575.61414</v>
      </c>
      <c r="K35" s="139"/>
      <c r="L35" s="176">
        <f t="shared" si="17"/>
        <v>5.1308</v>
      </c>
      <c r="M35" s="160">
        <f t="shared" si="18"/>
        <v>1</v>
      </c>
      <c r="N35" s="160">
        <f t="shared" si="19"/>
        <v>5.1308</v>
      </c>
      <c r="O35" s="139"/>
      <c r="P35" s="139"/>
      <c r="Q35" s="176">
        <v>1580.0</v>
      </c>
      <c r="R35" s="188">
        <v>30.5</v>
      </c>
      <c r="S35" s="176">
        <f t="shared" si="9"/>
        <v>26.92</v>
      </c>
      <c r="T35" s="160">
        <f t="shared" si="10"/>
        <v>1</v>
      </c>
      <c r="U35" s="160">
        <f t="shared" si="11"/>
        <v>26.92</v>
      </c>
      <c r="V35" s="189">
        <f t="shared" si="12"/>
        <v>1575.61414</v>
      </c>
      <c r="W35" s="176">
        <f t="shared" ref="W35:X35" si="21">C35/100</f>
        <v>0.95</v>
      </c>
      <c r="X35" s="176">
        <f t="shared" si="21"/>
        <v>2.02</v>
      </c>
      <c r="Y35" s="176">
        <f t="shared" si="14"/>
        <v>26.92</v>
      </c>
      <c r="Z35" s="190">
        <f t="shared" si="15"/>
        <v>51.65948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6.0</v>
      </c>
      <c r="B36" s="181" t="s">
        <v>97</v>
      </c>
      <c r="C36" s="182">
        <v>91.0</v>
      </c>
      <c r="D36" s="182">
        <v>195.0</v>
      </c>
      <c r="E36" s="182">
        <v>181.0</v>
      </c>
      <c r="F36" s="182">
        <f t="shared" si="5"/>
        <v>0</v>
      </c>
      <c r="G36" s="182">
        <f t="shared" si="6"/>
        <v>97.9612725</v>
      </c>
      <c r="H36" s="183">
        <f t="shared" si="7"/>
        <v>97.9612725</v>
      </c>
      <c r="I36" s="182">
        <v>1.0</v>
      </c>
      <c r="J36" s="184">
        <f t="shared" si="8"/>
        <v>97.9612725</v>
      </c>
      <c r="K36" s="185"/>
      <c r="L36" s="186">
        <f t="shared" si="17"/>
        <v>4.953</v>
      </c>
      <c r="M36" s="187">
        <f t="shared" si="18"/>
        <v>1</v>
      </c>
      <c r="N36" s="187">
        <f t="shared" si="19"/>
        <v>4.953</v>
      </c>
      <c r="O36" s="185"/>
      <c r="P36" s="185"/>
      <c r="Q36" s="186">
        <v>99.0</v>
      </c>
      <c r="R36" s="188">
        <v>30.5</v>
      </c>
      <c r="S36" s="176">
        <f t="shared" si="9"/>
        <v>1.81</v>
      </c>
      <c r="T36" s="160">
        <f t="shared" si="10"/>
        <v>1</v>
      </c>
      <c r="U36" s="160">
        <f t="shared" si="11"/>
        <v>1.81</v>
      </c>
      <c r="V36" s="189">
        <f t="shared" si="12"/>
        <v>97.9612725</v>
      </c>
      <c r="W36" s="176">
        <f t="shared" ref="W36:X36" si="22">C36/100</f>
        <v>0.91</v>
      </c>
      <c r="X36" s="176">
        <f t="shared" si="22"/>
        <v>1.95</v>
      </c>
      <c r="Y36" s="176">
        <f t="shared" si="14"/>
        <v>1.81</v>
      </c>
      <c r="Z36" s="190">
        <f t="shared" si="15"/>
        <v>3.211845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7.0</v>
      </c>
      <c r="B37" s="191" t="s">
        <v>97</v>
      </c>
      <c r="C37" s="191">
        <v>100.0</v>
      </c>
      <c r="D37" s="191">
        <v>195.0</v>
      </c>
      <c r="E37" s="191">
        <v>195.0</v>
      </c>
      <c r="F37" s="191">
        <f t="shared" si="5"/>
        <v>0</v>
      </c>
      <c r="G37" s="191">
        <f t="shared" si="6"/>
        <v>115.97625</v>
      </c>
      <c r="H37" s="192">
        <f t="shared" si="7"/>
        <v>115.97625</v>
      </c>
      <c r="I37" s="191">
        <v>1.0</v>
      </c>
      <c r="J37" s="193">
        <f t="shared" si="8"/>
        <v>115.97625</v>
      </c>
      <c r="K37" s="139"/>
      <c r="L37" s="176">
        <f t="shared" si="17"/>
        <v>4.953</v>
      </c>
      <c r="M37" s="160">
        <f t="shared" si="18"/>
        <v>1</v>
      </c>
      <c r="N37" s="160">
        <f t="shared" si="19"/>
        <v>4.953</v>
      </c>
      <c r="O37" s="139"/>
      <c r="P37" s="139"/>
      <c r="Q37" s="176">
        <v>118.0</v>
      </c>
      <c r="R37" s="188">
        <v>30.5</v>
      </c>
      <c r="S37" s="176">
        <f t="shared" si="9"/>
        <v>1.95</v>
      </c>
      <c r="T37" s="160">
        <f t="shared" si="10"/>
        <v>1</v>
      </c>
      <c r="U37" s="160">
        <f t="shared" si="11"/>
        <v>1.95</v>
      </c>
      <c r="V37" s="189">
        <f t="shared" si="12"/>
        <v>115.97625</v>
      </c>
      <c r="W37" s="176">
        <f t="shared" ref="W37:X37" si="23">C37/100</f>
        <v>1</v>
      </c>
      <c r="X37" s="176">
        <f t="shared" si="23"/>
        <v>1.95</v>
      </c>
      <c r="Y37" s="176">
        <f t="shared" si="14"/>
        <v>1.95</v>
      </c>
      <c r="Z37" s="190">
        <f t="shared" si="15"/>
        <v>3.8025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8.0</v>
      </c>
      <c r="B38" s="191" t="s">
        <v>97</v>
      </c>
      <c r="C38" s="191">
        <v>102.0</v>
      </c>
      <c r="D38" s="191">
        <v>195.0</v>
      </c>
      <c r="E38" s="191">
        <v>2870.0</v>
      </c>
      <c r="F38" s="191">
        <f t="shared" si="5"/>
        <v>0</v>
      </c>
      <c r="G38" s="191">
        <f t="shared" si="6"/>
        <v>1741.07115</v>
      </c>
      <c r="H38" s="192">
        <f t="shared" si="7"/>
        <v>1741.07115</v>
      </c>
      <c r="I38" s="191">
        <v>1.0</v>
      </c>
      <c r="J38" s="193">
        <f t="shared" si="8"/>
        <v>1741.07115</v>
      </c>
      <c r="K38" s="139"/>
      <c r="L38" s="176">
        <f t="shared" si="17"/>
        <v>4.953</v>
      </c>
      <c r="M38" s="160">
        <f t="shared" si="18"/>
        <v>1</v>
      </c>
      <c r="N38" s="160">
        <f t="shared" si="19"/>
        <v>4.953</v>
      </c>
      <c r="O38" s="139"/>
      <c r="P38" s="139"/>
      <c r="Q38" s="176">
        <v>1735.0</v>
      </c>
      <c r="R38" s="188">
        <v>30.5</v>
      </c>
      <c r="S38" s="176">
        <f t="shared" si="9"/>
        <v>28.7</v>
      </c>
      <c r="T38" s="160">
        <f t="shared" si="10"/>
        <v>1</v>
      </c>
      <c r="U38" s="160">
        <f t="shared" si="11"/>
        <v>28.7</v>
      </c>
      <c r="V38" s="189">
        <f t="shared" si="12"/>
        <v>1741.07115</v>
      </c>
      <c r="W38" s="176">
        <f t="shared" ref="W38:X38" si="24">C38/100</f>
        <v>1.02</v>
      </c>
      <c r="X38" s="176">
        <f t="shared" si="24"/>
        <v>1.95</v>
      </c>
      <c r="Y38" s="176">
        <f t="shared" si="14"/>
        <v>28.7</v>
      </c>
      <c r="Z38" s="190">
        <f t="shared" si="15"/>
        <v>57.0843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9.0</v>
      </c>
      <c r="B39" s="191" t="s">
        <v>97</v>
      </c>
      <c r="C39" s="191">
        <v>101.0</v>
      </c>
      <c r="D39" s="191">
        <v>195.0</v>
      </c>
      <c r="E39" s="191">
        <v>2874.0</v>
      </c>
      <c r="F39" s="191">
        <f t="shared" si="5"/>
        <v>0</v>
      </c>
      <c r="G39" s="191">
        <f t="shared" si="6"/>
        <v>1726.404615</v>
      </c>
      <c r="H39" s="192">
        <f t="shared" si="7"/>
        <v>1726.404615</v>
      </c>
      <c r="I39" s="191">
        <v>1.0</v>
      </c>
      <c r="J39" s="193">
        <f t="shared" si="8"/>
        <v>1726.404615</v>
      </c>
      <c r="K39" s="139"/>
      <c r="L39" s="176">
        <f t="shared" si="17"/>
        <v>4.953</v>
      </c>
      <c r="M39" s="160">
        <f t="shared" si="18"/>
        <v>1</v>
      </c>
      <c r="N39" s="160">
        <f t="shared" si="19"/>
        <v>4.953</v>
      </c>
      <c r="O39" s="139"/>
      <c r="P39" s="139"/>
      <c r="Q39" s="176">
        <v>1725.0</v>
      </c>
      <c r="R39" s="188">
        <v>30.5</v>
      </c>
      <c r="S39" s="176">
        <f t="shared" si="9"/>
        <v>28.74</v>
      </c>
      <c r="T39" s="160">
        <f t="shared" si="10"/>
        <v>1</v>
      </c>
      <c r="U39" s="160">
        <f t="shared" si="11"/>
        <v>28.74</v>
      </c>
      <c r="V39" s="189">
        <f t="shared" si="12"/>
        <v>1726.404615</v>
      </c>
      <c r="W39" s="176">
        <f t="shared" ref="W39:X39" si="25">C39/100</f>
        <v>1.01</v>
      </c>
      <c r="X39" s="176">
        <f t="shared" si="25"/>
        <v>1.95</v>
      </c>
      <c r="Y39" s="176">
        <f t="shared" si="14"/>
        <v>28.74</v>
      </c>
      <c r="Z39" s="190">
        <f t="shared" si="15"/>
        <v>56.60343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10.0</v>
      </c>
      <c r="B40" s="191" t="s">
        <v>97</v>
      </c>
      <c r="C40" s="191">
        <v>101.0</v>
      </c>
      <c r="D40" s="191">
        <v>195.0</v>
      </c>
      <c r="E40" s="191">
        <v>2682.0</v>
      </c>
      <c r="F40" s="191">
        <f t="shared" si="5"/>
        <v>0</v>
      </c>
      <c r="G40" s="191">
        <f t="shared" si="6"/>
        <v>1611.070695</v>
      </c>
      <c r="H40" s="192">
        <f t="shared" si="7"/>
        <v>1611.070695</v>
      </c>
      <c r="I40" s="191">
        <v>1.0</v>
      </c>
      <c r="J40" s="193">
        <f t="shared" si="8"/>
        <v>1611.070695</v>
      </c>
      <c r="K40" s="139"/>
      <c r="L40" s="176">
        <f t="shared" si="17"/>
        <v>4.953</v>
      </c>
      <c r="M40" s="160">
        <f t="shared" si="18"/>
        <v>1</v>
      </c>
      <c r="N40" s="160">
        <f t="shared" si="19"/>
        <v>4.953</v>
      </c>
      <c r="O40" s="139"/>
      <c r="P40" s="139"/>
      <c r="Q40" s="176">
        <v>1615.0</v>
      </c>
      <c r="R40" s="188">
        <v>30.5</v>
      </c>
      <c r="S40" s="176">
        <f t="shared" si="9"/>
        <v>26.82</v>
      </c>
      <c r="T40" s="160">
        <f t="shared" si="10"/>
        <v>1</v>
      </c>
      <c r="U40" s="160">
        <f t="shared" si="11"/>
        <v>26.82</v>
      </c>
      <c r="V40" s="189">
        <f t="shared" si="12"/>
        <v>1611.070695</v>
      </c>
      <c r="W40" s="176">
        <f t="shared" ref="W40:X40" si="26">C40/100</f>
        <v>1.01</v>
      </c>
      <c r="X40" s="176">
        <f t="shared" si="26"/>
        <v>1.95</v>
      </c>
      <c r="Y40" s="176">
        <f t="shared" si="14"/>
        <v>26.82</v>
      </c>
      <c r="Z40" s="190">
        <f t="shared" si="15"/>
        <v>52.82199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11.0</v>
      </c>
      <c r="B41" s="181" t="s">
        <v>110</v>
      </c>
      <c r="C41" s="182">
        <v>84.0</v>
      </c>
      <c r="D41" s="182">
        <v>199.0</v>
      </c>
      <c r="E41" s="182">
        <v>189.0</v>
      </c>
      <c r="F41" s="182">
        <f t="shared" si="5"/>
        <v>0</v>
      </c>
      <c r="G41" s="182">
        <f t="shared" si="6"/>
        <v>83.722086</v>
      </c>
      <c r="H41" s="183">
        <f t="shared" si="7"/>
        <v>83.722086</v>
      </c>
      <c r="I41" s="182">
        <v>1.0</v>
      </c>
      <c r="J41" s="184">
        <f t="shared" si="8"/>
        <v>83.722086</v>
      </c>
      <c r="K41" s="185"/>
      <c r="L41" s="186">
        <f t="shared" si="17"/>
        <v>5.0546</v>
      </c>
      <c r="M41" s="187">
        <f t="shared" si="18"/>
        <v>1</v>
      </c>
      <c r="N41" s="187">
        <f t="shared" si="19"/>
        <v>5.0546</v>
      </c>
      <c r="O41" s="185"/>
      <c r="P41" s="185"/>
      <c r="Q41" s="186">
        <v>93.0</v>
      </c>
      <c r="R41" s="188">
        <v>26.5</v>
      </c>
      <c r="S41" s="176">
        <f t="shared" si="9"/>
        <v>1.89</v>
      </c>
      <c r="T41" s="160">
        <f t="shared" si="10"/>
        <v>1</v>
      </c>
      <c r="U41" s="160">
        <f t="shared" si="11"/>
        <v>1.89</v>
      </c>
      <c r="V41" s="189">
        <f t="shared" si="12"/>
        <v>83.722086</v>
      </c>
      <c r="W41" s="176">
        <f t="shared" ref="W41:X41" si="27">C41/100</f>
        <v>0.84</v>
      </c>
      <c r="X41" s="176">
        <f t="shared" si="27"/>
        <v>1.99</v>
      </c>
      <c r="Y41" s="176">
        <f t="shared" si="14"/>
        <v>1.89</v>
      </c>
      <c r="Z41" s="190">
        <f t="shared" si="15"/>
        <v>3.159324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12.0</v>
      </c>
      <c r="B42" s="181" t="s">
        <v>110</v>
      </c>
      <c r="C42" s="182">
        <v>81.0</v>
      </c>
      <c r="D42" s="182">
        <v>199.0</v>
      </c>
      <c r="E42" s="182">
        <v>195.0</v>
      </c>
      <c r="F42" s="182">
        <f t="shared" si="5"/>
        <v>0</v>
      </c>
      <c r="G42" s="182">
        <f t="shared" si="6"/>
        <v>83.2949325</v>
      </c>
      <c r="H42" s="183">
        <f t="shared" si="7"/>
        <v>83.2949325</v>
      </c>
      <c r="I42" s="182">
        <v>1.0</v>
      </c>
      <c r="J42" s="184">
        <f t="shared" si="8"/>
        <v>83.2949325</v>
      </c>
      <c r="K42" s="185"/>
      <c r="L42" s="186">
        <f t="shared" si="17"/>
        <v>5.0546</v>
      </c>
      <c r="M42" s="187">
        <f t="shared" si="18"/>
        <v>1</v>
      </c>
      <c r="N42" s="187">
        <f t="shared" si="19"/>
        <v>5.0546</v>
      </c>
      <c r="O42" s="185"/>
      <c r="P42" s="185"/>
      <c r="Q42" s="186">
        <v>98.0</v>
      </c>
      <c r="R42" s="188">
        <v>26.5</v>
      </c>
      <c r="S42" s="176">
        <f t="shared" si="9"/>
        <v>1.95</v>
      </c>
      <c r="T42" s="160">
        <f t="shared" si="10"/>
        <v>1</v>
      </c>
      <c r="U42" s="160">
        <f t="shared" si="11"/>
        <v>1.95</v>
      </c>
      <c r="V42" s="189">
        <f t="shared" si="12"/>
        <v>83.2949325</v>
      </c>
      <c r="W42" s="176">
        <f t="shared" ref="W42:X42" si="28">C42/100</f>
        <v>0.81</v>
      </c>
      <c r="X42" s="176">
        <f t="shared" si="28"/>
        <v>1.99</v>
      </c>
      <c r="Y42" s="176">
        <f t="shared" si="14"/>
        <v>1.95</v>
      </c>
      <c r="Z42" s="190">
        <f t="shared" si="15"/>
        <v>3.143205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13.0</v>
      </c>
      <c r="B43" s="191" t="s">
        <v>110</v>
      </c>
      <c r="C43" s="191">
        <v>98.0</v>
      </c>
      <c r="D43" s="191">
        <v>199.0</v>
      </c>
      <c r="E43" s="191">
        <v>146.0</v>
      </c>
      <c r="F43" s="191">
        <f t="shared" si="5"/>
        <v>0</v>
      </c>
      <c r="G43" s="191">
        <f t="shared" si="6"/>
        <v>75.453238</v>
      </c>
      <c r="H43" s="192">
        <f t="shared" si="7"/>
        <v>75.453238</v>
      </c>
      <c r="I43" s="191">
        <v>1.0</v>
      </c>
      <c r="J43" s="193">
        <f t="shared" si="8"/>
        <v>75.453238</v>
      </c>
      <c r="K43" s="139"/>
      <c r="L43" s="176">
        <f t="shared" si="17"/>
        <v>5.0546</v>
      </c>
      <c r="M43" s="160">
        <f t="shared" si="18"/>
        <v>1</v>
      </c>
      <c r="N43" s="160">
        <f t="shared" si="19"/>
        <v>5.0546</v>
      </c>
      <c r="O43" s="139"/>
      <c r="P43" s="139"/>
      <c r="Q43" s="176">
        <v>84.0</v>
      </c>
      <c r="R43" s="188">
        <v>26.5</v>
      </c>
      <c r="S43" s="176">
        <f t="shared" si="9"/>
        <v>1.46</v>
      </c>
      <c r="T43" s="160">
        <f t="shared" si="10"/>
        <v>1</v>
      </c>
      <c r="U43" s="160">
        <f t="shared" si="11"/>
        <v>1.46</v>
      </c>
      <c r="V43" s="189">
        <f t="shared" si="12"/>
        <v>75.453238</v>
      </c>
      <c r="W43" s="176">
        <f t="shared" ref="W43:X43" si="29">C43/100</f>
        <v>0.98</v>
      </c>
      <c r="X43" s="176">
        <f t="shared" si="29"/>
        <v>1.99</v>
      </c>
      <c r="Y43" s="176">
        <f t="shared" si="14"/>
        <v>1.46</v>
      </c>
      <c r="Z43" s="190">
        <f t="shared" si="15"/>
        <v>2.847292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14.0</v>
      </c>
      <c r="B44" s="191" t="s">
        <v>110</v>
      </c>
      <c r="C44" s="191">
        <v>93.0</v>
      </c>
      <c r="D44" s="191">
        <v>199.0</v>
      </c>
      <c r="E44" s="191">
        <v>119.0</v>
      </c>
      <c r="F44" s="191">
        <f t="shared" si="5"/>
        <v>0</v>
      </c>
      <c r="G44" s="191">
        <f t="shared" si="6"/>
        <v>58.3618245</v>
      </c>
      <c r="H44" s="192">
        <f t="shared" si="7"/>
        <v>58.3618245</v>
      </c>
      <c r="I44" s="191">
        <v>1.0</v>
      </c>
      <c r="J44" s="193">
        <f t="shared" si="8"/>
        <v>58.3618245</v>
      </c>
      <c r="K44" s="139"/>
      <c r="L44" s="176">
        <f t="shared" si="17"/>
        <v>5.0546</v>
      </c>
      <c r="M44" s="160">
        <f t="shared" si="18"/>
        <v>1</v>
      </c>
      <c r="N44" s="160">
        <f t="shared" si="19"/>
        <v>5.0546</v>
      </c>
      <c r="O44" s="139"/>
      <c r="P44" s="139"/>
      <c r="Q44" s="176">
        <v>63.0</v>
      </c>
      <c r="R44" s="188">
        <v>26.5</v>
      </c>
      <c r="S44" s="176">
        <f t="shared" si="9"/>
        <v>1.19</v>
      </c>
      <c r="T44" s="160">
        <f t="shared" si="10"/>
        <v>1</v>
      </c>
      <c r="U44" s="160">
        <f t="shared" si="11"/>
        <v>1.19</v>
      </c>
      <c r="V44" s="189">
        <f t="shared" si="12"/>
        <v>58.3618245</v>
      </c>
      <c r="W44" s="176">
        <f t="shared" ref="W44:X44" si="30">C44/100</f>
        <v>0.93</v>
      </c>
      <c r="X44" s="176">
        <f t="shared" si="30"/>
        <v>1.99</v>
      </c>
      <c r="Y44" s="176">
        <f t="shared" si="14"/>
        <v>1.19</v>
      </c>
      <c r="Z44" s="190">
        <f t="shared" si="15"/>
        <v>2.202333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15.0</v>
      </c>
      <c r="B45" s="191" t="s">
        <v>110</v>
      </c>
      <c r="C45" s="191">
        <v>100.0</v>
      </c>
      <c r="D45" s="191">
        <v>199.0</v>
      </c>
      <c r="E45" s="191">
        <v>210.0</v>
      </c>
      <c r="F45" s="191">
        <f t="shared" si="5"/>
        <v>0</v>
      </c>
      <c r="G45" s="191">
        <f t="shared" si="6"/>
        <v>110.7435</v>
      </c>
      <c r="H45" s="192">
        <f t="shared" si="7"/>
        <v>110.7435</v>
      </c>
      <c r="I45" s="191">
        <v>1.0</v>
      </c>
      <c r="J45" s="193">
        <f t="shared" si="8"/>
        <v>110.7435</v>
      </c>
      <c r="K45" s="139"/>
      <c r="L45" s="176">
        <f t="shared" si="17"/>
        <v>5.0546</v>
      </c>
      <c r="M45" s="160">
        <f t="shared" si="18"/>
        <v>1</v>
      </c>
      <c r="N45" s="160">
        <f t="shared" si="19"/>
        <v>5.0546</v>
      </c>
      <c r="O45" s="139"/>
      <c r="P45" s="139"/>
      <c r="Q45" s="176">
        <v>114.0</v>
      </c>
      <c r="R45" s="188">
        <v>26.5</v>
      </c>
      <c r="S45" s="176">
        <f t="shared" si="9"/>
        <v>2.1</v>
      </c>
      <c r="T45" s="160">
        <f t="shared" si="10"/>
        <v>1</v>
      </c>
      <c r="U45" s="160">
        <f t="shared" si="11"/>
        <v>2.1</v>
      </c>
      <c r="V45" s="189">
        <f t="shared" si="12"/>
        <v>110.7435</v>
      </c>
      <c r="W45" s="176">
        <f t="shared" ref="W45:X45" si="31">C45/100</f>
        <v>1</v>
      </c>
      <c r="X45" s="176">
        <f t="shared" si="31"/>
        <v>1.99</v>
      </c>
      <c r="Y45" s="176">
        <f t="shared" si="14"/>
        <v>2.1</v>
      </c>
      <c r="Z45" s="190">
        <f t="shared" si="15"/>
        <v>4.179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16.0</v>
      </c>
      <c r="B46" s="191" t="s">
        <v>110</v>
      </c>
      <c r="C46" s="191">
        <v>102.0</v>
      </c>
      <c r="D46" s="191">
        <v>199.0</v>
      </c>
      <c r="E46" s="191">
        <v>2730.0</v>
      </c>
      <c r="F46" s="191">
        <f t="shared" si="5"/>
        <v>0</v>
      </c>
      <c r="G46" s="191">
        <f t="shared" si="6"/>
        <v>1468.45881</v>
      </c>
      <c r="H46" s="192">
        <f t="shared" si="7"/>
        <v>1468.45881</v>
      </c>
      <c r="I46" s="191">
        <v>1.0</v>
      </c>
      <c r="J46" s="193">
        <f t="shared" si="8"/>
        <v>1468.45881</v>
      </c>
      <c r="K46" s="139"/>
      <c r="L46" s="176">
        <f t="shared" si="17"/>
        <v>5.0546</v>
      </c>
      <c r="M46" s="160">
        <f t="shared" si="18"/>
        <v>1</v>
      </c>
      <c r="N46" s="160">
        <f t="shared" si="19"/>
        <v>5.0546</v>
      </c>
      <c r="O46" s="139"/>
      <c r="P46" s="139"/>
      <c r="Q46" s="176">
        <v>1410.0</v>
      </c>
      <c r="R46" s="188">
        <v>26.5</v>
      </c>
      <c r="S46" s="176">
        <f t="shared" si="9"/>
        <v>27.3</v>
      </c>
      <c r="T46" s="160">
        <f t="shared" si="10"/>
        <v>1</v>
      </c>
      <c r="U46" s="160">
        <f t="shared" si="11"/>
        <v>27.3</v>
      </c>
      <c r="V46" s="189">
        <f t="shared" si="12"/>
        <v>1468.45881</v>
      </c>
      <c r="W46" s="176">
        <f t="shared" ref="W46:X46" si="32">C46/100</f>
        <v>1.02</v>
      </c>
      <c r="X46" s="176">
        <f t="shared" si="32"/>
        <v>1.99</v>
      </c>
      <c r="Y46" s="176">
        <f t="shared" si="14"/>
        <v>27.3</v>
      </c>
      <c r="Z46" s="190">
        <f t="shared" si="15"/>
        <v>55.41354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17.0</v>
      </c>
      <c r="B47" s="191" t="s">
        <v>110</v>
      </c>
      <c r="C47" s="191">
        <v>100.0</v>
      </c>
      <c r="D47" s="191">
        <v>199.0</v>
      </c>
      <c r="E47" s="191">
        <v>2860.0</v>
      </c>
      <c r="F47" s="191">
        <f t="shared" si="5"/>
        <v>0</v>
      </c>
      <c r="G47" s="191">
        <f t="shared" si="6"/>
        <v>1508.221</v>
      </c>
      <c r="H47" s="192">
        <f t="shared" si="7"/>
        <v>1508.221</v>
      </c>
      <c r="I47" s="191">
        <v>1.0</v>
      </c>
      <c r="J47" s="193">
        <f t="shared" si="8"/>
        <v>1508.221</v>
      </c>
      <c r="K47" s="139"/>
      <c r="L47" s="176">
        <f t="shared" si="17"/>
        <v>5.0546</v>
      </c>
      <c r="M47" s="160">
        <f t="shared" si="18"/>
        <v>1</v>
      </c>
      <c r="N47" s="160">
        <f t="shared" si="19"/>
        <v>5.0546</v>
      </c>
      <c r="O47" s="139"/>
      <c r="P47" s="139"/>
      <c r="Q47" s="176">
        <v>1545.0</v>
      </c>
      <c r="R47" s="188">
        <v>26.5</v>
      </c>
      <c r="S47" s="176">
        <f t="shared" si="9"/>
        <v>28.6</v>
      </c>
      <c r="T47" s="160">
        <f t="shared" si="10"/>
        <v>1</v>
      </c>
      <c r="U47" s="160">
        <f t="shared" si="11"/>
        <v>28.6</v>
      </c>
      <c r="V47" s="189">
        <f t="shared" si="12"/>
        <v>1508.221</v>
      </c>
      <c r="W47" s="176">
        <f t="shared" ref="W47:X47" si="33">C47/100</f>
        <v>1</v>
      </c>
      <c r="X47" s="176">
        <f t="shared" si="33"/>
        <v>1.99</v>
      </c>
      <c r="Y47" s="176">
        <f t="shared" si="14"/>
        <v>28.6</v>
      </c>
      <c r="Z47" s="190">
        <f t="shared" si="15"/>
        <v>56.914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51.0</v>
      </c>
      <c r="B48" s="191"/>
      <c r="C48" s="191"/>
      <c r="D48" s="191"/>
      <c r="E48" s="191"/>
      <c r="F48" s="191">
        <f t="shared" si="5"/>
        <v>0</v>
      </c>
      <c r="G48" s="191">
        <f t="shared" si="6"/>
        <v>0</v>
      </c>
      <c r="H48" s="192">
        <f t="shared" si="7"/>
        <v>0</v>
      </c>
      <c r="I48" s="191"/>
      <c r="J48" s="193">
        <f t="shared" si="8"/>
        <v>0</v>
      </c>
      <c r="K48" s="139"/>
      <c r="L48" s="194"/>
      <c r="M48" s="195"/>
      <c r="N48" s="195"/>
      <c r="O48" s="139"/>
      <c r="P48" s="139"/>
      <c r="Q48" s="176"/>
      <c r="R48" s="141"/>
      <c r="S48" s="176">
        <f t="shared" si="9"/>
        <v>0</v>
      </c>
      <c r="T48" s="160" t="str">
        <f t="shared" si="10"/>
        <v/>
      </c>
      <c r="U48" s="160">
        <f t="shared" si="11"/>
        <v>0</v>
      </c>
      <c r="V48" s="189">
        <f t="shared" si="12"/>
        <v>0</v>
      </c>
      <c r="W48" s="176">
        <f t="shared" ref="W48:X48" si="34">C48/100</f>
        <v>0</v>
      </c>
      <c r="X48" s="176">
        <f t="shared" si="34"/>
        <v>0</v>
      </c>
      <c r="Y48" s="176">
        <f t="shared" si="14"/>
        <v>0</v>
      </c>
      <c r="Z48" s="190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52.0</v>
      </c>
      <c r="B49" s="191"/>
      <c r="C49" s="191"/>
      <c r="D49" s="191"/>
      <c r="E49" s="191"/>
      <c r="F49" s="191">
        <f t="shared" si="5"/>
        <v>0</v>
      </c>
      <c r="G49" s="191">
        <f t="shared" si="6"/>
        <v>0</v>
      </c>
      <c r="H49" s="192">
        <f t="shared" si="7"/>
        <v>0</v>
      </c>
      <c r="I49" s="191"/>
      <c r="J49" s="193">
        <f t="shared" si="8"/>
        <v>0</v>
      </c>
      <c r="K49" s="139"/>
      <c r="L49" s="194"/>
      <c r="M49" s="195"/>
      <c r="N49" s="195"/>
      <c r="O49" s="139"/>
      <c r="P49" s="139"/>
      <c r="Q49" s="176"/>
      <c r="R49" s="141"/>
      <c r="S49" s="176">
        <f t="shared" si="9"/>
        <v>0</v>
      </c>
      <c r="T49" s="160" t="str">
        <f t="shared" si="10"/>
        <v/>
      </c>
      <c r="U49" s="160">
        <f t="shared" si="11"/>
        <v>0</v>
      </c>
      <c r="V49" s="189">
        <f t="shared" si="12"/>
        <v>0</v>
      </c>
      <c r="W49" s="176">
        <f t="shared" ref="W49:X49" si="35">C49/100</f>
        <v>0</v>
      </c>
      <c r="X49" s="176">
        <f t="shared" si="35"/>
        <v>0</v>
      </c>
      <c r="Y49" s="176">
        <f t="shared" si="14"/>
        <v>0</v>
      </c>
      <c r="Z49" s="190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53.0</v>
      </c>
      <c r="B50" s="191"/>
      <c r="C50" s="191"/>
      <c r="D50" s="191"/>
      <c r="E50" s="191"/>
      <c r="F50" s="191">
        <f t="shared" si="5"/>
        <v>0</v>
      </c>
      <c r="G50" s="191">
        <f t="shared" si="6"/>
        <v>0</v>
      </c>
      <c r="H50" s="192">
        <f t="shared" si="7"/>
        <v>0</v>
      </c>
      <c r="I50" s="191"/>
      <c r="J50" s="193">
        <f t="shared" si="8"/>
        <v>0</v>
      </c>
      <c r="K50" s="139"/>
      <c r="L50" s="194"/>
      <c r="M50" s="195"/>
      <c r="N50" s="195"/>
      <c r="O50" s="139"/>
      <c r="P50" s="139"/>
      <c r="Q50" s="176"/>
      <c r="R50" s="141"/>
      <c r="S50" s="176">
        <f t="shared" si="9"/>
        <v>0</v>
      </c>
      <c r="T50" s="160" t="str">
        <f t="shared" si="10"/>
        <v/>
      </c>
      <c r="U50" s="160">
        <f t="shared" si="11"/>
        <v>0</v>
      </c>
      <c r="V50" s="189">
        <f t="shared" si="12"/>
        <v>0</v>
      </c>
      <c r="W50" s="176">
        <f t="shared" ref="W50:X50" si="36">C50/100</f>
        <v>0</v>
      </c>
      <c r="X50" s="176">
        <f t="shared" si="36"/>
        <v>0</v>
      </c>
      <c r="Y50" s="176">
        <f t="shared" si="14"/>
        <v>0</v>
      </c>
      <c r="Z50" s="190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54.0</v>
      </c>
      <c r="B51" s="191"/>
      <c r="C51" s="191"/>
      <c r="D51" s="191"/>
      <c r="E51" s="191"/>
      <c r="F51" s="191">
        <f t="shared" si="5"/>
        <v>0</v>
      </c>
      <c r="G51" s="191">
        <f t="shared" si="6"/>
        <v>0</v>
      </c>
      <c r="H51" s="192">
        <f t="shared" si="7"/>
        <v>0</v>
      </c>
      <c r="I51" s="191"/>
      <c r="J51" s="193">
        <f t="shared" si="8"/>
        <v>0</v>
      </c>
      <c r="K51" s="139"/>
      <c r="L51" s="194"/>
      <c r="M51" s="195"/>
      <c r="N51" s="195"/>
      <c r="O51" s="139"/>
      <c r="P51" s="139"/>
      <c r="Q51" s="176"/>
      <c r="R51" s="141"/>
      <c r="S51" s="176">
        <f t="shared" si="9"/>
        <v>0</v>
      </c>
      <c r="T51" s="160" t="str">
        <f t="shared" si="10"/>
        <v/>
      </c>
      <c r="U51" s="160">
        <f t="shared" si="11"/>
        <v>0</v>
      </c>
      <c r="V51" s="189">
        <f t="shared" si="12"/>
        <v>0</v>
      </c>
      <c r="W51" s="176">
        <f t="shared" ref="W51:X51" si="37">C51/100</f>
        <v>0</v>
      </c>
      <c r="X51" s="176">
        <f t="shared" si="37"/>
        <v>0</v>
      </c>
      <c r="Y51" s="176">
        <f t="shared" si="14"/>
        <v>0</v>
      </c>
      <c r="Z51" s="190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55.0</v>
      </c>
      <c r="B52" s="191"/>
      <c r="C52" s="191"/>
      <c r="D52" s="191"/>
      <c r="E52" s="191"/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/>
      <c r="J52" s="193">
        <f t="shared" si="8"/>
        <v>0</v>
      </c>
      <c r="K52" s="139"/>
      <c r="L52" s="194"/>
      <c r="M52" s="195"/>
      <c r="N52" s="195"/>
      <c r="O52" s="139"/>
      <c r="P52" s="139"/>
      <c r="Q52" s="176"/>
      <c r="R52" s="141"/>
      <c r="S52" s="176">
        <f t="shared" si="9"/>
        <v>0</v>
      </c>
      <c r="T52" s="160" t="str">
        <f t="shared" si="10"/>
        <v/>
      </c>
      <c r="U52" s="160">
        <f t="shared" si="11"/>
        <v>0</v>
      </c>
      <c r="V52" s="189">
        <f t="shared" si="12"/>
        <v>0</v>
      </c>
      <c r="W52" s="176">
        <f t="shared" ref="W52:X52" si="38">C52/100</f>
        <v>0</v>
      </c>
      <c r="X52" s="176">
        <f t="shared" si="38"/>
        <v>0</v>
      </c>
      <c r="Y52" s="176">
        <f t="shared" si="14"/>
        <v>0</v>
      </c>
      <c r="Z52" s="190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56.0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/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39">C53/100</f>
        <v>0</v>
      </c>
      <c r="X53" s="176">
        <f t="shared" si="39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57.0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/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40">C54/100</f>
        <v>0</v>
      </c>
      <c r="X54" s="176">
        <f t="shared" si="40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58.0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/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1">C55/100</f>
        <v>0</v>
      </c>
      <c r="X55" s="176">
        <f t="shared" si="41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59.0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2">C56/100</f>
        <v>0</v>
      </c>
      <c r="X56" s="176">
        <f t="shared" si="42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60.0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76">
        <f t="shared" ref="L57:L58" si="44">D57*25.4/1000</f>
        <v>0</v>
      </c>
      <c r="M57" s="160" t="str">
        <f t="shared" ref="M57:M72" si="45">+I57</f>
        <v/>
      </c>
      <c r="N57" s="160">
        <f t="shared" ref="N57:N58" si="46">M57*L57</f>
        <v>0</v>
      </c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3">C57/100</f>
        <v>0</v>
      </c>
      <c r="X57" s="176">
        <f t="shared" si="43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61.0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>
        <f t="shared" si="44"/>
        <v>0</v>
      </c>
      <c r="M58" s="195" t="str">
        <f t="shared" si="45"/>
        <v/>
      </c>
      <c r="N58" s="195">
        <f t="shared" si="46"/>
        <v>0</v>
      </c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7">C58/100</f>
        <v>0</v>
      </c>
      <c r="X58" s="176">
        <f t="shared" si="47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62.0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 t="str">
        <f t="shared" si="45"/>
        <v/>
      </c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8">C59/100</f>
        <v>0</v>
      </c>
      <c r="X59" s="176">
        <f t="shared" si="48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63.0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 t="str">
        <f t="shared" si="45"/>
        <v/>
      </c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49">C60/100</f>
        <v>0</v>
      </c>
      <c r="X60" s="176">
        <f t="shared" si="49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64.0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 t="str">
        <f t="shared" si="45"/>
        <v/>
      </c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50">C61/100</f>
        <v>0</v>
      </c>
      <c r="X61" s="176">
        <f t="shared" si="50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65.0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 t="str">
        <f t="shared" si="45"/>
        <v/>
      </c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51">C62/100</f>
        <v>0</v>
      </c>
      <c r="X62" s="176">
        <f t="shared" si="51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66.0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 t="str">
        <f t="shared" si="45"/>
        <v/>
      </c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52">C63/100</f>
        <v>0</v>
      </c>
      <c r="X63" s="176">
        <f t="shared" si="52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67.0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 t="str">
        <f t="shared" si="45"/>
        <v/>
      </c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3">C64/100</f>
        <v>0</v>
      </c>
      <c r="X64" s="176">
        <f t="shared" si="53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68.0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 t="str">
        <f t="shared" si="45"/>
        <v/>
      </c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4">C65/100</f>
        <v>0</v>
      </c>
      <c r="X65" s="176">
        <f t="shared" si="54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69.0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 t="str">
        <f t="shared" si="45"/>
        <v/>
      </c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5">C66/100</f>
        <v>0</v>
      </c>
      <c r="X66" s="176">
        <f t="shared" si="55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70.0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45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6">C67/100</f>
        <v>0</v>
      </c>
      <c r="X67" s="176">
        <f t="shared" si="56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71.0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45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7">C68/100</f>
        <v>0</v>
      </c>
      <c r="X68" s="176">
        <f t="shared" si="57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72.0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45"/>
        <v/>
      </c>
      <c r="N69" s="195"/>
      <c r="O69" s="139"/>
      <c r="P69" s="139"/>
      <c r="Q69" s="176"/>
      <c r="R69" s="141"/>
      <c r="S69" s="196">
        <f t="shared" si="9"/>
        <v>0</v>
      </c>
      <c r="T69" s="197" t="str">
        <f t="shared" si="10"/>
        <v/>
      </c>
      <c r="U69" s="197">
        <f t="shared" si="11"/>
        <v>0</v>
      </c>
      <c r="V69" s="198">
        <f t="shared" si="12"/>
        <v>0</v>
      </c>
      <c r="W69" s="196">
        <f t="shared" ref="W69:X69" si="58">C69/100</f>
        <v>0</v>
      </c>
      <c r="X69" s="196">
        <f t="shared" si="58"/>
        <v>0</v>
      </c>
      <c r="Y69" s="196">
        <f t="shared" si="14"/>
        <v>0</v>
      </c>
      <c r="Z69" s="19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73.0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45"/>
        <v/>
      </c>
      <c r="N70" s="195"/>
      <c r="O70" s="139"/>
      <c r="P70" s="139"/>
      <c r="Q70" s="176"/>
      <c r="R70" s="141"/>
      <c r="S70" s="196">
        <f t="shared" si="9"/>
        <v>0</v>
      </c>
      <c r="T70" s="197" t="str">
        <f t="shared" si="10"/>
        <v/>
      </c>
      <c r="U70" s="197">
        <f t="shared" si="11"/>
        <v>0</v>
      </c>
      <c r="V70" s="198">
        <f t="shared" si="12"/>
        <v>0</v>
      </c>
      <c r="W70" s="196">
        <f t="shared" ref="W70:X70" si="59">C70/100</f>
        <v>0</v>
      </c>
      <c r="X70" s="196">
        <f t="shared" si="59"/>
        <v>0</v>
      </c>
      <c r="Y70" s="196">
        <f t="shared" si="14"/>
        <v>0</v>
      </c>
      <c r="Z70" s="19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74.0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45"/>
        <v/>
      </c>
      <c r="N71" s="195"/>
      <c r="O71" s="139"/>
      <c r="P71" s="139"/>
      <c r="Q71" s="176"/>
      <c r="R71" s="141"/>
      <c r="S71" s="196">
        <f t="shared" si="9"/>
        <v>0</v>
      </c>
      <c r="T71" s="197" t="str">
        <f t="shared" si="10"/>
        <v/>
      </c>
      <c r="U71" s="197">
        <f t="shared" si="11"/>
        <v>0</v>
      </c>
      <c r="V71" s="198">
        <f t="shared" si="12"/>
        <v>0</v>
      </c>
      <c r="W71" s="196">
        <f t="shared" ref="W71:X71" si="60">C71/100</f>
        <v>0</v>
      </c>
      <c r="X71" s="196">
        <f t="shared" si="60"/>
        <v>0</v>
      </c>
      <c r="Y71" s="196">
        <f t="shared" si="14"/>
        <v>0</v>
      </c>
      <c r="Z71" s="19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75.0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45"/>
        <v/>
      </c>
      <c r="N72" s="195"/>
      <c r="O72" s="139"/>
      <c r="P72" s="139"/>
      <c r="Q72" s="176"/>
      <c r="R72" s="141"/>
      <c r="S72" s="196">
        <f t="shared" si="9"/>
        <v>0</v>
      </c>
      <c r="T72" s="197" t="str">
        <f t="shared" si="10"/>
        <v/>
      </c>
      <c r="U72" s="197">
        <f t="shared" si="11"/>
        <v>0</v>
      </c>
      <c r="V72" s="198">
        <f t="shared" si="12"/>
        <v>0</v>
      </c>
      <c r="W72" s="196">
        <f t="shared" ref="W72:X72" si="61">C72/100</f>
        <v>0</v>
      </c>
      <c r="X72" s="196">
        <f t="shared" si="61"/>
        <v>0</v>
      </c>
      <c r="Y72" s="196">
        <f t="shared" si="14"/>
        <v>0</v>
      </c>
      <c r="Z72" s="19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76.0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93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200"/>
      <c r="W73" s="196">
        <f t="shared" ref="W73:X73" si="62">C73/100</f>
        <v>0</v>
      </c>
      <c r="X73" s="196">
        <f t="shared" si="62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77.0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/>
      <c r="N74" s="195"/>
      <c r="O74" s="139"/>
      <c r="P74" s="139"/>
      <c r="Q74" s="193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200"/>
      <c r="W74" s="196">
        <f t="shared" ref="W74:X74" si="63">C74/100</f>
        <v>0</v>
      </c>
      <c r="X74" s="196">
        <f t="shared" si="63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78.0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93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200"/>
      <c r="W75" s="196">
        <f t="shared" ref="W75:X75" si="64">C75/100</f>
        <v>0</v>
      </c>
      <c r="X75" s="196">
        <f t="shared" si="64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79.0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93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200"/>
      <c r="W76" s="196">
        <f t="shared" ref="W76:X76" si="65">C76/100</f>
        <v>0</v>
      </c>
      <c r="X76" s="196">
        <f t="shared" si="65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80.0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66">C77/100</f>
        <v>0</v>
      </c>
      <c r="X77" s="196">
        <f t="shared" si="66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81.0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67">C78/100</f>
        <v>0</v>
      </c>
      <c r="X78" s="196">
        <f t="shared" si="67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82.0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68">C79/100</f>
        <v>0</v>
      </c>
      <c r="X79" s="196">
        <f t="shared" si="68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83.0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69">C80/100</f>
        <v>0</v>
      </c>
      <c r="X80" s="196">
        <f t="shared" si="69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84.0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0">C81/100</f>
        <v>0</v>
      </c>
      <c r="X81" s="196">
        <f t="shared" si="70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85.0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1">C82/100</f>
        <v>0</v>
      </c>
      <c r="X82" s="196">
        <f t="shared" si="71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86.0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2">C83/100</f>
        <v>0</v>
      </c>
      <c r="X83" s="196">
        <f t="shared" si="72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87.0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3">C84/100</f>
        <v>0</v>
      </c>
      <c r="X84" s="196">
        <f t="shared" si="73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88.0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4">C85/100</f>
        <v>0</v>
      </c>
      <c r="X85" s="196">
        <f t="shared" si="74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89.0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5">C86/100</f>
        <v>0</v>
      </c>
      <c r="X86" s="196">
        <f t="shared" si="75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90.0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6">C87/100</f>
        <v>0</v>
      </c>
      <c r="X87" s="196">
        <f t="shared" si="76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91.0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7">C88/100</f>
        <v>0</v>
      </c>
      <c r="X88" s="196">
        <f t="shared" si="77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92.0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8">C89/100</f>
        <v>0</v>
      </c>
      <c r="X89" s="196">
        <f t="shared" si="78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93.0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79">C90/100</f>
        <v>0</v>
      </c>
      <c r="X90" s="196">
        <f t="shared" si="79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94.0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0">C91/100</f>
        <v>0</v>
      </c>
      <c r="X91" s="196">
        <f t="shared" si="80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95.0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1">C92/100</f>
        <v>0</v>
      </c>
      <c r="X92" s="196">
        <f t="shared" si="81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96.0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2">C93/100</f>
        <v>0</v>
      </c>
      <c r="X93" s="196">
        <f t="shared" si="82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97.0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3">C94/100</f>
        <v>0</v>
      </c>
      <c r="X94" s="196">
        <f t="shared" si="83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98.0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4">C95/100</f>
        <v>0</v>
      </c>
      <c r="X95" s="196">
        <f t="shared" si="84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99.0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5">C96/100</f>
        <v>0</v>
      </c>
      <c r="X96" s="196">
        <f t="shared" si="85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100.0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6">C97/100</f>
        <v>0</v>
      </c>
      <c r="X97" s="196">
        <f t="shared" si="86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101.0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7">C98/100</f>
        <v>0</v>
      </c>
      <c r="X98" s="196">
        <f t="shared" si="87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102.0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8">C99/100</f>
        <v>0</v>
      </c>
      <c r="X99" s="196">
        <f t="shared" si="88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103.0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9">C100/100</f>
        <v>0</v>
      </c>
      <c r="X100" s="196">
        <f t="shared" si="89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104.0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0">C101/100</f>
        <v>0</v>
      </c>
      <c r="X101" s="196">
        <f t="shared" si="90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105.0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1">C102/100</f>
        <v>0</v>
      </c>
      <c r="X102" s="196">
        <f t="shared" si="91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106.0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2">C103/100</f>
        <v>0</v>
      </c>
      <c r="X103" s="196">
        <f t="shared" si="92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107.0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3">C104/100</f>
        <v>0</v>
      </c>
      <c r="X104" s="196">
        <f t="shared" si="93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108.0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4">C105/100</f>
        <v>0</v>
      </c>
      <c r="X105" s="196">
        <f t="shared" si="94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109.0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5">C106/100</f>
        <v>0</v>
      </c>
      <c r="X106" s="196">
        <f t="shared" si="95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110.0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6">C107/100</f>
        <v>0</v>
      </c>
      <c r="X107" s="196">
        <f t="shared" si="96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111.0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7">C108/100</f>
        <v>0</v>
      </c>
      <c r="X108" s="196">
        <f t="shared" si="97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112.0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8">C109/100</f>
        <v>0</v>
      </c>
      <c r="X109" s="196">
        <f t="shared" si="98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113.0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9">C110/100</f>
        <v>0</v>
      </c>
      <c r="X110" s="196">
        <f t="shared" si="99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114.0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0">C111/100</f>
        <v>0</v>
      </c>
      <c r="X111" s="196">
        <f t="shared" si="100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115.0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1">C112/100</f>
        <v>0</v>
      </c>
      <c r="X112" s="196">
        <f t="shared" si="101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116.0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2">C113/100</f>
        <v>0</v>
      </c>
      <c r="X113" s="196">
        <f t="shared" si="102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117.0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3">C114/100</f>
        <v>0</v>
      </c>
      <c r="X114" s="196">
        <f t="shared" si="103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118.0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4">C115/100</f>
        <v>0</v>
      </c>
      <c r="X115" s="196">
        <f t="shared" si="104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119.0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5">C116/100</f>
        <v>0</v>
      </c>
      <c r="X116" s="196">
        <f t="shared" si="105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120.0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6">C117/100</f>
        <v>0</v>
      </c>
      <c r="X117" s="196">
        <f t="shared" si="106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121.0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7">C118/100</f>
        <v>0</v>
      </c>
      <c r="X118" s="196">
        <f t="shared" si="107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122.0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8">C119/100</f>
        <v>0</v>
      </c>
      <c r="X119" s="196">
        <f t="shared" si="108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123.0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9">C120/100</f>
        <v>0</v>
      </c>
      <c r="X120" s="196">
        <f t="shared" si="109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124.0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0">C121/100</f>
        <v>0</v>
      </c>
      <c r="X121" s="196">
        <f t="shared" si="110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125.0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1">C122/100</f>
        <v>0</v>
      </c>
      <c r="X122" s="196">
        <f t="shared" si="111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126.0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2">C123/100</f>
        <v>0</v>
      </c>
      <c r="X123" s="196">
        <f t="shared" si="112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127.0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3">C124/100</f>
        <v>0</v>
      </c>
      <c r="X124" s="196">
        <f t="shared" si="113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128.0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4">C125/100</f>
        <v>0</v>
      </c>
      <c r="X125" s="196">
        <f t="shared" si="114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129.0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5">C126/100</f>
        <v>0</v>
      </c>
      <c r="X126" s="196">
        <f t="shared" si="115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130.0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6">C127/100</f>
        <v>0</v>
      </c>
      <c r="X127" s="196">
        <f t="shared" si="116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131.0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7">C128/100</f>
        <v>0</v>
      </c>
      <c r="X128" s="196">
        <f t="shared" si="117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132.0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8">C129/100</f>
        <v>0</v>
      </c>
      <c r="X129" s="196">
        <f t="shared" si="118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133.0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9">C130/100</f>
        <v>0</v>
      </c>
      <c r="X130" s="196">
        <f t="shared" si="119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134.0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0">C131/100</f>
        <v>0</v>
      </c>
      <c r="X131" s="196">
        <f t="shared" si="120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135.0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1">C132/100</f>
        <v>0</v>
      </c>
      <c r="X132" s="196">
        <f t="shared" si="121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136.0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2">C133/100</f>
        <v>0</v>
      </c>
      <c r="X133" s="196">
        <f t="shared" si="122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137.0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3">C134/100</f>
        <v>0</v>
      </c>
      <c r="X134" s="196">
        <f t="shared" si="123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138.0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4">C135/100</f>
        <v>0</v>
      </c>
      <c r="X135" s="196">
        <f t="shared" si="124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139.0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5">C136/100</f>
        <v>0</v>
      </c>
      <c r="X136" s="196">
        <f t="shared" si="125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140.0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6">C137/100</f>
        <v>0</v>
      </c>
      <c r="X137" s="196">
        <f t="shared" si="126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141.0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7">C138/100</f>
        <v>0</v>
      </c>
      <c r="X138" s="196">
        <f t="shared" si="127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142.0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8">C139/100</f>
        <v>0</v>
      </c>
      <c r="X139" s="196">
        <f t="shared" si="128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143.0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9">C140/100</f>
        <v>0</v>
      </c>
      <c r="X140" s="196">
        <f t="shared" si="129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144.0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0">C141/100</f>
        <v>0</v>
      </c>
      <c r="X141" s="196">
        <f t="shared" si="130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145.0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1">C142/100</f>
        <v>0</v>
      </c>
      <c r="X142" s="196">
        <f t="shared" si="131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146.0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2">C143/100</f>
        <v>0</v>
      </c>
      <c r="X143" s="196">
        <f t="shared" si="132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147.0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3">C144/100</f>
        <v>0</v>
      </c>
      <c r="X144" s="196">
        <f t="shared" si="133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148.0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4">C145/100</f>
        <v>0</v>
      </c>
      <c r="X145" s="196">
        <f t="shared" si="134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149.0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5">C146/100</f>
        <v>0</v>
      </c>
      <c r="X146" s="196">
        <f t="shared" si="135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150.0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6">C147/100</f>
        <v>0</v>
      </c>
      <c r="X147" s="196">
        <f t="shared" si="136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151.0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7">C148/100</f>
        <v>0</v>
      </c>
      <c r="X148" s="196">
        <f t="shared" si="137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152.0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8">C149/100</f>
        <v>0</v>
      </c>
      <c r="X149" s="196">
        <f t="shared" si="138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153.0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9">C150/100</f>
        <v>0</v>
      </c>
      <c r="X150" s="196">
        <f t="shared" si="139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154.0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0">C151/100</f>
        <v>0</v>
      </c>
      <c r="X151" s="196">
        <f t="shared" si="140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155.0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1">C152/100</f>
        <v>0</v>
      </c>
      <c r="X152" s="196">
        <f t="shared" si="141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156.0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2">C153/100</f>
        <v>0</v>
      </c>
      <c r="X153" s="196">
        <f t="shared" si="142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157.0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3">C154/100</f>
        <v>0</v>
      </c>
      <c r="X154" s="196">
        <f t="shared" si="143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158.0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4">C155/100</f>
        <v>0</v>
      </c>
      <c r="X155" s="196">
        <f t="shared" si="144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159.0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5">C156/100</f>
        <v>0</v>
      </c>
      <c r="X156" s="196">
        <f t="shared" si="145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160.0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6">C157/100</f>
        <v>0</v>
      </c>
      <c r="X157" s="196">
        <f t="shared" si="146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161.0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7">C158/100</f>
        <v>0</v>
      </c>
      <c r="X158" s="196">
        <f t="shared" si="147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162.0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8">C159/100</f>
        <v>0</v>
      </c>
      <c r="X159" s="196">
        <f t="shared" si="148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163.0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9">C160/100</f>
        <v>0</v>
      </c>
      <c r="X160" s="196">
        <f t="shared" si="149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164.0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0">C161/100</f>
        <v>0</v>
      </c>
      <c r="X161" s="196">
        <f t="shared" si="150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165.0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1">C162/100</f>
        <v>0</v>
      </c>
      <c r="X162" s="196">
        <f t="shared" si="151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166.0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2">C163/100</f>
        <v>0</v>
      </c>
      <c r="X163" s="196">
        <f t="shared" si="152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167.0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3">C164/100</f>
        <v>0</v>
      </c>
      <c r="X164" s="196">
        <f t="shared" si="153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168.0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4">C165/100</f>
        <v>0</v>
      </c>
      <c r="X165" s="196">
        <f t="shared" si="154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169.0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5">C166/100</f>
        <v>0</v>
      </c>
      <c r="X166" s="196">
        <f t="shared" si="155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170.0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6">C167/100</f>
        <v>0</v>
      </c>
      <c r="X167" s="196">
        <f t="shared" si="156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171.0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7">C168/100</f>
        <v>0</v>
      </c>
      <c r="X168" s="196">
        <f t="shared" si="157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172.0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8">C169/100</f>
        <v>0</v>
      </c>
      <c r="X169" s="196">
        <f t="shared" si="158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173.0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9">C170/100</f>
        <v>0</v>
      </c>
      <c r="X170" s="196">
        <f t="shared" si="159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174.0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0">C171/100</f>
        <v>0</v>
      </c>
      <c r="X171" s="196">
        <f t="shared" si="160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175.0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1">C172/100</f>
        <v>0</v>
      </c>
      <c r="X172" s="196">
        <f t="shared" si="161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176.0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2">C173/100</f>
        <v>0</v>
      </c>
      <c r="X173" s="196">
        <f t="shared" si="162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177.0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3">C174/100</f>
        <v>0</v>
      </c>
      <c r="X174" s="196">
        <f t="shared" si="163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178.0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4">C175/100</f>
        <v>0</v>
      </c>
      <c r="X175" s="196">
        <f t="shared" si="164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179.0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5">C176/100</f>
        <v>0</v>
      </c>
      <c r="X176" s="196">
        <f t="shared" si="165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180.0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6">C177/100</f>
        <v>0</v>
      </c>
      <c r="X177" s="196">
        <f t="shared" si="166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181.0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7">C178/100</f>
        <v>0</v>
      </c>
      <c r="X178" s="196">
        <f t="shared" si="167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182.0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8">C179/100</f>
        <v>0</v>
      </c>
      <c r="X179" s="196">
        <f t="shared" si="168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183.0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9">C180/100</f>
        <v>0</v>
      </c>
      <c r="X180" s="196">
        <f t="shared" si="169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184.0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0">C181/100</f>
        <v>0</v>
      </c>
      <c r="X181" s="196">
        <f t="shared" si="170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185.0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1">C182/100</f>
        <v>0</v>
      </c>
      <c r="X182" s="196">
        <f t="shared" si="171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186.0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2">C183/100</f>
        <v>0</v>
      </c>
      <c r="X183" s="196">
        <f t="shared" si="172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187.0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3">C184/100</f>
        <v>0</v>
      </c>
      <c r="X184" s="196">
        <f t="shared" si="173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188.0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4">C185/100</f>
        <v>0</v>
      </c>
      <c r="X185" s="196">
        <f t="shared" si="174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189.0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5">C186/100</f>
        <v>0</v>
      </c>
      <c r="X186" s="196">
        <f t="shared" si="175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190.0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6">C187/100</f>
        <v>0</v>
      </c>
      <c r="X187" s="196">
        <f t="shared" si="176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191.0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7">C188/100</f>
        <v>0</v>
      </c>
      <c r="X188" s="196">
        <f t="shared" si="177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192.0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8">C189/100</f>
        <v>0</v>
      </c>
      <c r="X189" s="196">
        <f t="shared" si="178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193.0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9">C190/100</f>
        <v>0</v>
      </c>
      <c r="X190" s="196">
        <f t="shared" si="179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194.0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0">C191/100</f>
        <v>0</v>
      </c>
      <c r="X191" s="196">
        <f t="shared" si="180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195.0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1">C192/100</f>
        <v>0</v>
      </c>
      <c r="X192" s="196">
        <f t="shared" si="181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196.0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2">C193/100</f>
        <v>0</v>
      </c>
      <c r="X193" s="196">
        <f t="shared" si="182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197.0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3">C194/100</f>
        <v>0</v>
      </c>
      <c r="X194" s="196">
        <f t="shared" si="183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198.0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4">C195/100</f>
        <v>0</v>
      </c>
      <c r="X195" s="196">
        <f t="shared" si="184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199.0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5">C196/100</f>
        <v>0</v>
      </c>
      <c r="X196" s="196">
        <f t="shared" si="185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200.0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6">C197/100</f>
        <v>0</v>
      </c>
      <c r="X197" s="196">
        <f t="shared" si="186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201.0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7">C198/100</f>
        <v>0</v>
      </c>
      <c r="X198" s="196">
        <f t="shared" si="187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202.0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8">C199/100</f>
        <v>0</v>
      </c>
      <c r="X199" s="196">
        <f t="shared" si="188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203.0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9">C200/100</f>
        <v>0</v>
      </c>
      <c r="X200" s="196">
        <f t="shared" si="189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204.0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0">C201/100</f>
        <v>0</v>
      </c>
      <c r="X201" s="196">
        <f t="shared" si="190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205.0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1">C202/100</f>
        <v>0</v>
      </c>
      <c r="X202" s="196">
        <f t="shared" si="191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206.0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2">C203/100</f>
        <v>0</v>
      </c>
      <c r="X203" s="196">
        <f t="shared" si="192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207.0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3">C204/100</f>
        <v>0</v>
      </c>
      <c r="X204" s="196">
        <f t="shared" si="193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208.0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4">C205/100</f>
        <v>0</v>
      </c>
      <c r="X205" s="196">
        <f t="shared" si="194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209.0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5">C206/100</f>
        <v>0</v>
      </c>
      <c r="X206" s="196">
        <f t="shared" si="195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210.0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6">C207/100</f>
        <v>0</v>
      </c>
      <c r="X207" s="196">
        <f t="shared" si="196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211.0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7">C208/100</f>
        <v>0</v>
      </c>
      <c r="X208" s="196">
        <f t="shared" si="197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212.0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8">C209/100</f>
        <v>0</v>
      </c>
      <c r="X209" s="196">
        <f t="shared" si="198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213.0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9">C210/100</f>
        <v>0</v>
      </c>
      <c r="X210" s="196">
        <f t="shared" si="199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214.0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0">C211/100</f>
        <v>0</v>
      </c>
      <c r="X211" s="196">
        <f t="shared" si="200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215.0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1">C212/100</f>
        <v>0</v>
      </c>
      <c r="X212" s="196">
        <f t="shared" si="201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216.0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2">C213/100</f>
        <v>0</v>
      </c>
      <c r="X213" s="196">
        <f t="shared" si="202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217.0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3">C214/100</f>
        <v>0</v>
      </c>
      <c r="X214" s="196">
        <f t="shared" si="203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0"/>
      <c r="B215" s="176"/>
      <c r="C215" s="176"/>
      <c r="D215" s="176"/>
      <c r="E215" s="176"/>
      <c r="F215" s="176"/>
      <c r="G215" s="176"/>
      <c r="H215" s="179"/>
      <c r="I215" s="160"/>
      <c r="J215" s="201">
        <f>+Q276</f>
        <v>99.6</v>
      </c>
      <c r="K215" s="139"/>
      <c r="L215" s="139"/>
      <c r="M215" s="139"/>
      <c r="N215" s="139"/>
      <c r="O215" s="139"/>
      <c r="P215" s="139"/>
      <c r="Q215" s="139"/>
      <c r="R215" s="202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4">C215/100</f>
        <v>0</v>
      </c>
      <c r="X215" s="196">
        <f t="shared" si="204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customHeight="1">
      <c r="A216" s="160"/>
      <c r="B216" s="203"/>
      <c r="C216" s="203"/>
      <c r="D216" s="203"/>
      <c r="E216" s="203"/>
      <c r="F216" s="203"/>
      <c r="G216" s="203"/>
      <c r="H216" s="204"/>
      <c r="I216" s="205">
        <f>SUM(I31:I214)</f>
        <v>17</v>
      </c>
      <c r="J216" s="206">
        <f>SUM(J31:J215)</f>
        <v>13930.06051</v>
      </c>
      <c r="K216" s="207"/>
      <c r="L216" s="207"/>
      <c r="M216" s="207"/>
      <c r="N216" s="207"/>
      <c r="O216" s="207"/>
      <c r="P216" s="207"/>
      <c r="Q216" s="207"/>
      <c r="R216" s="141"/>
      <c r="S216" s="207">
        <f>SUMIFS($T$31:$T$214,$S$31:$S$214,"&gt;=3")</f>
        <v>8</v>
      </c>
      <c r="T216" s="207">
        <f t="shared" ref="T216:U216" si="205">SUM(T31:T214)</f>
        <v>17</v>
      </c>
      <c r="U216" s="207">
        <f t="shared" si="205"/>
        <v>240.53</v>
      </c>
      <c r="V216" s="207"/>
      <c r="W216" s="207"/>
      <c r="X216" s="207"/>
      <c r="Y216" s="207"/>
      <c r="Z216" s="208">
        <f>SUM(Z31:Z215)</f>
        <v>470.226075</v>
      </c>
      <c r="AA216" s="207"/>
      <c r="AB216" s="207"/>
      <c r="AC216" s="207"/>
      <c r="AD216" s="207"/>
      <c r="AE216" s="207"/>
      <c r="AF216" s="207"/>
      <c r="AG216" s="207"/>
      <c r="AH216" s="207"/>
      <c r="AI216" s="207"/>
      <c r="AJ216" s="207"/>
      <c r="AK216" s="207"/>
      <c r="AL216" s="207"/>
      <c r="AM216" s="207"/>
      <c r="AN216" s="207"/>
      <c r="AO216" s="207"/>
      <c r="AP216" s="207"/>
      <c r="AQ216" s="207"/>
      <c r="AR216" s="207"/>
      <c r="AS216" s="207"/>
      <c r="AT216" s="207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200"/>
      <c r="T217" s="139">
        <f>+T216-S216</f>
        <v>9</v>
      </c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202"/>
      <c r="S218" s="139"/>
      <c r="T218" s="139" t="s">
        <v>48</v>
      </c>
      <c r="U218" s="139" t="s">
        <v>61</v>
      </c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31</v>
      </c>
      <c r="T219" s="209">
        <f>SUMIFS($J$31:$J$214,$S$31:$S$214,"&gt;=3")</f>
        <v>12986.92194</v>
      </c>
      <c r="U219" s="210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 t="s">
        <v>32</v>
      </c>
      <c r="B220" s="139"/>
      <c r="C220" s="139"/>
      <c r="D220" s="139" t="s">
        <v>33</v>
      </c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139" t="s">
        <v>34</v>
      </c>
      <c r="T220" s="211">
        <f>J216-T219</f>
        <v>943.1385715</v>
      </c>
      <c r="U220" s="210">
        <f>+SUMIFS($U$31:$U$214,$S$31:$S$214,"&gt;=3")</f>
        <v>224.42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202"/>
      <c r="S221" s="139"/>
      <c r="T221" s="212">
        <f>+I216</f>
        <v>17</v>
      </c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39.0" customHeight="1">
      <c r="A222" s="176"/>
      <c r="B222" s="160" t="s">
        <v>12</v>
      </c>
      <c r="C222" s="177" t="s">
        <v>62</v>
      </c>
      <c r="D222" s="52"/>
      <c r="E222" s="53"/>
      <c r="F222" s="178"/>
      <c r="G222" s="178"/>
      <c r="H222" s="179" t="s">
        <v>14</v>
      </c>
      <c r="I222" s="160" t="s">
        <v>15</v>
      </c>
      <c r="J222" s="160" t="s">
        <v>16</v>
      </c>
      <c r="K222" s="139"/>
      <c r="L222" s="139"/>
      <c r="M222" s="139"/>
      <c r="N222" s="139"/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1.0</v>
      </c>
      <c r="B223" s="213"/>
      <c r="C223" s="213"/>
      <c r="D223" s="213"/>
      <c r="E223" s="213"/>
      <c r="F223" s="213">
        <f t="shared" ref="F223:F236" si="206">1-VALUE(IF(RIGHT(B223, 1)="%", RIGHT(B223, 3), 0))</f>
        <v>1</v>
      </c>
      <c r="G223" s="213">
        <f t="shared" ref="G223:G236" si="207">+Q223*C223/100*D223/100*E223/100</f>
        <v>0</v>
      </c>
      <c r="H223" s="214">
        <f t="shared" ref="H223:H236" si="208">IF(F223=0, G223, F223*G223)</f>
        <v>0</v>
      </c>
      <c r="I223" s="213"/>
      <c r="J223" s="215"/>
      <c r="K223" s="139"/>
      <c r="L223" s="176">
        <f t="shared" ref="L223:L231" si="209">D223*25.4/1000</f>
        <v>0</v>
      </c>
      <c r="M223" s="160" t="str">
        <f t="shared" ref="M223:M227" si="210">+I223</f>
        <v/>
      </c>
      <c r="N223" s="160">
        <f t="shared" ref="N223:N227" si="211">M223*L223</f>
        <v>0</v>
      </c>
      <c r="O223" s="139"/>
      <c r="P223" s="139"/>
      <c r="Q223" s="139"/>
      <c r="R223" s="141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2.0</v>
      </c>
      <c r="B224" s="213"/>
      <c r="C224" s="213"/>
      <c r="D224" s="213"/>
      <c r="E224" s="213"/>
      <c r="F224" s="213">
        <f t="shared" si="206"/>
        <v>1</v>
      </c>
      <c r="G224" s="213">
        <f t="shared" si="207"/>
        <v>0</v>
      </c>
      <c r="H224" s="214">
        <f t="shared" si="208"/>
        <v>0</v>
      </c>
      <c r="I224" s="213"/>
      <c r="J224" s="215">
        <f t="shared" ref="J224:J236" si="212">+I224*H224</f>
        <v>0</v>
      </c>
      <c r="K224" s="139"/>
      <c r="L224" s="176">
        <f t="shared" si="209"/>
        <v>0</v>
      </c>
      <c r="M224" s="160" t="str">
        <f t="shared" si="210"/>
        <v/>
      </c>
      <c r="N224" s="160">
        <f t="shared" si="211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3.0</v>
      </c>
      <c r="B225" s="216"/>
      <c r="C225" s="216"/>
      <c r="D225" s="216"/>
      <c r="E225" s="216"/>
      <c r="F225" s="216">
        <f t="shared" si="206"/>
        <v>1</v>
      </c>
      <c r="G225" s="216">
        <f t="shared" si="207"/>
        <v>0</v>
      </c>
      <c r="H225" s="217">
        <f t="shared" si="208"/>
        <v>0</v>
      </c>
      <c r="I225" s="216"/>
      <c r="J225" s="193">
        <f t="shared" si="212"/>
        <v>0</v>
      </c>
      <c r="K225" s="139"/>
      <c r="L225" s="176">
        <f t="shared" si="209"/>
        <v>0</v>
      </c>
      <c r="M225" s="160" t="str">
        <f t="shared" si="210"/>
        <v/>
      </c>
      <c r="N225" s="160">
        <f t="shared" si="211"/>
        <v>0</v>
      </c>
      <c r="O225" s="139"/>
      <c r="P225" s="139"/>
      <c r="Q225" s="139"/>
      <c r="R225" s="139"/>
      <c r="S225" s="218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>
        <v>4.0</v>
      </c>
      <c r="B226" s="216"/>
      <c r="C226" s="216"/>
      <c r="D226" s="216"/>
      <c r="E226" s="216"/>
      <c r="F226" s="216">
        <f t="shared" si="206"/>
        <v>1</v>
      </c>
      <c r="G226" s="216">
        <f t="shared" si="207"/>
        <v>0</v>
      </c>
      <c r="H226" s="217">
        <f t="shared" si="208"/>
        <v>0</v>
      </c>
      <c r="I226" s="216"/>
      <c r="J226" s="193">
        <f t="shared" si="212"/>
        <v>0</v>
      </c>
      <c r="K226" s="139"/>
      <c r="L226" s="176">
        <f t="shared" si="209"/>
        <v>0</v>
      </c>
      <c r="M226" s="160" t="str">
        <f t="shared" si="210"/>
        <v/>
      </c>
      <c r="N226" s="160">
        <f t="shared" si="211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4">
        <v>5.0</v>
      </c>
      <c r="B227" s="216"/>
      <c r="C227" s="216"/>
      <c r="D227" s="216"/>
      <c r="E227" s="216"/>
      <c r="F227" s="216">
        <f t="shared" si="206"/>
        <v>1</v>
      </c>
      <c r="G227" s="216">
        <f t="shared" si="207"/>
        <v>0</v>
      </c>
      <c r="H227" s="217">
        <f t="shared" si="208"/>
        <v>0</v>
      </c>
      <c r="I227" s="216"/>
      <c r="J227" s="193">
        <f t="shared" si="212"/>
        <v>0</v>
      </c>
      <c r="K227" s="139"/>
      <c r="L227" s="176">
        <f t="shared" si="209"/>
        <v>0</v>
      </c>
      <c r="M227" s="160" t="str">
        <f t="shared" si="210"/>
        <v/>
      </c>
      <c r="N227" s="160">
        <f t="shared" si="211"/>
        <v>0</v>
      </c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6.0</v>
      </c>
      <c r="B228" s="216"/>
      <c r="C228" s="216"/>
      <c r="D228" s="216"/>
      <c r="E228" s="216"/>
      <c r="F228" s="216">
        <f t="shared" si="206"/>
        <v>1</v>
      </c>
      <c r="G228" s="216">
        <f t="shared" si="207"/>
        <v>0</v>
      </c>
      <c r="H228" s="217">
        <f t="shared" si="208"/>
        <v>0</v>
      </c>
      <c r="I228" s="216"/>
      <c r="J228" s="193">
        <f t="shared" si="212"/>
        <v>0</v>
      </c>
      <c r="K228" s="139"/>
      <c r="L228" s="139">
        <f t="shared" si="209"/>
        <v>0</v>
      </c>
      <c r="M228" s="219"/>
      <c r="N228" s="219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7.0</v>
      </c>
      <c r="B229" s="216"/>
      <c r="C229" s="216"/>
      <c r="D229" s="216"/>
      <c r="E229" s="216"/>
      <c r="F229" s="216">
        <f t="shared" si="206"/>
        <v>1</v>
      </c>
      <c r="G229" s="216">
        <f t="shared" si="207"/>
        <v>0</v>
      </c>
      <c r="H229" s="217">
        <f t="shared" si="208"/>
        <v>0</v>
      </c>
      <c r="I229" s="216"/>
      <c r="J229" s="193">
        <f t="shared" si="212"/>
        <v>0</v>
      </c>
      <c r="K229" s="139"/>
      <c r="L229" s="139">
        <f t="shared" si="209"/>
        <v>0</v>
      </c>
      <c r="M229" s="219"/>
      <c r="N229" s="219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8.0</v>
      </c>
      <c r="B230" s="216"/>
      <c r="C230" s="216"/>
      <c r="D230" s="216"/>
      <c r="E230" s="216"/>
      <c r="F230" s="216">
        <f t="shared" si="206"/>
        <v>1</v>
      </c>
      <c r="G230" s="216">
        <f t="shared" si="207"/>
        <v>0</v>
      </c>
      <c r="H230" s="217">
        <f t="shared" si="208"/>
        <v>0</v>
      </c>
      <c r="I230" s="216"/>
      <c r="J230" s="193">
        <f t="shared" si="212"/>
        <v>0</v>
      </c>
      <c r="K230" s="139"/>
      <c r="L230" s="139">
        <f t="shared" si="209"/>
        <v>0</v>
      </c>
      <c r="M230" s="219"/>
      <c r="N230" s="219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9.0</v>
      </c>
      <c r="B231" s="216"/>
      <c r="C231" s="216"/>
      <c r="D231" s="216"/>
      <c r="E231" s="216"/>
      <c r="F231" s="216">
        <f t="shared" si="206"/>
        <v>1</v>
      </c>
      <c r="G231" s="216">
        <f t="shared" si="207"/>
        <v>0</v>
      </c>
      <c r="H231" s="217">
        <f t="shared" si="208"/>
        <v>0</v>
      </c>
      <c r="I231" s="216"/>
      <c r="J231" s="193">
        <f t="shared" si="212"/>
        <v>0</v>
      </c>
      <c r="K231" s="139"/>
      <c r="L231" s="139">
        <f t="shared" si="209"/>
        <v>0</v>
      </c>
      <c r="M231" s="219"/>
      <c r="N231" s="21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10.0</v>
      </c>
      <c r="B232" s="191"/>
      <c r="C232" s="191"/>
      <c r="D232" s="191"/>
      <c r="E232" s="191"/>
      <c r="F232" s="191">
        <f t="shared" si="206"/>
        <v>1</v>
      </c>
      <c r="G232" s="191">
        <f t="shared" si="207"/>
        <v>0</v>
      </c>
      <c r="H232" s="192">
        <f t="shared" si="208"/>
        <v>0</v>
      </c>
      <c r="I232" s="191"/>
      <c r="J232" s="193">
        <f t="shared" si="212"/>
        <v>0</v>
      </c>
      <c r="K232" s="139"/>
      <c r="L232" s="139"/>
      <c r="M232" s="219"/>
      <c r="N232" s="21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11.0</v>
      </c>
      <c r="B233" s="191"/>
      <c r="C233" s="191"/>
      <c r="D233" s="191"/>
      <c r="E233" s="191"/>
      <c r="F233" s="191">
        <f t="shared" si="206"/>
        <v>1</v>
      </c>
      <c r="G233" s="191">
        <f t="shared" si="207"/>
        <v>0</v>
      </c>
      <c r="H233" s="192">
        <f t="shared" si="208"/>
        <v>0</v>
      </c>
      <c r="I233" s="191"/>
      <c r="J233" s="193">
        <f t="shared" si="212"/>
        <v>0</v>
      </c>
      <c r="K233" s="139"/>
      <c r="L233" s="139"/>
      <c r="M233" s="219"/>
      <c r="N233" s="21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12.0</v>
      </c>
      <c r="B234" s="191"/>
      <c r="C234" s="191"/>
      <c r="D234" s="191"/>
      <c r="E234" s="191"/>
      <c r="F234" s="191">
        <f t="shared" si="206"/>
        <v>1</v>
      </c>
      <c r="G234" s="191">
        <f t="shared" si="207"/>
        <v>0</v>
      </c>
      <c r="H234" s="192">
        <f t="shared" si="208"/>
        <v>0</v>
      </c>
      <c r="I234" s="191"/>
      <c r="J234" s="193">
        <f t="shared" si="212"/>
        <v>0</v>
      </c>
      <c r="K234" s="139"/>
      <c r="L234" s="139"/>
      <c r="M234" s="219"/>
      <c r="N234" s="21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13.0</v>
      </c>
      <c r="B235" s="191"/>
      <c r="C235" s="191"/>
      <c r="D235" s="191"/>
      <c r="E235" s="191"/>
      <c r="F235" s="191">
        <f t="shared" si="206"/>
        <v>1</v>
      </c>
      <c r="G235" s="191">
        <f t="shared" si="207"/>
        <v>0</v>
      </c>
      <c r="H235" s="192">
        <f t="shared" si="208"/>
        <v>0</v>
      </c>
      <c r="I235" s="191"/>
      <c r="J235" s="193">
        <f t="shared" si="212"/>
        <v>0</v>
      </c>
      <c r="K235" s="139"/>
      <c r="L235" s="139"/>
      <c r="M235" s="219"/>
      <c r="N235" s="21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14.0</v>
      </c>
      <c r="B236" s="191"/>
      <c r="C236" s="191"/>
      <c r="D236" s="191"/>
      <c r="E236" s="191"/>
      <c r="F236" s="191">
        <f t="shared" si="206"/>
        <v>1</v>
      </c>
      <c r="G236" s="191">
        <f t="shared" si="207"/>
        <v>0</v>
      </c>
      <c r="H236" s="192">
        <f t="shared" si="208"/>
        <v>0</v>
      </c>
      <c r="I236" s="191"/>
      <c r="J236" s="193">
        <f t="shared" si="212"/>
        <v>0</v>
      </c>
      <c r="K236" s="139"/>
      <c r="L236" s="139"/>
      <c r="M236" s="219"/>
      <c r="N236" s="21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0"/>
      <c r="B237" s="194"/>
      <c r="C237" s="194"/>
      <c r="D237" s="194"/>
      <c r="E237" s="194"/>
      <c r="F237" s="194"/>
      <c r="G237" s="194"/>
      <c r="H237" s="220" t="s">
        <v>38</v>
      </c>
      <c r="I237" s="194"/>
      <c r="J237" s="221">
        <f>SUM(J223:J236)</f>
        <v>0</v>
      </c>
      <c r="K237" s="139"/>
      <c r="L237" s="139"/>
      <c r="M237" s="139"/>
      <c r="N237" s="139"/>
      <c r="O237" s="139"/>
      <c r="P237" s="139"/>
      <c r="Q237" s="139"/>
      <c r="R237" s="141"/>
      <c r="S237" s="222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74"/>
      <c r="B238" s="144"/>
      <c r="C238" s="144"/>
      <c r="D238" s="144"/>
      <c r="E238" s="144"/>
      <c r="F238" s="144"/>
      <c r="G238" s="144"/>
      <c r="H238" s="145"/>
      <c r="I238" s="144"/>
      <c r="J238" s="175"/>
      <c r="K238" s="139"/>
      <c r="L238" s="139"/>
      <c r="M238" s="139"/>
      <c r="N238" s="139"/>
      <c r="O238" s="139"/>
      <c r="P238" s="139"/>
      <c r="Q238" s="139"/>
      <c r="R238" s="141"/>
      <c r="S238" s="222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222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2"/>
      <c r="S240" s="222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 t="s">
        <v>39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22"/>
      <c r="S241" s="222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22"/>
      <c r="S242" s="222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42.0" customHeight="1">
      <c r="A243" s="176"/>
      <c r="B243" s="160" t="s">
        <v>12</v>
      </c>
      <c r="C243" s="177" t="s">
        <v>64</v>
      </c>
      <c r="D243" s="52"/>
      <c r="E243" s="53"/>
      <c r="F243" s="223"/>
      <c r="G243" s="223"/>
      <c r="H243" s="179" t="s">
        <v>14</v>
      </c>
      <c r="I243" s="224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222"/>
      <c r="S243" s="222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1.0</v>
      </c>
      <c r="B244" s="181" t="s">
        <v>97</v>
      </c>
      <c r="C244" s="197"/>
      <c r="D244" s="197"/>
      <c r="E244" s="197"/>
      <c r="F244" s="197"/>
      <c r="G244" s="197"/>
      <c r="H244" s="225">
        <v>25.0</v>
      </c>
      <c r="I244" s="197">
        <v>1.0</v>
      </c>
      <c r="J244" s="193">
        <f t="shared" ref="J244:J274" si="213">+I244*H244</f>
        <v>25</v>
      </c>
      <c r="K244" s="176"/>
      <c r="L244" s="176"/>
      <c r="M244" s="176"/>
      <c r="N244" s="176"/>
      <c r="O244" s="176"/>
      <c r="P244" s="176"/>
      <c r="Q244" s="226"/>
      <c r="R244" s="222"/>
      <c r="S244" s="222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2.0</v>
      </c>
      <c r="B245" s="191" t="s">
        <v>97</v>
      </c>
      <c r="C245" s="197"/>
      <c r="D245" s="197"/>
      <c r="E245" s="197"/>
      <c r="F245" s="197"/>
      <c r="G245" s="197"/>
      <c r="H245" s="225">
        <v>30.0</v>
      </c>
      <c r="I245" s="197">
        <v>1.0</v>
      </c>
      <c r="J245" s="193">
        <f t="shared" si="213"/>
        <v>30</v>
      </c>
      <c r="K245" s="176"/>
      <c r="L245" s="176"/>
      <c r="M245" s="176"/>
      <c r="N245" s="176"/>
      <c r="O245" s="176"/>
      <c r="P245" s="176"/>
      <c r="Q245" s="226"/>
      <c r="R245" s="222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3.0</v>
      </c>
      <c r="B246" s="181" t="s">
        <v>97</v>
      </c>
      <c r="C246" s="197"/>
      <c r="D246" s="197"/>
      <c r="E246" s="197"/>
      <c r="F246" s="197"/>
      <c r="G246" s="197"/>
      <c r="H246" s="225">
        <v>28.0</v>
      </c>
      <c r="I246" s="197">
        <v>1.0</v>
      </c>
      <c r="J246" s="193">
        <f t="shared" si="213"/>
        <v>28</v>
      </c>
      <c r="K246" s="176"/>
      <c r="L246" s="176"/>
      <c r="M246" s="176"/>
      <c r="N246" s="176"/>
      <c r="O246" s="176"/>
      <c r="P246" s="176"/>
      <c r="Q246" s="226"/>
      <c r="R246" s="222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4.0</v>
      </c>
      <c r="B247" s="191" t="s">
        <v>97</v>
      </c>
      <c r="C247" s="197"/>
      <c r="D247" s="197"/>
      <c r="E247" s="197"/>
      <c r="F247" s="197"/>
      <c r="G247" s="197"/>
      <c r="H247" s="225">
        <v>38.0</v>
      </c>
      <c r="I247" s="197">
        <v>1.0</v>
      </c>
      <c r="J247" s="193">
        <f t="shared" si="213"/>
        <v>38</v>
      </c>
      <c r="K247" s="176"/>
      <c r="L247" s="176"/>
      <c r="M247" s="176"/>
      <c r="N247" s="176"/>
      <c r="O247" s="176"/>
      <c r="P247" s="176"/>
      <c r="Q247" s="226"/>
      <c r="R247" s="222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0">
        <v>5.0</v>
      </c>
      <c r="B248" s="181" t="s">
        <v>110</v>
      </c>
      <c r="C248" s="197"/>
      <c r="D248" s="197"/>
      <c r="E248" s="197"/>
      <c r="F248" s="197"/>
      <c r="G248" s="197"/>
      <c r="H248" s="225">
        <v>69.0</v>
      </c>
      <c r="I248" s="197">
        <v>1.0</v>
      </c>
      <c r="J248" s="193">
        <f t="shared" si="213"/>
        <v>69</v>
      </c>
      <c r="K248" s="176"/>
      <c r="L248" s="176"/>
      <c r="M248" s="176"/>
      <c r="N248" s="176"/>
      <c r="O248" s="176"/>
      <c r="P248" s="176"/>
      <c r="Q248" s="226"/>
      <c r="R248" s="222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6.0</v>
      </c>
      <c r="B249" s="191" t="s">
        <v>110</v>
      </c>
      <c r="C249" s="197"/>
      <c r="D249" s="197"/>
      <c r="E249" s="197"/>
      <c r="F249" s="197"/>
      <c r="G249" s="197"/>
      <c r="H249" s="225">
        <v>59.0</v>
      </c>
      <c r="I249" s="197">
        <v>1.0</v>
      </c>
      <c r="J249" s="193">
        <f t="shared" si="213"/>
        <v>59</v>
      </c>
      <c r="K249" s="176"/>
      <c r="L249" s="176"/>
      <c r="M249" s="176"/>
      <c r="N249" s="176"/>
      <c r="O249" s="176"/>
      <c r="P249" s="176"/>
      <c r="Q249" s="226"/>
      <c r="R249" s="222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11.0</v>
      </c>
      <c r="B250" s="227"/>
      <c r="C250" s="197"/>
      <c r="D250" s="197"/>
      <c r="E250" s="197"/>
      <c r="F250" s="197"/>
      <c r="G250" s="197"/>
      <c r="H250" s="225"/>
      <c r="I250" s="197"/>
      <c r="J250" s="193">
        <f t="shared" si="213"/>
        <v>0</v>
      </c>
      <c r="K250" s="176"/>
      <c r="L250" s="176"/>
      <c r="M250" s="176"/>
      <c r="N250" s="176"/>
      <c r="O250" s="176"/>
      <c r="P250" s="176"/>
      <c r="Q250" s="226"/>
      <c r="R250" s="222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12.0</v>
      </c>
      <c r="B251" s="227"/>
      <c r="C251" s="197"/>
      <c r="D251" s="197"/>
      <c r="E251" s="197"/>
      <c r="F251" s="197"/>
      <c r="G251" s="197"/>
      <c r="H251" s="225"/>
      <c r="I251" s="197"/>
      <c r="J251" s="193">
        <f t="shared" si="213"/>
        <v>0</v>
      </c>
      <c r="K251" s="176"/>
      <c r="L251" s="176"/>
      <c r="M251" s="176"/>
      <c r="N251" s="176"/>
      <c r="O251" s="176"/>
      <c r="P251" s="176"/>
      <c r="Q251" s="226"/>
      <c r="R251" s="222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13.0</v>
      </c>
      <c r="B252" s="227"/>
      <c r="C252" s="197"/>
      <c r="D252" s="197"/>
      <c r="E252" s="197"/>
      <c r="F252" s="197"/>
      <c r="G252" s="197"/>
      <c r="H252" s="225"/>
      <c r="I252" s="197"/>
      <c r="J252" s="193">
        <f t="shared" si="213"/>
        <v>0</v>
      </c>
      <c r="K252" s="176"/>
      <c r="L252" s="176"/>
      <c r="M252" s="176"/>
      <c r="N252" s="176"/>
      <c r="O252" s="176"/>
      <c r="P252" s="176"/>
      <c r="Q252" s="226"/>
      <c r="R252" s="222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14.0</v>
      </c>
      <c r="B253" s="227"/>
      <c r="C253" s="197"/>
      <c r="D253" s="197"/>
      <c r="E253" s="197"/>
      <c r="F253" s="197"/>
      <c r="G253" s="197"/>
      <c r="H253" s="225"/>
      <c r="I253" s="197"/>
      <c r="J253" s="193">
        <f t="shared" si="213"/>
        <v>0</v>
      </c>
      <c r="K253" s="176"/>
      <c r="L253" s="176"/>
      <c r="M253" s="176"/>
      <c r="N253" s="176"/>
      <c r="O253" s="176"/>
      <c r="P253" s="176"/>
      <c r="Q253" s="226"/>
      <c r="R253" s="222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15.0</v>
      </c>
      <c r="B254" s="227"/>
      <c r="C254" s="197"/>
      <c r="D254" s="197"/>
      <c r="E254" s="197"/>
      <c r="F254" s="197"/>
      <c r="G254" s="197"/>
      <c r="H254" s="225"/>
      <c r="I254" s="197"/>
      <c r="J254" s="193">
        <f t="shared" si="213"/>
        <v>0</v>
      </c>
      <c r="K254" s="176"/>
      <c r="L254" s="176"/>
      <c r="M254" s="176"/>
      <c r="N254" s="176"/>
      <c r="O254" s="176"/>
      <c r="P254" s="176"/>
      <c r="Q254" s="226"/>
      <c r="R254" s="222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16.0</v>
      </c>
      <c r="B255" s="227"/>
      <c r="C255" s="197"/>
      <c r="D255" s="197"/>
      <c r="E255" s="197"/>
      <c r="F255" s="197"/>
      <c r="G255" s="197"/>
      <c r="H255" s="225"/>
      <c r="I255" s="197"/>
      <c r="J255" s="193">
        <f t="shared" si="213"/>
        <v>0</v>
      </c>
      <c r="K255" s="176"/>
      <c r="L255" s="176"/>
      <c r="M255" s="176"/>
      <c r="N255" s="176"/>
      <c r="O255" s="176"/>
      <c r="P255" s="176"/>
      <c r="Q255" s="226"/>
      <c r="R255" s="222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17.0</v>
      </c>
      <c r="B256" s="227"/>
      <c r="C256" s="197"/>
      <c r="D256" s="197"/>
      <c r="E256" s="197"/>
      <c r="F256" s="197"/>
      <c r="G256" s="197"/>
      <c r="H256" s="225"/>
      <c r="I256" s="197"/>
      <c r="J256" s="193">
        <f t="shared" si="213"/>
        <v>0</v>
      </c>
      <c r="K256" s="176"/>
      <c r="L256" s="176"/>
      <c r="M256" s="176"/>
      <c r="N256" s="176"/>
      <c r="O256" s="176"/>
      <c r="P256" s="176"/>
      <c r="Q256" s="226"/>
      <c r="R256" s="222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18.0</v>
      </c>
      <c r="B257" s="227"/>
      <c r="C257" s="197"/>
      <c r="D257" s="197"/>
      <c r="E257" s="197"/>
      <c r="F257" s="197"/>
      <c r="G257" s="197"/>
      <c r="H257" s="225"/>
      <c r="I257" s="197"/>
      <c r="J257" s="193">
        <f t="shared" si="213"/>
        <v>0</v>
      </c>
      <c r="K257" s="176"/>
      <c r="L257" s="176"/>
      <c r="M257" s="176"/>
      <c r="N257" s="176"/>
      <c r="O257" s="176"/>
      <c r="P257" s="176"/>
      <c r="Q257" s="226"/>
      <c r="R257" s="222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19.0</v>
      </c>
      <c r="B258" s="227"/>
      <c r="C258" s="197"/>
      <c r="D258" s="197"/>
      <c r="E258" s="197"/>
      <c r="F258" s="197"/>
      <c r="G258" s="197"/>
      <c r="H258" s="225"/>
      <c r="I258" s="197"/>
      <c r="J258" s="193">
        <f t="shared" si="213"/>
        <v>0</v>
      </c>
      <c r="K258" s="176"/>
      <c r="L258" s="176"/>
      <c r="M258" s="176"/>
      <c r="N258" s="176"/>
      <c r="O258" s="176"/>
      <c r="P258" s="176"/>
      <c r="Q258" s="226"/>
      <c r="R258" s="140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20.0</v>
      </c>
      <c r="B259" s="227"/>
      <c r="C259" s="197"/>
      <c r="D259" s="197"/>
      <c r="E259" s="197"/>
      <c r="F259" s="197"/>
      <c r="G259" s="197"/>
      <c r="H259" s="225"/>
      <c r="I259" s="197"/>
      <c r="J259" s="193">
        <f t="shared" si="213"/>
        <v>0</v>
      </c>
      <c r="K259" s="176"/>
      <c r="L259" s="176"/>
      <c r="M259" s="176"/>
      <c r="N259" s="176"/>
      <c r="O259" s="176"/>
      <c r="P259" s="176"/>
      <c r="Q259" s="226"/>
      <c r="R259" s="222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21.0</v>
      </c>
      <c r="B260" s="227"/>
      <c r="C260" s="197"/>
      <c r="D260" s="197"/>
      <c r="E260" s="197"/>
      <c r="F260" s="197"/>
      <c r="G260" s="197"/>
      <c r="H260" s="225"/>
      <c r="I260" s="197"/>
      <c r="J260" s="193">
        <f t="shared" si="213"/>
        <v>0</v>
      </c>
      <c r="K260" s="176"/>
      <c r="L260" s="176"/>
      <c r="M260" s="176"/>
      <c r="N260" s="176"/>
      <c r="O260" s="176"/>
      <c r="P260" s="176"/>
      <c r="Q260" s="226"/>
      <c r="R260" s="222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22.0</v>
      </c>
      <c r="B261" s="227"/>
      <c r="C261" s="197"/>
      <c r="D261" s="197"/>
      <c r="E261" s="197"/>
      <c r="F261" s="197"/>
      <c r="G261" s="197"/>
      <c r="H261" s="225"/>
      <c r="I261" s="197"/>
      <c r="J261" s="193">
        <f t="shared" si="213"/>
        <v>0</v>
      </c>
      <c r="K261" s="176"/>
      <c r="L261" s="176"/>
      <c r="M261" s="176"/>
      <c r="N261" s="176"/>
      <c r="O261" s="176"/>
      <c r="P261" s="176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23.0</v>
      </c>
      <c r="B262" s="227"/>
      <c r="C262" s="197"/>
      <c r="D262" s="197"/>
      <c r="E262" s="197"/>
      <c r="F262" s="197"/>
      <c r="G262" s="197"/>
      <c r="H262" s="225"/>
      <c r="I262" s="197"/>
      <c r="J262" s="193">
        <f t="shared" si="213"/>
        <v>0</v>
      </c>
      <c r="K262" s="176"/>
      <c r="L262" s="176"/>
      <c r="M262" s="176"/>
      <c r="N262" s="176"/>
      <c r="O262" s="176"/>
      <c r="P262" s="176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24.0</v>
      </c>
      <c r="B263" s="227"/>
      <c r="C263" s="197"/>
      <c r="D263" s="197"/>
      <c r="E263" s="197"/>
      <c r="F263" s="197"/>
      <c r="G263" s="197"/>
      <c r="H263" s="225"/>
      <c r="I263" s="197"/>
      <c r="J263" s="193">
        <f t="shared" si="213"/>
        <v>0</v>
      </c>
      <c r="K263" s="176"/>
      <c r="L263" s="176"/>
      <c r="M263" s="176"/>
      <c r="N263" s="176"/>
      <c r="O263" s="176"/>
      <c r="P263" s="176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25.0</v>
      </c>
      <c r="B264" s="227"/>
      <c r="C264" s="197"/>
      <c r="D264" s="197"/>
      <c r="E264" s="197"/>
      <c r="F264" s="197"/>
      <c r="G264" s="197"/>
      <c r="H264" s="225"/>
      <c r="I264" s="197"/>
      <c r="J264" s="193">
        <f t="shared" si="213"/>
        <v>0</v>
      </c>
      <c r="K264" s="176"/>
      <c r="L264" s="176"/>
      <c r="M264" s="176"/>
      <c r="N264" s="176"/>
      <c r="O264" s="176"/>
      <c r="P264" s="176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26.0</v>
      </c>
      <c r="B265" s="227"/>
      <c r="C265" s="197"/>
      <c r="D265" s="197"/>
      <c r="E265" s="197"/>
      <c r="F265" s="197"/>
      <c r="G265" s="197"/>
      <c r="H265" s="225"/>
      <c r="I265" s="197"/>
      <c r="J265" s="193">
        <f t="shared" si="213"/>
        <v>0</v>
      </c>
      <c r="K265" s="176"/>
      <c r="L265" s="176"/>
      <c r="M265" s="176"/>
      <c r="N265" s="176"/>
      <c r="O265" s="176"/>
      <c r="P265" s="176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27.0</v>
      </c>
      <c r="B266" s="227"/>
      <c r="C266" s="197"/>
      <c r="D266" s="197"/>
      <c r="E266" s="197"/>
      <c r="F266" s="197"/>
      <c r="G266" s="197"/>
      <c r="H266" s="197"/>
      <c r="I266" s="197"/>
      <c r="J266" s="193">
        <f t="shared" si="213"/>
        <v>0</v>
      </c>
      <c r="K266" s="176"/>
      <c r="L266" s="176"/>
      <c r="M266" s="176"/>
      <c r="N266" s="176"/>
      <c r="O266" s="176"/>
      <c r="P266" s="176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28.0</v>
      </c>
      <c r="B267" s="227"/>
      <c r="C267" s="197"/>
      <c r="D267" s="197"/>
      <c r="E267" s="197"/>
      <c r="F267" s="197"/>
      <c r="G267" s="197"/>
      <c r="H267" s="197"/>
      <c r="I267" s="197"/>
      <c r="J267" s="193">
        <f t="shared" si="213"/>
        <v>0</v>
      </c>
      <c r="K267" s="176"/>
      <c r="L267" s="176"/>
      <c r="M267" s="176"/>
      <c r="N267" s="176"/>
      <c r="O267" s="176"/>
      <c r="P267" s="176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29.0</v>
      </c>
      <c r="B268" s="228"/>
      <c r="C268" s="197"/>
      <c r="D268" s="197"/>
      <c r="E268" s="197"/>
      <c r="F268" s="197"/>
      <c r="G268" s="197"/>
      <c r="H268" s="197"/>
      <c r="I268" s="197"/>
      <c r="J268" s="193">
        <f t="shared" si="213"/>
        <v>0</v>
      </c>
      <c r="K268" s="176"/>
      <c r="L268" s="176"/>
      <c r="M268" s="176"/>
      <c r="N268" s="176"/>
      <c r="O268" s="176"/>
      <c r="P268" s="176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30.0</v>
      </c>
      <c r="B269" s="228"/>
      <c r="C269" s="197"/>
      <c r="D269" s="197"/>
      <c r="E269" s="197"/>
      <c r="F269" s="197"/>
      <c r="G269" s="197"/>
      <c r="H269" s="225"/>
      <c r="I269" s="197"/>
      <c r="J269" s="193">
        <f t="shared" si="213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31.0</v>
      </c>
      <c r="B270" s="216"/>
      <c r="C270" s="197"/>
      <c r="D270" s="197"/>
      <c r="E270" s="197"/>
      <c r="F270" s="197"/>
      <c r="G270" s="197"/>
      <c r="H270" s="225"/>
      <c r="I270" s="197"/>
      <c r="J270" s="193">
        <f t="shared" si="213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32.0</v>
      </c>
      <c r="B271" s="216"/>
      <c r="C271" s="160"/>
      <c r="D271" s="160"/>
      <c r="E271" s="160"/>
      <c r="F271" s="160"/>
      <c r="G271" s="160"/>
      <c r="H271" s="160"/>
      <c r="I271" s="160"/>
      <c r="J271" s="193">
        <f t="shared" si="213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33.0</v>
      </c>
      <c r="B272" s="228"/>
      <c r="C272" s="160"/>
      <c r="D272" s="160"/>
      <c r="E272" s="160"/>
      <c r="F272" s="160"/>
      <c r="G272" s="160"/>
      <c r="H272" s="160"/>
      <c r="I272" s="160"/>
      <c r="J272" s="193">
        <f t="shared" si="213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34.0</v>
      </c>
      <c r="B273" s="229"/>
      <c r="C273" s="160"/>
      <c r="D273" s="160"/>
      <c r="E273" s="160"/>
      <c r="F273" s="160"/>
      <c r="G273" s="160"/>
      <c r="H273" s="160"/>
      <c r="I273" s="160"/>
      <c r="J273" s="193">
        <f t="shared" si="213"/>
        <v>0</v>
      </c>
      <c r="K273" s="176"/>
      <c r="L273" s="176"/>
      <c r="M273" s="176"/>
      <c r="N273" s="176"/>
      <c r="O273" s="176"/>
      <c r="P273" s="176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35.0</v>
      </c>
      <c r="B274" s="230"/>
      <c r="C274" s="160"/>
      <c r="D274" s="160"/>
      <c r="E274" s="160"/>
      <c r="F274" s="160"/>
      <c r="G274" s="160"/>
      <c r="H274" s="160"/>
      <c r="I274" s="160"/>
      <c r="J274" s="193">
        <f t="shared" si="213"/>
        <v>0</v>
      </c>
      <c r="K274" s="176"/>
      <c r="L274" s="176"/>
      <c r="M274" s="176"/>
      <c r="N274" s="176"/>
      <c r="O274" s="176"/>
      <c r="P274" s="176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 t="s">
        <v>38</v>
      </c>
      <c r="I275" s="139"/>
      <c r="J275" s="231">
        <f>SUM(J244:J274)</f>
        <v>249</v>
      </c>
      <c r="K275" s="232"/>
      <c r="L275" s="232"/>
      <c r="M275" s="232"/>
      <c r="N275" s="232"/>
      <c r="O275" s="232"/>
      <c r="P275" s="232"/>
      <c r="Q275" s="232"/>
      <c r="R275" s="139"/>
      <c r="S275" s="222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44"/>
      <c r="B276" s="144"/>
      <c r="C276" s="144"/>
      <c r="D276" s="144"/>
      <c r="E276" s="144"/>
      <c r="F276" s="144"/>
      <c r="G276" s="144"/>
      <c r="H276" s="145"/>
      <c r="I276" s="173"/>
      <c r="J276" s="203">
        <f>+J275*60%</f>
        <v>149.4</v>
      </c>
      <c r="K276" s="203"/>
      <c r="L276" s="203"/>
      <c r="M276" s="203"/>
      <c r="N276" s="203"/>
      <c r="O276" s="203"/>
      <c r="P276" s="203"/>
      <c r="Q276" s="203">
        <f>+J275*40%</f>
        <v>99.6</v>
      </c>
      <c r="R276" s="139"/>
      <c r="S276" s="222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139"/>
      <c r="B277" s="139"/>
      <c r="C277" s="139"/>
      <c r="D277" s="139"/>
      <c r="E277" s="139"/>
      <c r="F277" s="139"/>
      <c r="G277" s="139"/>
      <c r="H277" s="140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222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222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9.5" customHeight="1">
      <c r="A279" s="233" t="s">
        <v>41</v>
      </c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222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57.0" customHeight="1">
      <c r="A280" s="234"/>
      <c r="B280" s="235" t="s">
        <v>42</v>
      </c>
      <c r="C280" s="235" t="s">
        <v>43</v>
      </c>
      <c r="D280" s="235" t="s">
        <v>44</v>
      </c>
      <c r="E280" s="235" t="s">
        <v>45</v>
      </c>
      <c r="F280" s="235"/>
      <c r="G280" s="235"/>
      <c r="H280" s="236" t="s">
        <v>46</v>
      </c>
      <c r="I280" s="237" t="s">
        <v>47</v>
      </c>
      <c r="J280" s="139"/>
      <c r="K280" s="139"/>
      <c r="L280" s="139"/>
      <c r="M280" s="139"/>
      <c r="N280" s="139"/>
      <c r="O280" s="139"/>
      <c r="P280" s="139"/>
      <c r="Q280" s="139"/>
      <c r="R280" s="141"/>
      <c r="S280" s="222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38" t="s">
        <v>48</v>
      </c>
      <c r="B281" s="239">
        <f>+E24</f>
        <v>14762.934</v>
      </c>
      <c r="C281" s="240">
        <f>+J216</f>
        <v>13930.06051</v>
      </c>
      <c r="D281" s="240">
        <f>+J237</f>
        <v>0</v>
      </c>
      <c r="E281" s="241">
        <f>J276</f>
        <v>149.4</v>
      </c>
      <c r="F281" s="241"/>
      <c r="G281" s="241"/>
      <c r="H281" s="242">
        <f>+I24</f>
        <v>356.7118194</v>
      </c>
      <c r="I281" s="243">
        <f>+B281-C281-D281-E281-H281</f>
        <v>326.7616691</v>
      </c>
      <c r="J281" s="139"/>
      <c r="K281" s="139"/>
      <c r="L281" s="139"/>
      <c r="M281" s="139"/>
      <c r="N281" s="139"/>
      <c r="O281" s="139"/>
      <c r="P281" s="139"/>
      <c r="Q281" s="139"/>
      <c r="R281" s="141"/>
      <c r="S281" s="222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9.5" customHeight="1">
      <c r="A282" s="244" t="s">
        <v>49</v>
      </c>
      <c r="B282" s="245"/>
      <c r="C282" s="246">
        <f>+C281/B281</f>
        <v>0.9435834714</v>
      </c>
      <c r="D282" s="246">
        <f>+D281/B281</f>
        <v>0</v>
      </c>
      <c r="E282" s="246">
        <f>+E281/B281</f>
        <v>0.01011993957</v>
      </c>
      <c r="F282" s="246"/>
      <c r="G282" s="246"/>
      <c r="H282" s="247">
        <f>+H281/B281</f>
        <v>0.02416266437</v>
      </c>
      <c r="I282" s="248">
        <f>+I281/B281</f>
        <v>0.02213392467</v>
      </c>
      <c r="J282" s="139"/>
      <c r="K282" s="139"/>
      <c r="L282" s="139"/>
      <c r="M282" s="139"/>
      <c r="N282" s="139"/>
      <c r="O282" s="139"/>
      <c r="P282" s="139"/>
      <c r="Q282" s="139"/>
      <c r="R282" s="141"/>
      <c r="S282" s="222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9.5" customHeight="1">
      <c r="A283" s="163"/>
      <c r="B283" s="219"/>
      <c r="C283" s="249"/>
      <c r="D283" s="249"/>
      <c r="E283" s="249"/>
      <c r="F283" s="249"/>
      <c r="G283" s="249"/>
      <c r="H283" s="250"/>
      <c r="I283" s="251"/>
      <c r="J283" s="139"/>
      <c r="K283" s="139"/>
      <c r="L283" s="139"/>
      <c r="M283" s="139"/>
      <c r="N283" s="139"/>
      <c r="O283" s="139"/>
      <c r="P283" s="139"/>
      <c r="Q283" s="139"/>
      <c r="R283" s="141"/>
      <c r="S283" s="222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52"/>
      <c r="B284" s="253"/>
      <c r="C284" s="253"/>
      <c r="D284" s="253" t="s">
        <v>50</v>
      </c>
      <c r="E284" s="253" t="s">
        <v>48</v>
      </c>
      <c r="F284" s="253"/>
      <c r="G284" s="253"/>
      <c r="H284" s="254">
        <f>+D281+E281+H281+I281</f>
        <v>832.8734885</v>
      </c>
      <c r="I284" s="255"/>
      <c r="J284" s="139"/>
      <c r="K284" s="139"/>
      <c r="L284" s="139"/>
      <c r="M284" s="139"/>
      <c r="N284" s="139"/>
      <c r="O284" s="139"/>
      <c r="P284" s="139"/>
      <c r="Q284" s="139"/>
      <c r="R284" s="141"/>
      <c r="S284" s="140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256"/>
      <c r="B285" s="139"/>
      <c r="C285" s="139"/>
      <c r="D285" s="139"/>
      <c r="E285" s="139" t="s">
        <v>49</v>
      </c>
      <c r="F285" s="139"/>
      <c r="G285" s="139"/>
      <c r="H285" s="250">
        <f>+H284/B281</f>
        <v>0.05641652862</v>
      </c>
      <c r="I285" s="257"/>
      <c r="J285" s="139"/>
      <c r="K285" s="139"/>
      <c r="L285" s="139"/>
      <c r="M285" s="139"/>
      <c r="N285" s="139"/>
      <c r="O285" s="139"/>
      <c r="P285" s="139"/>
      <c r="Q285" s="139"/>
      <c r="R285" s="141"/>
      <c r="S285" s="140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56"/>
      <c r="B286" s="139"/>
      <c r="C286" s="139" t="s">
        <v>51</v>
      </c>
      <c r="D286" s="139"/>
      <c r="E286" s="139"/>
      <c r="F286" s="139"/>
      <c r="G286" s="139"/>
      <c r="H286" s="140"/>
      <c r="I286" s="257"/>
      <c r="J286" s="139"/>
      <c r="K286" s="139"/>
      <c r="L286" s="139"/>
      <c r="M286" s="139"/>
      <c r="N286" s="139"/>
      <c r="O286" s="139"/>
      <c r="P286" s="139"/>
      <c r="Q286" s="139"/>
      <c r="R286" s="141"/>
      <c r="S286" s="140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56"/>
      <c r="B287" s="139"/>
      <c r="C287" s="139"/>
      <c r="D287" s="139" t="s">
        <v>52</v>
      </c>
      <c r="E287" s="139"/>
      <c r="F287" s="139"/>
      <c r="G287" s="139"/>
      <c r="H287" s="140">
        <f>+H286*(H284-H281)</f>
        <v>0</v>
      </c>
      <c r="I287" s="257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58"/>
      <c r="B288" s="259"/>
      <c r="C288" s="259"/>
      <c r="D288" s="259"/>
      <c r="E288" s="259"/>
      <c r="F288" s="259"/>
      <c r="G288" s="259"/>
      <c r="H288" s="260"/>
      <c r="I288" s="261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/>
      <c r="I290" s="139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0" customHeight="1">
      <c r="A292" s="7"/>
      <c r="B292" s="7"/>
      <c r="C292" s="7"/>
      <c r="D292" s="7"/>
      <c r="E292" s="7"/>
      <c r="F292" s="7"/>
      <c r="G292" s="7"/>
      <c r="H292" s="262"/>
      <c r="I292" s="7"/>
      <c r="J292" s="7"/>
      <c r="K292" s="7"/>
      <c r="L292" s="7"/>
      <c r="M292" s="7"/>
      <c r="N292" s="7"/>
      <c r="O292" s="7"/>
      <c r="P292" s="7"/>
      <c r="Q292" s="7"/>
      <c r="R292" s="263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2"/>
      <c r="I293" s="7"/>
      <c r="J293" s="7"/>
      <c r="K293" s="7"/>
      <c r="L293" s="7"/>
      <c r="M293" s="7"/>
      <c r="N293" s="7"/>
      <c r="O293" s="7"/>
      <c r="P293" s="7"/>
      <c r="Q293" s="7"/>
      <c r="R293" s="263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2"/>
      <c r="I294" s="7"/>
      <c r="J294" s="7"/>
      <c r="K294" s="7"/>
      <c r="L294" s="7"/>
      <c r="M294" s="7"/>
      <c r="N294" s="7"/>
      <c r="O294" s="7"/>
      <c r="P294" s="7"/>
      <c r="Q294" s="7"/>
      <c r="R294" s="263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2"/>
      <c r="I295" s="7"/>
      <c r="J295" s="7"/>
      <c r="K295" s="7"/>
      <c r="L295" s="7"/>
      <c r="M295" s="7"/>
      <c r="N295" s="7"/>
      <c r="O295" s="7"/>
      <c r="P295" s="7"/>
      <c r="Q295" s="7"/>
      <c r="R295" s="263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2"/>
      <c r="I296" s="7"/>
      <c r="J296" s="7"/>
      <c r="K296" s="7"/>
      <c r="L296" s="7"/>
      <c r="M296" s="7"/>
      <c r="N296" s="7"/>
      <c r="O296" s="7"/>
      <c r="P296" s="7"/>
      <c r="Q296" s="7"/>
      <c r="R296" s="263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2"/>
      <c r="I297" s="7"/>
      <c r="J297" s="7"/>
      <c r="K297" s="7"/>
      <c r="L297" s="7"/>
      <c r="M297" s="7"/>
      <c r="N297" s="7"/>
      <c r="O297" s="7"/>
      <c r="P297" s="7"/>
      <c r="Q297" s="7"/>
      <c r="R297" s="263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2"/>
      <c r="I298" s="7"/>
      <c r="J298" s="7"/>
      <c r="K298" s="7"/>
      <c r="L298" s="7"/>
      <c r="M298" s="7"/>
      <c r="N298" s="7"/>
      <c r="O298" s="7"/>
      <c r="P298" s="7"/>
      <c r="Q298" s="7"/>
      <c r="R298" s="263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2"/>
      <c r="I299" s="7"/>
      <c r="J299" s="7"/>
      <c r="K299" s="7"/>
      <c r="L299" s="7"/>
      <c r="M299" s="7"/>
      <c r="N299" s="7"/>
      <c r="O299" s="7"/>
      <c r="P299" s="7"/>
      <c r="Q299" s="7"/>
      <c r="R299" s="263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2"/>
      <c r="I300" s="7"/>
      <c r="J300" s="7"/>
      <c r="K300" s="7"/>
      <c r="L300" s="7"/>
      <c r="M300" s="7"/>
      <c r="N300" s="7"/>
      <c r="O300" s="7"/>
      <c r="P300" s="7"/>
      <c r="Q300" s="7"/>
      <c r="R300" s="263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2"/>
      <c r="I301" s="7"/>
      <c r="J301" s="7"/>
      <c r="K301" s="7"/>
      <c r="L301" s="7"/>
      <c r="M301" s="7"/>
      <c r="N301" s="7"/>
      <c r="O301" s="7"/>
      <c r="P301" s="7"/>
      <c r="Q301" s="7"/>
      <c r="R301" s="263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2"/>
      <c r="I302" s="7"/>
      <c r="J302" s="7"/>
      <c r="K302" s="7"/>
      <c r="L302" s="7"/>
      <c r="M302" s="7"/>
      <c r="N302" s="7"/>
      <c r="O302" s="7"/>
      <c r="P302" s="7"/>
      <c r="Q302" s="7"/>
      <c r="R302" s="263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2"/>
      <c r="I303" s="7"/>
      <c r="J303" s="7"/>
      <c r="K303" s="7"/>
      <c r="L303" s="7"/>
      <c r="M303" s="7"/>
      <c r="N303" s="7"/>
      <c r="O303" s="7"/>
      <c r="P303" s="7"/>
      <c r="Q303" s="7"/>
      <c r="R303" s="263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2"/>
      <c r="I304" s="7"/>
      <c r="J304" s="7"/>
      <c r="K304" s="7"/>
      <c r="L304" s="7"/>
      <c r="M304" s="7"/>
      <c r="N304" s="7"/>
      <c r="O304" s="7"/>
      <c r="P304" s="7"/>
      <c r="Q304" s="7"/>
      <c r="R304" s="263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2"/>
      <c r="I305" s="7"/>
      <c r="J305" s="7"/>
      <c r="K305" s="7"/>
      <c r="L305" s="7"/>
      <c r="M305" s="7"/>
      <c r="N305" s="7"/>
      <c r="O305" s="7"/>
      <c r="P305" s="7"/>
      <c r="Q305" s="7"/>
      <c r="R305" s="263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2"/>
      <c r="I306" s="7"/>
      <c r="J306" s="7"/>
      <c r="K306" s="7"/>
      <c r="L306" s="7"/>
      <c r="M306" s="7"/>
      <c r="N306" s="7"/>
      <c r="O306" s="7"/>
      <c r="P306" s="7"/>
      <c r="Q306" s="7"/>
      <c r="R306" s="263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2"/>
      <c r="I307" s="7"/>
      <c r="J307" s="7"/>
      <c r="K307" s="7"/>
      <c r="L307" s="7"/>
      <c r="M307" s="7"/>
      <c r="N307" s="7"/>
      <c r="O307" s="7"/>
      <c r="P307" s="7"/>
      <c r="Q307" s="7"/>
      <c r="R307" s="263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2"/>
      <c r="I308" s="7"/>
      <c r="J308" s="7"/>
      <c r="K308" s="7"/>
      <c r="L308" s="7"/>
      <c r="M308" s="7"/>
      <c r="N308" s="7"/>
      <c r="O308" s="7"/>
      <c r="P308" s="7"/>
      <c r="Q308" s="7"/>
      <c r="R308" s="263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2"/>
      <c r="I309" s="7"/>
      <c r="J309" s="7"/>
      <c r="K309" s="7"/>
      <c r="L309" s="7"/>
      <c r="M309" s="7"/>
      <c r="N309" s="7"/>
      <c r="O309" s="7"/>
      <c r="P309" s="7"/>
      <c r="Q309" s="7"/>
      <c r="R309" s="263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2"/>
      <c r="I310" s="7"/>
      <c r="J310" s="7"/>
      <c r="K310" s="7"/>
      <c r="L310" s="7"/>
      <c r="M310" s="7"/>
      <c r="N310" s="7"/>
      <c r="O310" s="7"/>
      <c r="P310" s="7"/>
      <c r="Q310" s="7"/>
      <c r="R310" s="263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2"/>
      <c r="I311" s="7"/>
      <c r="J311" s="7"/>
      <c r="K311" s="7"/>
      <c r="L311" s="7"/>
      <c r="M311" s="7"/>
      <c r="N311" s="7"/>
      <c r="O311" s="7"/>
      <c r="P311" s="7"/>
      <c r="Q311" s="7"/>
      <c r="R311" s="263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2"/>
      <c r="I312" s="7"/>
      <c r="J312" s="7"/>
      <c r="K312" s="7"/>
      <c r="L312" s="7"/>
      <c r="M312" s="7"/>
      <c r="N312" s="7"/>
      <c r="O312" s="7"/>
      <c r="P312" s="7"/>
      <c r="Q312" s="7"/>
      <c r="R312" s="263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2"/>
      <c r="I313" s="7"/>
      <c r="J313" s="7"/>
      <c r="K313" s="7"/>
      <c r="L313" s="7"/>
      <c r="M313" s="7"/>
      <c r="N313" s="7"/>
      <c r="O313" s="7"/>
      <c r="P313" s="7"/>
      <c r="Q313" s="7"/>
      <c r="R313" s="263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22:E222"/>
    <mergeCell ref="C243:E243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44529.0</v>
      </c>
      <c r="J4" s="139" t="str">
        <f>+B8&amp;"/"&amp;B9&amp;"/"&amp;B10&amp;"/"&amp;B11&amp;"/"&amp;B12&amp;"/"&amp;B13&amp;"/"&amp;B14&amp;"/"&amp;B15&amp;"/"&amp;B16</f>
        <v>HRD2940/HRD2930/HRD5040/D2070CC/////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97</v>
      </c>
      <c r="C8" s="154">
        <v>29.5</v>
      </c>
      <c r="D8" s="155">
        <v>0.0146</v>
      </c>
      <c r="E8" s="156">
        <f>252.81*36</f>
        <v>9101.16</v>
      </c>
      <c r="F8" s="156"/>
      <c r="G8" s="156"/>
      <c r="H8" s="157">
        <v>36.0</v>
      </c>
      <c r="I8" s="158">
        <f t="shared" ref="I8:I23" si="1">+D8*E8</f>
        <v>132.876936</v>
      </c>
      <c r="J8" s="159">
        <f t="shared" ref="J8:J23" si="2">E8-I8</f>
        <v>8968.283064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98</v>
      </c>
      <c r="C9" s="154">
        <v>29.5</v>
      </c>
      <c r="D9" s="155">
        <v>0.0155</v>
      </c>
      <c r="E9" s="156">
        <f>253.135*35.4</f>
        <v>8960.979</v>
      </c>
      <c r="F9" s="156"/>
      <c r="G9" s="156"/>
      <c r="H9" s="157">
        <v>35.4</v>
      </c>
      <c r="I9" s="158">
        <f t="shared" si="1"/>
        <v>138.8951745</v>
      </c>
      <c r="J9" s="159">
        <f t="shared" si="2"/>
        <v>8822.083826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113</v>
      </c>
      <c r="C10" s="154">
        <v>50.5</v>
      </c>
      <c r="D10" s="155">
        <v>0.0221</v>
      </c>
      <c r="E10" s="156">
        <f>255.889*1.3</f>
        <v>332.6557</v>
      </c>
      <c r="F10" s="156"/>
      <c r="G10" s="156"/>
      <c r="H10" s="157">
        <v>1.3</v>
      </c>
      <c r="I10" s="158">
        <f t="shared" si="1"/>
        <v>7.35169097</v>
      </c>
      <c r="J10" s="159">
        <f t="shared" si="2"/>
        <v>325.304009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75</v>
      </c>
      <c r="C11" s="154">
        <v>20.5</v>
      </c>
      <c r="D11" s="161">
        <v>0.0813</v>
      </c>
      <c r="E11" s="162">
        <f>231.866*28.22</f>
        <v>6543.25852</v>
      </c>
      <c r="F11" s="162"/>
      <c r="G11" s="162"/>
      <c r="H11" s="157">
        <v>28.22</v>
      </c>
      <c r="I11" s="158">
        <f t="shared" si="1"/>
        <v>531.9669177</v>
      </c>
      <c r="J11" s="159">
        <f t="shared" si="2"/>
        <v>6011.291602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3"/>
      <c r="B24" s="164"/>
      <c r="C24" s="165"/>
      <c r="D24" s="166"/>
      <c r="E24" s="167">
        <f>SUM(E8:E23)</f>
        <v>24938.05322</v>
      </c>
      <c r="F24" s="168"/>
      <c r="G24" s="168"/>
      <c r="H24" s="169"/>
      <c r="I24" s="170">
        <f t="shared" ref="I24:J24" si="3">SUM(I8:I23)</f>
        <v>811.0907191</v>
      </c>
      <c r="J24" s="171">
        <f t="shared" si="3"/>
        <v>24126.9625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6"/>
      <c r="B30" s="160" t="s">
        <v>12</v>
      </c>
      <c r="C30" s="177" t="s">
        <v>58</v>
      </c>
      <c r="D30" s="52"/>
      <c r="E30" s="53"/>
      <c r="F30" s="178"/>
      <c r="G30" s="178"/>
      <c r="H30" s="179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6" t="s">
        <v>18</v>
      </c>
      <c r="O30" s="139"/>
      <c r="P30" s="139"/>
      <c r="Q30" s="176" t="s">
        <v>59</v>
      </c>
      <c r="R30" s="180"/>
      <c r="S30" s="160" t="s">
        <v>17</v>
      </c>
      <c r="T30" s="160" t="s">
        <v>15</v>
      </c>
      <c r="U30" s="176" t="s">
        <v>18</v>
      </c>
      <c r="V30" s="139"/>
      <c r="W30" s="176" t="s">
        <v>19</v>
      </c>
      <c r="X30" s="176" t="s">
        <v>20</v>
      </c>
      <c r="Y30" s="176" t="s">
        <v>21</v>
      </c>
      <c r="Z30" s="176" t="s">
        <v>114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1.0</v>
      </c>
      <c r="B31" s="181" t="s">
        <v>97</v>
      </c>
      <c r="C31" s="182">
        <v>85.0</v>
      </c>
      <c r="D31" s="182">
        <v>203.0</v>
      </c>
      <c r="E31" s="182">
        <v>178.0</v>
      </c>
      <c r="F31" s="182">
        <f t="shared" ref="F31:F220" si="5">VALUE(IF(RIGHT(B31, 1)="%", RIGHT(B31, 3), 0))</f>
        <v>0</v>
      </c>
      <c r="G31" s="182">
        <f t="shared" ref="G31:G220" si="6">+R31*C31/100*D31/100*E31/100</f>
        <v>92.1417</v>
      </c>
      <c r="H31" s="183">
        <f t="shared" ref="H31:H220" si="7">IF(F31=0, G31, F31*G31)</f>
        <v>92.1417</v>
      </c>
      <c r="I31" s="182">
        <v>1.0</v>
      </c>
      <c r="J31" s="184">
        <f t="shared" ref="J31:J220" si="8">+I31*H31</f>
        <v>92.1417</v>
      </c>
      <c r="K31" s="185"/>
      <c r="L31" s="186">
        <f>D31*25.4/1000</f>
        <v>5.1562</v>
      </c>
      <c r="M31" s="187">
        <f>+I31</f>
        <v>1</v>
      </c>
      <c r="N31" s="187">
        <f>M31*L31</f>
        <v>5.1562</v>
      </c>
      <c r="O31" s="185"/>
      <c r="P31" s="185"/>
      <c r="Q31" s="186">
        <v>107.0</v>
      </c>
      <c r="R31" s="188">
        <v>30.0</v>
      </c>
      <c r="S31" s="176">
        <f t="shared" ref="S31:S221" si="9">E31/100</f>
        <v>1.78</v>
      </c>
      <c r="T31" s="160">
        <f t="shared" ref="T31:T221" si="10">I31</f>
        <v>1</v>
      </c>
      <c r="U31" s="160">
        <f t="shared" ref="U31:U221" si="11">T31*S31</f>
        <v>1.78</v>
      </c>
      <c r="V31" s="189">
        <f t="shared" ref="V31:V78" si="12">R31*C31/100*D31/100*E31/100</f>
        <v>92.1417</v>
      </c>
      <c r="W31" s="176">
        <f t="shared" ref="W31:X31" si="4">C31/100</f>
        <v>0.85</v>
      </c>
      <c r="X31" s="176">
        <f t="shared" si="4"/>
        <v>2.03</v>
      </c>
      <c r="Y31" s="176">
        <f t="shared" ref="Y31:Y221" si="14">U31</f>
        <v>1.78</v>
      </c>
      <c r="Z31" s="190">
        <f t="shared" ref="Z31:Z221" si="15">W31*X31*Y31</f>
        <v>3.07139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2.0</v>
      </c>
      <c r="B32" s="191" t="s">
        <v>97</v>
      </c>
      <c r="C32" s="191">
        <v>96.0</v>
      </c>
      <c r="D32" s="191">
        <v>203.0</v>
      </c>
      <c r="E32" s="191">
        <v>194.0</v>
      </c>
      <c r="F32" s="191">
        <f t="shared" si="5"/>
        <v>0</v>
      </c>
      <c r="G32" s="191">
        <f t="shared" si="6"/>
        <v>113.42016</v>
      </c>
      <c r="H32" s="192">
        <f t="shared" si="7"/>
        <v>113.42016</v>
      </c>
      <c r="I32" s="191">
        <v>1.0</v>
      </c>
      <c r="J32" s="193">
        <f t="shared" si="8"/>
        <v>113.42016</v>
      </c>
      <c r="K32" s="139"/>
      <c r="L32" s="176"/>
      <c r="M32" s="160"/>
      <c r="N32" s="160"/>
      <c r="O32" s="139"/>
      <c r="P32" s="139"/>
      <c r="Q32" s="176">
        <v>117.0</v>
      </c>
      <c r="R32" s="188">
        <v>30.0</v>
      </c>
      <c r="S32" s="176">
        <f t="shared" si="9"/>
        <v>1.94</v>
      </c>
      <c r="T32" s="160">
        <f t="shared" si="10"/>
        <v>1</v>
      </c>
      <c r="U32" s="160">
        <f t="shared" si="11"/>
        <v>1.94</v>
      </c>
      <c r="V32" s="189">
        <f t="shared" si="12"/>
        <v>113.42016</v>
      </c>
      <c r="W32" s="176">
        <f t="shared" ref="W32:X32" si="13">C32/100</f>
        <v>0.96</v>
      </c>
      <c r="X32" s="176">
        <f t="shared" si="13"/>
        <v>2.03</v>
      </c>
      <c r="Y32" s="176">
        <f t="shared" si="14"/>
        <v>1.94</v>
      </c>
      <c r="Z32" s="190">
        <f t="shared" si="15"/>
        <v>3.780672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3.0</v>
      </c>
      <c r="B33" s="191" t="s">
        <v>97</v>
      </c>
      <c r="C33" s="191">
        <v>96.0</v>
      </c>
      <c r="D33" s="191">
        <v>203.0</v>
      </c>
      <c r="E33" s="191">
        <v>2878.0</v>
      </c>
      <c r="F33" s="191">
        <f t="shared" si="5"/>
        <v>0</v>
      </c>
      <c r="G33" s="191">
        <f t="shared" si="6"/>
        <v>1682.59392</v>
      </c>
      <c r="H33" s="192">
        <f t="shared" si="7"/>
        <v>1682.59392</v>
      </c>
      <c r="I33" s="191">
        <v>1.0</v>
      </c>
      <c r="J33" s="193">
        <f t="shared" si="8"/>
        <v>1682.59392</v>
      </c>
      <c r="K33" s="139"/>
      <c r="L33" s="176">
        <f t="shared" ref="L33:L53" si="17">D33*25.4/1000</f>
        <v>5.1562</v>
      </c>
      <c r="M33" s="160">
        <f t="shared" ref="M33:M53" si="18">+I33</f>
        <v>1</v>
      </c>
      <c r="N33" s="160">
        <f t="shared" ref="N33:N53" si="19">M33*L33</f>
        <v>5.1562</v>
      </c>
      <c r="O33" s="139"/>
      <c r="P33" s="139"/>
      <c r="Q33" s="176">
        <v>1710.0</v>
      </c>
      <c r="R33" s="188">
        <v>30.0</v>
      </c>
      <c r="S33" s="176">
        <f t="shared" si="9"/>
        <v>28.78</v>
      </c>
      <c r="T33" s="160">
        <f t="shared" si="10"/>
        <v>1</v>
      </c>
      <c r="U33" s="160">
        <f t="shared" si="11"/>
        <v>28.78</v>
      </c>
      <c r="V33" s="189">
        <f t="shared" si="12"/>
        <v>1682.59392</v>
      </c>
      <c r="W33" s="176">
        <f t="shared" ref="W33:X33" si="16">C33/100</f>
        <v>0.96</v>
      </c>
      <c r="X33" s="176">
        <f t="shared" si="16"/>
        <v>2.03</v>
      </c>
      <c r="Y33" s="176">
        <f t="shared" si="14"/>
        <v>28.78</v>
      </c>
      <c r="Z33" s="190">
        <f t="shared" si="15"/>
        <v>56.086464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4.0</v>
      </c>
      <c r="B34" s="191" t="s">
        <v>97</v>
      </c>
      <c r="C34" s="191">
        <v>96.0</v>
      </c>
      <c r="D34" s="191">
        <v>203.0</v>
      </c>
      <c r="E34" s="191">
        <v>2875.0</v>
      </c>
      <c r="F34" s="191">
        <f t="shared" si="5"/>
        <v>0</v>
      </c>
      <c r="G34" s="191">
        <f t="shared" si="6"/>
        <v>1680.84</v>
      </c>
      <c r="H34" s="192">
        <f t="shared" si="7"/>
        <v>1680.84</v>
      </c>
      <c r="I34" s="191">
        <v>1.0</v>
      </c>
      <c r="J34" s="193">
        <f t="shared" si="8"/>
        <v>1680.84</v>
      </c>
      <c r="K34" s="139"/>
      <c r="L34" s="176">
        <f t="shared" si="17"/>
        <v>5.1562</v>
      </c>
      <c r="M34" s="160">
        <f t="shared" si="18"/>
        <v>1</v>
      </c>
      <c r="N34" s="160">
        <f t="shared" si="19"/>
        <v>5.1562</v>
      </c>
      <c r="O34" s="139"/>
      <c r="P34" s="139"/>
      <c r="Q34" s="176">
        <v>1700.0</v>
      </c>
      <c r="R34" s="188">
        <v>30.0</v>
      </c>
      <c r="S34" s="176">
        <f t="shared" si="9"/>
        <v>28.75</v>
      </c>
      <c r="T34" s="160">
        <f t="shared" si="10"/>
        <v>1</v>
      </c>
      <c r="U34" s="160">
        <f t="shared" si="11"/>
        <v>28.75</v>
      </c>
      <c r="V34" s="189">
        <f t="shared" si="12"/>
        <v>1680.84</v>
      </c>
      <c r="W34" s="176">
        <f t="shared" ref="W34:X34" si="20">C34/100</f>
        <v>0.96</v>
      </c>
      <c r="X34" s="176">
        <f t="shared" si="20"/>
        <v>2.03</v>
      </c>
      <c r="Y34" s="176">
        <f t="shared" si="14"/>
        <v>28.75</v>
      </c>
      <c r="Z34" s="190">
        <f t="shared" si="15"/>
        <v>56.028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5.0</v>
      </c>
      <c r="B35" s="191" t="s">
        <v>97</v>
      </c>
      <c r="C35" s="191">
        <v>97.0</v>
      </c>
      <c r="D35" s="191">
        <v>203.0</v>
      </c>
      <c r="E35" s="191">
        <v>2876.0</v>
      </c>
      <c r="F35" s="191">
        <f t="shared" si="5"/>
        <v>0</v>
      </c>
      <c r="G35" s="191">
        <f t="shared" si="6"/>
        <v>1698.93948</v>
      </c>
      <c r="H35" s="192">
        <f t="shared" si="7"/>
        <v>1698.93948</v>
      </c>
      <c r="I35" s="191">
        <v>1.0</v>
      </c>
      <c r="J35" s="193">
        <f t="shared" si="8"/>
        <v>1698.93948</v>
      </c>
      <c r="K35" s="139"/>
      <c r="L35" s="176">
        <f t="shared" si="17"/>
        <v>5.1562</v>
      </c>
      <c r="M35" s="160">
        <f t="shared" si="18"/>
        <v>1</v>
      </c>
      <c r="N35" s="160">
        <f t="shared" si="19"/>
        <v>5.1562</v>
      </c>
      <c r="O35" s="139"/>
      <c r="P35" s="139"/>
      <c r="Q35" s="176">
        <v>1705.0</v>
      </c>
      <c r="R35" s="188">
        <v>30.0</v>
      </c>
      <c r="S35" s="176">
        <f t="shared" si="9"/>
        <v>28.76</v>
      </c>
      <c r="T35" s="160">
        <f t="shared" si="10"/>
        <v>1</v>
      </c>
      <c r="U35" s="160">
        <f t="shared" si="11"/>
        <v>28.76</v>
      </c>
      <c r="V35" s="189">
        <f t="shared" si="12"/>
        <v>1698.93948</v>
      </c>
      <c r="W35" s="176">
        <f t="shared" ref="W35:X35" si="21">C35/100</f>
        <v>0.97</v>
      </c>
      <c r="X35" s="176">
        <f t="shared" si="21"/>
        <v>2.03</v>
      </c>
      <c r="Y35" s="176">
        <f t="shared" si="14"/>
        <v>28.76</v>
      </c>
      <c r="Z35" s="190">
        <f t="shared" si="15"/>
        <v>56.631316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6.0</v>
      </c>
      <c r="B36" s="191" t="s">
        <v>97</v>
      </c>
      <c r="C36" s="191">
        <v>96.0</v>
      </c>
      <c r="D36" s="191">
        <v>203.0</v>
      </c>
      <c r="E36" s="191">
        <v>2871.0</v>
      </c>
      <c r="F36" s="191">
        <f t="shared" si="5"/>
        <v>0</v>
      </c>
      <c r="G36" s="191">
        <f t="shared" si="6"/>
        <v>1678.50144</v>
      </c>
      <c r="H36" s="192">
        <f t="shared" si="7"/>
        <v>1678.50144</v>
      </c>
      <c r="I36" s="191">
        <v>1.0</v>
      </c>
      <c r="J36" s="193">
        <f t="shared" si="8"/>
        <v>1678.50144</v>
      </c>
      <c r="K36" s="139"/>
      <c r="L36" s="176">
        <f t="shared" si="17"/>
        <v>5.1562</v>
      </c>
      <c r="M36" s="160">
        <f t="shared" si="18"/>
        <v>1</v>
      </c>
      <c r="N36" s="160">
        <f t="shared" si="19"/>
        <v>5.1562</v>
      </c>
      <c r="O36" s="139"/>
      <c r="P36" s="139"/>
      <c r="Q36" s="176">
        <v>1700.0</v>
      </c>
      <c r="R36" s="188">
        <v>30.0</v>
      </c>
      <c r="S36" s="176">
        <f t="shared" si="9"/>
        <v>28.71</v>
      </c>
      <c r="T36" s="160">
        <f t="shared" si="10"/>
        <v>1</v>
      </c>
      <c r="U36" s="160">
        <f t="shared" si="11"/>
        <v>28.71</v>
      </c>
      <c r="V36" s="189">
        <f t="shared" si="12"/>
        <v>1678.50144</v>
      </c>
      <c r="W36" s="176">
        <f t="shared" ref="W36:X36" si="22">C36/100</f>
        <v>0.96</v>
      </c>
      <c r="X36" s="176">
        <f t="shared" si="22"/>
        <v>2.03</v>
      </c>
      <c r="Y36" s="176">
        <f t="shared" si="14"/>
        <v>28.71</v>
      </c>
      <c r="Z36" s="190">
        <f t="shared" si="15"/>
        <v>55.950048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7.0</v>
      </c>
      <c r="B37" s="191" t="s">
        <v>97</v>
      </c>
      <c r="C37" s="191">
        <v>96.0</v>
      </c>
      <c r="D37" s="191">
        <v>203.0</v>
      </c>
      <c r="E37" s="191">
        <v>2592.0</v>
      </c>
      <c r="F37" s="191">
        <f t="shared" si="5"/>
        <v>0</v>
      </c>
      <c r="G37" s="191">
        <f t="shared" si="6"/>
        <v>1515.38688</v>
      </c>
      <c r="H37" s="192">
        <f t="shared" si="7"/>
        <v>1515.38688</v>
      </c>
      <c r="I37" s="191">
        <v>1.0</v>
      </c>
      <c r="J37" s="193">
        <f t="shared" si="8"/>
        <v>1515.38688</v>
      </c>
      <c r="K37" s="139"/>
      <c r="L37" s="176">
        <f t="shared" si="17"/>
        <v>5.1562</v>
      </c>
      <c r="M37" s="160">
        <f t="shared" si="18"/>
        <v>1</v>
      </c>
      <c r="N37" s="160">
        <f t="shared" si="19"/>
        <v>5.1562</v>
      </c>
      <c r="O37" s="139"/>
      <c r="P37" s="139"/>
      <c r="Q37" s="176">
        <v>1545.0</v>
      </c>
      <c r="R37" s="188">
        <v>30.0</v>
      </c>
      <c r="S37" s="176">
        <f t="shared" si="9"/>
        <v>25.92</v>
      </c>
      <c r="T37" s="160">
        <f t="shared" si="10"/>
        <v>1</v>
      </c>
      <c r="U37" s="160">
        <f t="shared" si="11"/>
        <v>25.92</v>
      </c>
      <c r="V37" s="189">
        <f t="shared" si="12"/>
        <v>1515.38688</v>
      </c>
      <c r="W37" s="176">
        <f t="shared" ref="W37:X37" si="23">C37/100</f>
        <v>0.96</v>
      </c>
      <c r="X37" s="176">
        <f t="shared" si="23"/>
        <v>2.03</v>
      </c>
      <c r="Y37" s="176">
        <f t="shared" si="14"/>
        <v>25.92</v>
      </c>
      <c r="Z37" s="190">
        <f t="shared" si="15"/>
        <v>50.512896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8.0</v>
      </c>
      <c r="B38" s="275" t="s">
        <v>98</v>
      </c>
      <c r="C38" s="191">
        <v>96.0</v>
      </c>
      <c r="D38" s="191">
        <v>203.0</v>
      </c>
      <c r="E38" s="191">
        <v>197.0</v>
      </c>
      <c r="F38" s="191">
        <f t="shared" si="5"/>
        <v>0</v>
      </c>
      <c r="G38" s="191">
        <f t="shared" si="6"/>
        <v>115.17408</v>
      </c>
      <c r="H38" s="192">
        <f t="shared" si="7"/>
        <v>115.17408</v>
      </c>
      <c r="I38" s="191">
        <v>1.0</v>
      </c>
      <c r="J38" s="193">
        <f t="shared" si="8"/>
        <v>115.17408</v>
      </c>
      <c r="K38" s="139"/>
      <c r="L38" s="176">
        <f t="shared" si="17"/>
        <v>5.1562</v>
      </c>
      <c r="M38" s="160">
        <f t="shared" si="18"/>
        <v>1</v>
      </c>
      <c r="N38" s="160">
        <f t="shared" si="19"/>
        <v>5.1562</v>
      </c>
      <c r="O38" s="139"/>
      <c r="P38" s="139"/>
      <c r="Q38" s="176">
        <v>116.0</v>
      </c>
      <c r="R38" s="188">
        <v>30.0</v>
      </c>
      <c r="S38" s="176">
        <f t="shared" si="9"/>
        <v>1.97</v>
      </c>
      <c r="T38" s="160">
        <f t="shared" si="10"/>
        <v>1</v>
      </c>
      <c r="U38" s="160">
        <f t="shared" si="11"/>
        <v>1.97</v>
      </c>
      <c r="V38" s="189">
        <f t="shared" si="12"/>
        <v>115.17408</v>
      </c>
      <c r="W38" s="176">
        <f t="shared" ref="W38:X38" si="24">C38/100</f>
        <v>0.96</v>
      </c>
      <c r="X38" s="176">
        <f t="shared" si="24"/>
        <v>2.03</v>
      </c>
      <c r="Y38" s="176">
        <f t="shared" si="14"/>
        <v>1.97</v>
      </c>
      <c r="Z38" s="190">
        <f t="shared" si="15"/>
        <v>3.839136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9.0</v>
      </c>
      <c r="B39" s="191" t="s">
        <v>98</v>
      </c>
      <c r="C39" s="191">
        <v>95.0</v>
      </c>
      <c r="D39" s="191">
        <v>203.0</v>
      </c>
      <c r="E39" s="191">
        <v>2875.0</v>
      </c>
      <c r="F39" s="191">
        <f t="shared" si="5"/>
        <v>0</v>
      </c>
      <c r="G39" s="191">
        <f t="shared" si="6"/>
        <v>1663.33125</v>
      </c>
      <c r="H39" s="192">
        <f t="shared" si="7"/>
        <v>1663.33125</v>
      </c>
      <c r="I39" s="191">
        <v>1.0</v>
      </c>
      <c r="J39" s="193">
        <f t="shared" si="8"/>
        <v>1663.33125</v>
      </c>
      <c r="K39" s="139"/>
      <c r="L39" s="176">
        <f t="shared" si="17"/>
        <v>5.1562</v>
      </c>
      <c r="M39" s="160">
        <f t="shared" si="18"/>
        <v>1</v>
      </c>
      <c r="N39" s="160">
        <f t="shared" si="19"/>
        <v>5.1562</v>
      </c>
      <c r="O39" s="139"/>
      <c r="P39" s="139"/>
      <c r="Q39" s="176">
        <v>1670.0</v>
      </c>
      <c r="R39" s="188">
        <v>30.0</v>
      </c>
      <c r="S39" s="176">
        <f t="shared" si="9"/>
        <v>28.75</v>
      </c>
      <c r="T39" s="160">
        <f t="shared" si="10"/>
        <v>1</v>
      </c>
      <c r="U39" s="160">
        <f t="shared" si="11"/>
        <v>28.75</v>
      </c>
      <c r="V39" s="189">
        <f t="shared" si="12"/>
        <v>1663.33125</v>
      </c>
      <c r="W39" s="176">
        <f t="shared" ref="W39:X39" si="25">C39/100</f>
        <v>0.95</v>
      </c>
      <c r="X39" s="176">
        <f t="shared" si="25"/>
        <v>2.03</v>
      </c>
      <c r="Y39" s="176">
        <f t="shared" si="14"/>
        <v>28.75</v>
      </c>
      <c r="Z39" s="190">
        <f t="shared" si="15"/>
        <v>55.444375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10.0</v>
      </c>
      <c r="B40" s="191" t="s">
        <v>98</v>
      </c>
      <c r="C40" s="191">
        <v>96.0</v>
      </c>
      <c r="D40" s="191">
        <v>203.0</v>
      </c>
      <c r="E40" s="191">
        <v>2876.0</v>
      </c>
      <c r="F40" s="191">
        <f t="shared" si="5"/>
        <v>0</v>
      </c>
      <c r="G40" s="191">
        <f t="shared" si="6"/>
        <v>1681.42464</v>
      </c>
      <c r="H40" s="192">
        <f t="shared" si="7"/>
        <v>1681.42464</v>
      </c>
      <c r="I40" s="191">
        <v>1.0</v>
      </c>
      <c r="J40" s="193">
        <f t="shared" si="8"/>
        <v>1681.42464</v>
      </c>
      <c r="K40" s="139"/>
      <c r="L40" s="176">
        <f t="shared" si="17"/>
        <v>5.1562</v>
      </c>
      <c r="M40" s="160">
        <f t="shared" si="18"/>
        <v>1</v>
      </c>
      <c r="N40" s="160">
        <f t="shared" si="19"/>
        <v>5.1562</v>
      </c>
      <c r="O40" s="139"/>
      <c r="P40" s="139"/>
      <c r="Q40" s="176">
        <v>1690.0</v>
      </c>
      <c r="R40" s="188">
        <v>30.0</v>
      </c>
      <c r="S40" s="176">
        <f t="shared" si="9"/>
        <v>28.76</v>
      </c>
      <c r="T40" s="160">
        <f t="shared" si="10"/>
        <v>1</v>
      </c>
      <c r="U40" s="160">
        <f t="shared" si="11"/>
        <v>28.76</v>
      </c>
      <c r="V40" s="189">
        <f t="shared" si="12"/>
        <v>1681.42464</v>
      </c>
      <c r="W40" s="176">
        <f t="shared" ref="W40:X40" si="26">C40/100</f>
        <v>0.96</v>
      </c>
      <c r="X40" s="176">
        <f t="shared" si="26"/>
        <v>2.03</v>
      </c>
      <c r="Y40" s="176">
        <f t="shared" si="14"/>
        <v>28.76</v>
      </c>
      <c r="Z40" s="190">
        <f t="shared" si="15"/>
        <v>56.047488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11.0</v>
      </c>
      <c r="B41" s="191" t="s">
        <v>98</v>
      </c>
      <c r="C41" s="191">
        <v>95.0</v>
      </c>
      <c r="D41" s="191">
        <v>203.0</v>
      </c>
      <c r="E41" s="191">
        <v>2875.0</v>
      </c>
      <c r="F41" s="191">
        <f t="shared" si="5"/>
        <v>0</v>
      </c>
      <c r="G41" s="191">
        <f t="shared" si="6"/>
        <v>1663.33125</v>
      </c>
      <c r="H41" s="192">
        <f t="shared" si="7"/>
        <v>1663.33125</v>
      </c>
      <c r="I41" s="191">
        <v>1.0</v>
      </c>
      <c r="J41" s="193">
        <f t="shared" si="8"/>
        <v>1663.33125</v>
      </c>
      <c r="K41" s="139"/>
      <c r="L41" s="176">
        <f t="shared" si="17"/>
        <v>5.1562</v>
      </c>
      <c r="M41" s="160">
        <f t="shared" si="18"/>
        <v>1</v>
      </c>
      <c r="N41" s="160">
        <f t="shared" si="19"/>
        <v>5.1562</v>
      </c>
      <c r="O41" s="139"/>
      <c r="P41" s="139"/>
      <c r="Q41" s="176">
        <v>1660.0</v>
      </c>
      <c r="R41" s="188">
        <v>30.0</v>
      </c>
      <c r="S41" s="176">
        <f t="shared" si="9"/>
        <v>28.75</v>
      </c>
      <c r="T41" s="160">
        <f t="shared" si="10"/>
        <v>1</v>
      </c>
      <c r="U41" s="160">
        <f t="shared" si="11"/>
        <v>28.75</v>
      </c>
      <c r="V41" s="189">
        <f t="shared" si="12"/>
        <v>1663.33125</v>
      </c>
      <c r="W41" s="176">
        <f t="shared" ref="W41:X41" si="27">C41/100</f>
        <v>0.95</v>
      </c>
      <c r="X41" s="176">
        <f t="shared" si="27"/>
        <v>2.03</v>
      </c>
      <c r="Y41" s="176">
        <f t="shared" si="14"/>
        <v>28.75</v>
      </c>
      <c r="Z41" s="190">
        <f t="shared" si="15"/>
        <v>55.444375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12.0</v>
      </c>
      <c r="B42" s="191" t="s">
        <v>98</v>
      </c>
      <c r="C42" s="191">
        <v>96.0</v>
      </c>
      <c r="D42" s="191">
        <v>203.0</v>
      </c>
      <c r="E42" s="191">
        <v>2876.0</v>
      </c>
      <c r="F42" s="191">
        <f t="shared" si="5"/>
        <v>0</v>
      </c>
      <c r="G42" s="191">
        <f t="shared" si="6"/>
        <v>1681.42464</v>
      </c>
      <c r="H42" s="192">
        <f t="shared" si="7"/>
        <v>1681.42464</v>
      </c>
      <c r="I42" s="191">
        <v>1.0</v>
      </c>
      <c r="J42" s="193">
        <f t="shared" si="8"/>
        <v>1681.42464</v>
      </c>
      <c r="K42" s="139"/>
      <c r="L42" s="176">
        <f t="shared" si="17"/>
        <v>5.1562</v>
      </c>
      <c r="M42" s="160">
        <f t="shared" si="18"/>
        <v>1</v>
      </c>
      <c r="N42" s="160">
        <f t="shared" si="19"/>
        <v>5.1562</v>
      </c>
      <c r="O42" s="139"/>
      <c r="P42" s="139"/>
      <c r="Q42" s="176">
        <v>1665.0</v>
      </c>
      <c r="R42" s="188">
        <v>30.0</v>
      </c>
      <c r="S42" s="176">
        <f t="shared" si="9"/>
        <v>28.76</v>
      </c>
      <c r="T42" s="160">
        <f t="shared" si="10"/>
        <v>1</v>
      </c>
      <c r="U42" s="160">
        <f t="shared" si="11"/>
        <v>28.76</v>
      </c>
      <c r="V42" s="189">
        <f t="shared" si="12"/>
        <v>1681.42464</v>
      </c>
      <c r="W42" s="176">
        <f t="shared" ref="W42:X42" si="28">C42/100</f>
        <v>0.96</v>
      </c>
      <c r="X42" s="176">
        <f t="shared" si="28"/>
        <v>2.03</v>
      </c>
      <c r="Y42" s="176">
        <f t="shared" si="14"/>
        <v>28.76</v>
      </c>
      <c r="Z42" s="190">
        <f t="shared" si="15"/>
        <v>56.047488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13.0</v>
      </c>
      <c r="B43" s="191" t="s">
        <v>98</v>
      </c>
      <c r="C43" s="191">
        <v>95.0</v>
      </c>
      <c r="D43" s="191">
        <v>203.0</v>
      </c>
      <c r="E43" s="191">
        <v>2793.0</v>
      </c>
      <c r="F43" s="191">
        <f t="shared" si="5"/>
        <v>0</v>
      </c>
      <c r="G43" s="191">
        <f t="shared" si="6"/>
        <v>1615.89015</v>
      </c>
      <c r="H43" s="192">
        <f t="shared" si="7"/>
        <v>1615.89015</v>
      </c>
      <c r="I43" s="191">
        <v>1.0</v>
      </c>
      <c r="J43" s="193">
        <f t="shared" si="8"/>
        <v>1615.89015</v>
      </c>
      <c r="K43" s="139"/>
      <c r="L43" s="176">
        <f t="shared" si="17"/>
        <v>5.1562</v>
      </c>
      <c r="M43" s="160">
        <f t="shared" si="18"/>
        <v>1</v>
      </c>
      <c r="N43" s="160">
        <f t="shared" si="19"/>
        <v>5.1562</v>
      </c>
      <c r="O43" s="139"/>
      <c r="P43" s="139"/>
      <c r="Q43" s="176">
        <v>1605.0</v>
      </c>
      <c r="R43" s="188">
        <v>30.0</v>
      </c>
      <c r="S43" s="176">
        <f t="shared" si="9"/>
        <v>27.93</v>
      </c>
      <c r="T43" s="160">
        <f t="shared" si="10"/>
        <v>1</v>
      </c>
      <c r="U43" s="160">
        <f t="shared" si="11"/>
        <v>27.93</v>
      </c>
      <c r="V43" s="189">
        <f t="shared" si="12"/>
        <v>1615.89015</v>
      </c>
      <c r="W43" s="176">
        <f t="shared" ref="W43:X43" si="29">C43/100</f>
        <v>0.95</v>
      </c>
      <c r="X43" s="176">
        <f t="shared" si="29"/>
        <v>2.03</v>
      </c>
      <c r="Y43" s="176">
        <f t="shared" si="14"/>
        <v>27.93</v>
      </c>
      <c r="Z43" s="190">
        <f t="shared" si="15"/>
        <v>53.863005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14.0</v>
      </c>
      <c r="B44" s="276" t="s">
        <v>115</v>
      </c>
      <c r="C44" s="276">
        <v>94.0</v>
      </c>
      <c r="D44" s="276">
        <v>203.0</v>
      </c>
      <c r="E44" s="276">
        <v>215.0</v>
      </c>
      <c r="F44" s="276">
        <f t="shared" si="5"/>
        <v>0</v>
      </c>
      <c r="G44" s="276">
        <f t="shared" si="6"/>
        <v>123.0789</v>
      </c>
      <c r="H44" s="277">
        <f t="shared" si="7"/>
        <v>123.0789</v>
      </c>
      <c r="I44" s="276">
        <v>1.0</v>
      </c>
      <c r="J44" s="278">
        <f t="shared" si="8"/>
        <v>123.0789</v>
      </c>
      <c r="K44" s="279"/>
      <c r="L44" s="280">
        <f t="shared" si="17"/>
        <v>5.1562</v>
      </c>
      <c r="M44" s="281">
        <f t="shared" si="18"/>
        <v>1</v>
      </c>
      <c r="N44" s="281">
        <f t="shared" si="19"/>
        <v>5.1562</v>
      </c>
      <c r="O44" s="279"/>
      <c r="P44" s="279"/>
      <c r="Q44" s="280">
        <v>130.0</v>
      </c>
      <c r="R44" s="188">
        <v>30.0</v>
      </c>
      <c r="S44" s="176">
        <f t="shared" si="9"/>
        <v>2.15</v>
      </c>
      <c r="T44" s="160">
        <f t="shared" si="10"/>
        <v>1</v>
      </c>
      <c r="U44" s="160">
        <f t="shared" si="11"/>
        <v>2.15</v>
      </c>
      <c r="V44" s="189">
        <f t="shared" si="12"/>
        <v>123.0789</v>
      </c>
      <c r="W44" s="176">
        <f t="shared" ref="W44:X44" si="30">C44/100</f>
        <v>0.94</v>
      </c>
      <c r="X44" s="176">
        <f t="shared" si="30"/>
        <v>2.03</v>
      </c>
      <c r="Y44" s="176">
        <f t="shared" si="14"/>
        <v>2.15</v>
      </c>
      <c r="Z44" s="190">
        <f t="shared" si="15"/>
        <v>4.10263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15.0</v>
      </c>
      <c r="B45" s="181" t="s">
        <v>113</v>
      </c>
      <c r="C45" s="191">
        <v>51.0</v>
      </c>
      <c r="D45" s="191">
        <v>203.0</v>
      </c>
      <c r="E45" s="191">
        <v>177.0</v>
      </c>
      <c r="F45" s="191">
        <f t="shared" si="5"/>
        <v>0</v>
      </c>
      <c r="G45" s="191">
        <f t="shared" si="6"/>
        <v>92.5402905</v>
      </c>
      <c r="H45" s="192">
        <f t="shared" si="7"/>
        <v>92.5402905</v>
      </c>
      <c r="I45" s="191">
        <v>1.0</v>
      </c>
      <c r="J45" s="193">
        <f t="shared" si="8"/>
        <v>92.5402905</v>
      </c>
      <c r="K45" s="139"/>
      <c r="L45" s="176">
        <f t="shared" si="17"/>
        <v>5.1562</v>
      </c>
      <c r="M45" s="160">
        <f t="shared" si="18"/>
        <v>1</v>
      </c>
      <c r="N45" s="160">
        <f t="shared" si="19"/>
        <v>5.1562</v>
      </c>
      <c r="O45" s="139"/>
      <c r="P45" s="139"/>
      <c r="Q45" s="176">
        <v>94.0</v>
      </c>
      <c r="R45" s="188">
        <v>50.5</v>
      </c>
      <c r="S45" s="176">
        <f t="shared" si="9"/>
        <v>1.77</v>
      </c>
      <c r="T45" s="160">
        <f t="shared" si="10"/>
        <v>1</v>
      </c>
      <c r="U45" s="160">
        <f t="shared" si="11"/>
        <v>1.77</v>
      </c>
      <c r="V45" s="189">
        <f t="shared" si="12"/>
        <v>92.5402905</v>
      </c>
      <c r="W45" s="176">
        <f t="shared" ref="W45:X45" si="31">C45/100</f>
        <v>0.51</v>
      </c>
      <c r="X45" s="176">
        <f t="shared" si="31"/>
        <v>2.03</v>
      </c>
      <c r="Y45" s="176">
        <f t="shared" si="14"/>
        <v>1.77</v>
      </c>
      <c r="Z45" s="190">
        <f t="shared" si="15"/>
        <v>1.832481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16.0</v>
      </c>
      <c r="B46" s="191" t="s">
        <v>113</v>
      </c>
      <c r="C46" s="191">
        <v>46.0</v>
      </c>
      <c r="D46" s="191">
        <v>203.0</v>
      </c>
      <c r="E46" s="191">
        <v>160.0</v>
      </c>
      <c r="F46" s="191">
        <f t="shared" si="5"/>
        <v>0</v>
      </c>
      <c r="G46" s="191">
        <f t="shared" si="6"/>
        <v>75.45104</v>
      </c>
      <c r="H46" s="192">
        <f t="shared" si="7"/>
        <v>75.45104</v>
      </c>
      <c r="I46" s="191">
        <v>1.0</v>
      </c>
      <c r="J46" s="193">
        <f t="shared" si="8"/>
        <v>75.45104</v>
      </c>
      <c r="K46" s="139"/>
      <c r="L46" s="176">
        <f t="shared" si="17"/>
        <v>5.1562</v>
      </c>
      <c r="M46" s="160">
        <f t="shared" si="18"/>
        <v>1</v>
      </c>
      <c r="N46" s="160">
        <f t="shared" si="19"/>
        <v>5.1562</v>
      </c>
      <c r="O46" s="139"/>
      <c r="P46" s="139"/>
      <c r="Q46" s="176">
        <v>75.0</v>
      </c>
      <c r="R46" s="188">
        <v>50.5</v>
      </c>
      <c r="S46" s="176">
        <f t="shared" si="9"/>
        <v>1.6</v>
      </c>
      <c r="T46" s="160">
        <f t="shared" si="10"/>
        <v>1</v>
      </c>
      <c r="U46" s="160">
        <f t="shared" si="11"/>
        <v>1.6</v>
      </c>
      <c r="V46" s="189">
        <f t="shared" si="12"/>
        <v>75.45104</v>
      </c>
      <c r="W46" s="176">
        <f t="shared" ref="W46:X46" si="32">C46/100</f>
        <v>0.46</v>
      </c>
      <c r="X46" s="176">
        <f t="shared" si="32"/>
        <v>2.03</v>
      </c>
      <c r="Y46" s="176">
        <f t="shared" si="14"/>
        <v>1.6</v>
      </c>
      <c r="Z46" s="190">
        <f t="shared" si="15"/>
        <v>1.49408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17.0</v>
      </c>
      <c r="B47" s="191" t="s">
        <v>113</v>
      </c>
      <c r="C47" s="191">
        <v>50.0</v>
      </c>
      <c r="D47" s="191">
        <v>203.0</v>
      </c>
      <c r="E47" s="191">
        <v>182.0</v>
      </c>
      <c r="F47" s="191">
        <f t="shared" si="5"/>
        <v>0</v>
      </c>
      <c r="G47" s="191">
        <f t="shared" si="6"/>
        <v>93.28865</v>
      </c>
      <c r="H47" s="192">
        <f t="shared" si="7"/>
        <v>93.28865</v>
      </c>
      <c r="I47" s="191">
        <v>1.0</v>
      </c>
      <c r="J47" s="193">
        <f t="shared" si="8"/>
        <v>93.28865</v>
      </c>
      <c r="K47" s="139"/>
      <c r="L47" s="176">
        <f t="shared" si="17"/>
        <v>5.1562</v>
      </c>
      <c r="M47" s="160">
        <f t="shared" si="18"/>
        <v>1</v>
      </c>
      <c r="N47" s="160">
        <f t="shared" si="19"/>
        <v>5.1562</v>
      </c>
      <c r="O47" s="139"/>
      <c r="P47" s="139"/>
      <c r="Q47" s="176">
        <v>97.0</v>
      </c>
      <c r="R47" s="188">
        <v>50.5</v>
      </c>
      <c r="S47" s="176">
        <f t="shared" si="9"/>
        <v>1.82</v>
      </c>
      <c r="T47" s="160">
        <f t="shared" si="10"/>
        <v>1</v>
      </c>
      <c r="U47" s="160">
        <f t="shared" si="11"/>
        <v>1.82</v>
      </c>
      <c r="V47" s="189">
        <f t="shared" si="12"/>
        <v>93.28865</v>
      </c>
      <c r="W47" s="176">
        <f t="shared" ref="W47:X47" si="33">C47/100</f>
        <v>0.5</v>
      </c>
      <c r="X47" s="176">
        <f t="shared" si="33"/>
        <v>2.03</v>
      </c>
      <c r="Y47" s="176">
        <f t="shared" si="14"/>
        <v>1.82</v>
      </c>
      <c r="Z47" s="190">
        <f t="shared" si="15"/>
        <v>1.8473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18.0</v>
      </c>
      <c r="B48" s="181" t="s">
        <v>75</v>
      </c>
      <c r="C48" s="182">
        <v>86.0</v>
      </c>
      <c r="D48" s="182">
        <v>221.0</v>
      </c>
      <c r="E48" s="182">
        <v>184.0</v>
      </c>
      <c r="F48" s="182">
        <f t="shared" si="5"/>
        <v>0</v>
      </c>
      <c r="G48" s="182">
        <f t="shared" si="6"/>
        <v>75.187736</v>
      </c>
      <c r="H48" s="183">
        <f t="shared" si="7"/>
        <v>75.187736</v>
      </c>
      <c r="I48" s="182">
        <v>1.0</v>
      </c>
      <c r="J48" s="184">
        <f t="shared" si="8"/>
        <v>75.187736</v>
      </c>
      <c r="K48" s="185"/>
      <c r="L48" s="186">
        <f t="shared" si="17"/>
        <v>5.6134</v>
      </c>
      <c r="M48" s="187">
        <f t="shared" si="18"/>
        <v>1</v>
      </c>
      <c r="N48" s="187">
        <f t="shared" si="19"/>
        <v>5.6134</v>
      </c>
      <c r="O48" s="185"/>
      <c r="P48" s="185"/>
      <c r="Q48" s="186">
        <v>88.0</v>
      </c>
      <c r="R48" s="188">
        <v>21.5</v>
      </c>
      <c r="S48" s="176">
        <f t="shared" si="9"/>
        <v>1.84</v>
      </c>
      <c r="T48" s="160">
        <f t="shared" si="10"/>
        <v>1</v>
      </c>
      <c r="U48" s="160">
        <f t="shared" si="11"/>
        <v>1.84</v>
      </c>
      <c r="V48" s="189">
        <f t="shared" si="12"/>
        <v>75.187736</v>
      </c>
      <c r="W48" s="176">
        <f t="shared" ref="W48:X48" si="34">C48/100</f>
        <v>0.86</v>
      </c>
      <c r="X48" s="176">
        <f t="shared" si="34"/>
        <v>2.21</v>
      </c>
      <c r="Y48" s="176">
        <f t="shared" si="14"/>
        <v>1.84</v>
      </c>
      <c r="Z48" s="190">
        <f t="shared" si="15"/>
        <v>3.497104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19.0</v>
      </c>
      <c r="B49" s="191" t="s">
        <v>75</v>
      </c>
      <c r="C49" s="191">
        <v>101.0</v>
      </c>
      <c r="D49" s="191">
        <v>221.0</v>
      </c>
      <c r="E49" s="191">
        <v>200.0</v>
      </c>
      <c r="F49" s="191">
        <f t="shared" si="5"/>
        <v>0</v>
      </c>
      <c r="G49" s="191">
        <f t="shared" si="6"/>
        <v>95.9803</v>
      </c>
      <c r="H49" s="192">
        <f t="shared" si="7"/>
        <v>95.9803</v>
      </c>
      <c r="I49" s="191">
        <v>1.0</v>
      </c>
      <c r="J49" s="193">
        <f t="shared" si="8"/>
        <v>95.9803</v>
      </c>
      <c r="K49" s="139"/>
      <c r="L49" s="176">
        <f t="shared" si="17"/>
        <v>5.6134</v>
      </c>
      <c r="M49" s="160">
        <f t="shared" si="18"/>
        <v>1</v>
      </c>
      <c r="N49" s="160">
        <f t="shared" si="19"/>
        <v>5.6134</v>
      </c>
      <c r="O49" s="139"/>
      <c r="P49" s="139"/>
      <c r="Q49" s="176">
        <v>101.0</v>
      </c>
      <c r="R49" s="188">
        <v>21.5</v>
      </c>
      <c r="S49" s="176">
        <f t="shared" si="9"/>
        <v>2</v>
      </c>
      <c r="T49" s="160">
        <f t="shared" si="10"/>
        <v>1</v>
      </c>
      <c r="U49" s="160">
        <f t="shared" si="11"/>
        <v>2</v>
      </c>
      <c r="V49" s="189">
        <f t="shared" si="12"/>
        <v>95.9803</v>
      </c>
      <c r="W49" s="176">
        <f t="shared" ref="W49:X49" si="35">C49/100</f>
        <v>1.01</v>
      </c>
      <c r="X49" s="176">
        <f t="shared" si="35"/>
        <v>2.21</v>
      </c>
      <c r="Y49" s="176">
        <f t="shared" si="14"/>
        <v>2</v>
      </c>
      <c r="Z49" s="190">
        <f t="shared" si="15"/>
        <v>4.4642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20.0</v>
      </c>
      <c r="B50" s="191" t="s">
        <v>75</v>
      </c>
      <c r="C50" s="191">
        <v>103.0</v>
      </c>
      <c r="D50" s="191">
        <v>221.0</v>
      </c>
      <c r="E50" s="191">
        <v>2864.0</v>
      </c>
      <c r="F50" s="191">
        <f t="shared" si="5"/>
        <v>0</v>
      </c>
      <c r="G50" s="191">
        <f t="shared" si="6"/>
        <v>1401.654488</v>
      </c>
      <c r="H50" s="192">
        <f t="shared" si="7"/>
        <v>1401.654488</v>
      </c>
      <c r="I50" s="191">
        <v>1.0</v>
      </c>
      <c r="J50" s="193">
        <f t="shared" si="8"/>
        <v>1401.654488</v>
      </c>
      <c r="K50" s="139"/>
      <c r="L50" s="176">
        <f t="shared" si="17"/>
        <v>5.6134</v>
      </c>
      <c r="M50" s="160">
        <f t="shared" si="18"/>
        <v>1</v>
      </c>
      <c r="N50" s="160">
        <f t="shared" si="19"/>
        <v>5.6134</v>
      </c>
      <c r="O50" s="139"/>
      <c r="P50" s="139"/>
      <c r="Q50" s="176">
        <v>1430.0</v>
      </c>
      <c r="R50" s="188">
        <v>21.5</v>
      </c>
      <c r="S50" s="176">
        <f t="shared" si="9"/>
        <v>28.64</v>
      </c>
      <c r="T50" s="160">
        <f t="shared" si="10"/>
        <v>1</v>
      </c>
      <c r="U50" s="160">
        <f t="shared" si="11"/>
        <v>28.64</v>
      </c>
      <c r="V50" s="189">
        <f t="shared" si="12"/>
        <v>1401.654488</v>
      </c>
      <c r="W50" s="176">
        <f t="shared" ref="W50:X50" si="36">C50/100</f>
        <v>1.03</v>
      </c>
      <c r="X50" s="176">
        <f t="shared" si="36"/>
        <v>2.21</v>
      </c>
      <c r="Y50" s="176">
        <f t="shared" si="14"/>
        <v>28.64</v>
      </c>
      <c r="Z50" s="190">
        <f t="shared" si="15"/>
        <v>65.193232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21.0</v>
      </c>
      <c r="B51" s="191" t="s">
        <v>75</v>
      </c>
      <c r="C51" s="191">
        <v>102.0</v>
      </c>
      <c r="D51" s="191">
        <v>221.0</v>
      </c>
      <c r="E51" s="191">
        <v>2864.0</v>
      </c>
      <c r="F51" s="191">
        <f t="shared" si="5"/>
        <v>0</v>
      </c>
      <c r="G51" s="191">
        <f t="shared" si="6"/>
        <v>1388.046192</v>
      </c>
      <c r="H51" s="192">
        <f t="shared" si="7"/>
        <v>1388.046192</v>
      </c>
      <c r="I51" s="191">
        <v>1.0</v>
      </c>
      <c r="J51" s="193">
        <f t="shared" si="8"/>
        <v>1388.046192</v>
      </c>
      <c r="K51" s="139"/>
      <c r="L51" s="176">
        <f t="shared" si="17"/>
        <v>5.6134</v>
      </c>
      <c r="M51" s="160">
        <f t="shared" si="18"/>
        <v>1</v>
      </c>
      <c r="N51" s="160">
        <f t="shared" si="19"/>
        <v>5.6134</v>
      </c>
      <c r="O51" s="139"/>
      <c r="P51" s="139"/>
      <c r="Q51" s="176">
        <v>1415.0</v>
      </c>
      <c r="R51" s="188">
        <v>21.5</v>
      </c>
      <c r="S51" s="176">
        <f t="shared" si="9"/>
        <v>28.64</v>
      </c>
      <c r="T51" s="160">
        <f t="shared" si="10"/>
        <v>1</v>
      </c>
      <c r="U51" s="160">
        <f t="shared" si="11"/>
        <v>28.64</v>
      </c>
      <c r="V51" s="189">
        <f t="shared" si="12"/>
        <v>1388.046192</v>
      </c>
      <c r="W51" s="176">
        <f t="shared" ref="W51:X51" si="37">C51/100</f>
        <v>1.02</v>
      </c>
      <c r="X51" s="176">
        <f t="shared" si="37"/>
        <v>2.21</v>
      </c>
      <c r="Y51" s="176">
        <f t="shared" si="14"/>
        <v>28.64</v>
      </c>
      <c r="Z51" s="190">
        <f t="shared" si="15"/>
        <v>64.560288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22.0</v>
      </c>
      <c r="B52" s="191" t="s">
        <v>75</v>
      </c>
      <c r="C52" s="191">
        <v>103.0</v>
      </c>
      <c r="D52" s="191">
        <v>221.0</v>
      </c>
      <c r="E52" s="191">
        <v>2876.0</v>
      </c>
      <c r="F52" s="191">
        <f t="shared" si="5"/>
        <v>0</v>
      </c>
      <c r="G52" s="191">
        <f t="shared" si="6"/>
        <v>1407.527342</v>
      </c>
      <c r="H52" s="192">
        <f t="shared" si="7"/>
        <v>1407.527342</v>
      </c>
      <c r="I52" s="191">
        <v>1.0</v>
      </c>
      <c r="J52" s="193">
        <f t="shared" si="8"/>
        <v>1407.527342</v>
      </c>
      <c r="K52" s="139"/>
      <c r="L52" s="176">
        <f t="shared" si="17"/>
        <v>5.6134</v>
      </c>
      <c r="M52" s="160">
        <f t="shared" si="18"/>
        <v>1</v>
      </c>
      <c r="N52" s="160">
        <f t="shared" si="19"/>
        <v>5.6134</v>
      </c>
      <c r="O52" s="139"/>
      <c r="P52" s="139"/>
      <c r="Q52" s="176">
        <v>1410.0</v>
      </c>
      <c r="R52" s="188">
        <v>21.5</v>
      </c>
      <c r="S52" s="176">
        <f t="shared" si="9"/>
        <v>28.76</v>
      </c>
      <c r="T52" s="160">
        <f t="shared" si="10"/>
        <v>1</v>
      </c>
      <c r="U52" s="160">
        <f t="shared" si="11"/>
        <v>28.76</v>
      </c>
      <c r="V52" s="189">
        <f t="shared" si="12"/>
        <v>1407.527342</v>
      </c>
      <c r="W52" s="176">
        <f t="shared" ref="W52:X52" si="38">C52/100</f>
        <v>1.03</v>
      </c>
      <c r="X52" s="176">
        <f t="shared" si="38"/>
        <v>2.21</v>
      </c>
      <c r="Y52" s="176">
        <f t="shared" si="14"/>
        <v>28.76</v>
      </c>
      <c r="Z52" s="190">
        <f t="shared" si="15"/>
        <v>65.466388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23.0</v>
      </c>
      <c r="B53" s="191" t="s">
        <v>75</v>
      </c>
      <c r="C53" s="191">
        <v>103.0</v>
      </c>
      <c r="D53" s="191">
        <v>221.0</v>
      </c>
      <c r="E53" s="191">
        <v>2860.0</v>
      </c>
      <c r="F53" s="191">
        <f t="shared" si="5"/>
        <v>0</v>
      </c>
      <c r="G53" s="191">
        <f t="shared" si="6"/>
        <v>1399.69687</v>
      </c>
      <c r="H53" s="192">
        <f t="shared" si="7"/>
        <v>1399.69687</v>
      </c>
      <c r="I53" s="191">
        <v>1.0</v>
      </c>
      <c r="J53" s="193">
        <f t="shared" si="8"/>
        <v>1399.69687</v>
      </c>
      <c r="K53" s="139"/>
      <c r="L53" s="176">
        <f t="shared" si="17"/>
        <v>5.6134</v>
      </c>
      <c r="M53" s="160">
        <f t="shared" si="18"/>
        <v>1</v>
      </c>
      <c r="N53" s="160">
        <f t="shared" si="19"/>
        <v>5.6134</v>
      </c>
      <c r="O53" s="139"/>
      <c r="P53" s="139"/>
      <c r="Q53" s="176">
        <v>1430.0</v>
      </c>
      <c r="R53" s="188">
        <v>21.5</v>
      </c>
      <c r="S53" s="176">
        <f t="shared" si="9"/>
        <v>28.6</v>
      </c>
      <c r="T53" s="160">
        <f t="shared" si="10"/>
        <v>1</v>
      </c>
      <c r="U53" s="160">
        <f t="shared" si="11"/>
        <v>28.6</v>
      </c>
      <c r="V53" s="189">
        <f t="shared" si="12"/>
        <v>1399.69687</v>
      </c>
      <c r="W53" s="176">
        <f t="shared" ref="W53:X53" si="39">C53/100</f>
        <v>1.03</v>
      </c>
      <c r="X53" s="176">
        <f t="shared" si="39"/>
        <v>2.21</v>
      </c>
      <c r="Y53" s="176">
        <f t="shared" si="14"/>
        <v>28.6</v>
      </c>
      <c r="Z53" s="190">
        <f t="shared" si="15"/>
        <v>65.10218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51.0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/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40">C54/100</f>
        <v>0</v>
      </c>
      <c r="X54" s="176">
        <f t="shared" si="40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52.0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/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1">C55/100</f>
        <v>0</v>
      </c>
      <c r="X55" s="176">
        <f t="shared" si="41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53.0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2">C56/100</f>
        <v>0</v>
      </c>
      <c r="X56" s="176">
        <f t="shared" si="42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54.0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3">C57/100</f>
        <v>0</v>
      </c>
      <c r="X57" s="176">
        <f t="shared" si="43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55.0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4">C58/100</f>
        <v>0</v>
      </c>
      <c r="X58" s="176">
        <f t="shared" si="44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56.0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/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5">C59/100</f>
        <v>0</v>
      </c>
      <c r="X59" s="176">
        <f t="shared" si="45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57.0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/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46">C60/100</f>
        <v>0</v>
      </c>
      <c r="X60" s="176">
        <f t="shared" si="46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58.0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/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47">C61/100</f>
        <v>0</v>
      </c>
      <c r="X61" s="176">
        <f t="shared" si="47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59.0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/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48">C62/100</f>
        <v>0</v>
      </c>
      <c r="X62" s="176">
        <f t="shared" si="48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60.0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76">
        <f t="shared" ref="L63:L64" si="50">D63*25.4/1000</f>
        <v>0</v>
      </c>
      <c r="M63" s="160" t="str">
        <f t="shared" ref="M63:M78" si="51">+I63</f>
        <v/>
      </c>
      <c r="N63" s="160">
        <f t="shared" ref="N63:N64" si="52">M63*L63</f>
        <v>0</v>
      </c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49">C63/100</f>
        <v>0</v>
      </c>
      <c r="X63" s="176">
        <f t="shared" si="49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61.0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>
        <f t="shared" si="50"/>
        <v>0</v>
      </c>
      <c r="M64" s="195" t="str">
        <f t="shared" si="51"/>
        <v/>
      </c>
      <c r="N64" s="195">
        <f t="shared" si="52"/>
        <v>0</v>
      </c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3">C64/100</f>
        <v>0</v>
      </c>
      <c r="X64" s="176">
        <f t="shared" si="53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62.0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 t="str">
        <f t="shared" si="51"/>
        <v/>
      </c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4">C65/100</f>
        <v>0</v>
      </c>
      <c r="X65" s="176">
        <f t="shared" si="54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63.0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 t="str">
        <f t="shared" si="51"/>
        <v/>
      </c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5">C66/100</f>
        <v>0</v>
      </c>
      <c r="X66" s="176">
        <f t="shared" si="55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64.0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51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6">C67/100</f>
        <v>0</v>
      </c>
      <c r="X67" s="176">
        <f t="shared" si="56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65.0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51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7">C68/100</f>
        <v>0</v>
      </c>
      <c r="X68" s="176">
        <f t="shared" si="57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66.0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51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8">C69/100</f>
        <v>0</v>
      </c>
      <c r="X69" s="176">
        <f t="shared" si="58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67.0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51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9">C70/100</f>
        <v>0</v>
      </c>
      <c r="X70" s="176">
        <f t="shared" si="59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68.0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51"/>
        <v/>
      </c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60">C71/100</f>
        <v>0</v>
      </c>
      <c r="X71" s="176">
        <f t="shared" si="60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69.0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51"/>
        <v/>
      </c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61">C72/100</f>
        <v>0</v>
      </c>
      <c r="X72" s="176">
        <f t="shared" si="61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70.0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51"/>
        <v/>
      </c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62">C73/100</f>
        <v>0</v>
      </c>
      <c r="X73" s="176">
        <f t="shared" si="62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71.0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1"/>
        <v/>
      </c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63">C74/100</f>
        <v>0</v>
      </c>
      <c r="X74" s="176">
        <f t="shared" si="63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72.0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51"/>
        <v/>
      </c>
      <c r="N75" s="195"/>
      <c r="O75" s="139"/>
      <c r="P75" s="139"/>
      <c r="Q75" s="176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198">
        <f t="shared" si="12"/>
        <v>0</v>
      </c>
      <c r="W75" s="196">
        <f t="shared" ref="W75:X75" si="64">C75/100</f>
        <v>0</v>
      </c>
      <c r="X75" s="196">
        <f t="shared" si="64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73.0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51"/>
        <v/>
      </c>
      <c r="N76" s="195"/>
      <c r="O76" s="139"/>
      <c r="P76" s="139"/>
      <c r="Q76" s="176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198">
        <f t="shared" si="12"/>
        <v>0</v>
      </c>
      <c r="W76" s="196">
        <f t="shared" ref="W76:X76" si="65">C76/100</f>
        <v>0</v>
      </c>
      <c r="X76" s="196">
        <f t="shared" si="65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74.0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 t="str">
        <f t="shared" si="51"/>
        <v/>
      </c>
      <c r="N77" s="195"/>
      <c r="O77" s="139"/>
      <c r="P77" s="139"/>
      <c r="Q77" s="176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198">
        <f t="shared" si="12"/>
        <v>0</v>
      </c>
      <c r="W77" s="196">
        <f t="shared" ref="W77:X77" si="66">C77/100</f>
        <v>0</v>
      </c>
      <c r="X77" s="196">
        <f t="shared" si="66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75.0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 t="str">
        <f t="shared" si="51"/>
        <v/>
      </c>
      <c r="N78" s="195"/>
      <c r="O78" s="139"/>
      <c r="P78" s="139"/>
      <c r="Q78" s="176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198">
        <f t="shared" si="12"/>
        <v>0</v>
      </c>
      <c r="W78" s="196">
        <f t="shared" ref="W78:X78" si="67">C78/100</f>
        <v>0</v>
      </c>
      <c r="X78" s="196">
        <f t="shared" si="67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76.0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68">C79/100</f>
        <v>0</v>
      </c>
      <c r="X79" s="196">
        <f t="shared" si="68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77.0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69">C80/100</f>
        <v>0</v>
      </c>
      <c r="X80" s="196">
        <f t="shared" si="69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78.0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0">C81/100</f>
        <v>0</v>
      </c>
      <c r="X81" s="196">
        <f t="shared" si="70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79.0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1">C82/100</f>
        <v>0</v>
      </c>
      <c r="X82" s="196">
        <f t="shared" si="71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80.0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2">C83/100</f>
        <v>0</v>
      </c>
      <c r="X83" s="196">
        <f t="shared" si="72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81.0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3">C84/100</f>
        <v>0</v>
      </c>
      <c r="X84" s="196">
        <f t="shared" si="73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82.0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4">C85/100</f>
        <v>0</v>
      </c>
      <c r="X85" s="196">
        <f t="shared" si="74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83.0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5">C86/100</f>
        <v>0</v>
      </c>
      <c r="X86" s="196">
        <f t="shared" si="75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84.0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6">C87/100</f>
        <v>0</v>
      </c>
      <c r="X87" s="196">
        <f t="shared" si="76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85.0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7">C88/100</f>
        <v>0</v>
      </c>
      <c r="X88" s="196">
        <f t="shared" si="77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86.0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8">C89/100</f>
        <v>0</v>
      </c>
      <c r="X89" s="196">
        <f t="shared" si="78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87.0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79">C90/100</f>
        <v>0</v>
      </c>
      <c r="X90" s="196">
        <f t="shared" si="79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88.0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0">C91/100</f>
        <v>0</v>
      </c>
      <c r="X91" s="196">
        <f t="shared" si="80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89.0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1">C92/100</f>
        <v>0</v>
      </c>
      <c r="X92" s="196">
        <f t="shared" si="81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90.0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2">C93/100</f>
        <v>0</v>
      </c>
      <c r="X93" s="196">
        <f t="shared" si="82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91.0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3">C94/100</f>
        <v>0</v>
      </c>
      <c r="X94" s="196">
        <f t="shared" si="83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92.0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4">C95/100</f>
        <v>0</v>
      </c>
      <c r="X95" s="196">
        <f t="shared" si="84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93.0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5">C96/100</f>
        <v>0</v>
      </c>
      <c r="X96" s="196">
        <f t="shared" si="85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94.0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6">C97/100</f>
        <v>0</v>
      </c>
      <c r="X97" s="196">
        <f t="shared" si="86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95.0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7">C98/100</f>
        <v>0</v>
      </c>
      <c r="X98" s="196">
        <f t="shared" si="87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96.0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8">C99/100</f>
        <v>0</v>
      </c>
      <c r="X99" s="196">
        <f t="shared" si="88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97.0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9">C100/100</f>
        <v>0</v>
      </c>
      <c r="X100" s="196">
        <f t="shared" si="89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98.0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0">C101/100</f>
        <v>0</v>
      </c>
      <c r="X101" s="196">
        <f t="shared" si="90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99.0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1">C102/100</f>
        <v>0</v>
      </c>
      <c r="X102" s="196">
        <f t="shared" si="91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100.0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2">C103/100</f>
        <v>0</v>
      </c>
      <c r="X103" s="196">
        <f t="shared" si="92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101.0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3">C104/100</f>
        <v>0</v>
      </c>
      <c r="X104" s="196">
        <f t="shared" si="93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102.0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4">C105/100</f>
        <v>0</v>
      </c>
      <c r="X105" s="196">
        <f t="shared" si="94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103.0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5">C106/100</f>
        <v>0</v>
      </c>
      <c r="X106" s="196">
        <f t="shared" si="95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104.0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6">C107/100</f>
        <v>0</v>
      </c>
      <c r="X107" s="196">
        <f t="shared" si="96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105.0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7">C108/100</f>
        <v>0</v>
      </c>
      <c r="X108" s="196">
        <f t="shared" si="97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106.0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8">C109/100</f>
        <v>0</v>
      </c>
      <c r="X109" s="196">
        <f t="shared" si="98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107.0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9">C110/100</f>
        <v>0</v>
      </c>
      <c r="X110" s="196">
        <f t="shared" si="99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108.0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0">C111/100</f>
        <v>0</v>
      </c>
      <c r="X111" s="196">
        <f t="shared" si="100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109.0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1">C112/100</f>
        <v>0</v>
      </c>
      <c r="X112" s="196">
        <f t="shared" si="101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110.0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2">C113/100</f>
        <v>0</v>
      </c>
      <c r="X113" s="196">
        <f t="shared" si="102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111.0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3">C114/100</f>
        <v>0</v>
      </c>
      <c r="X114" s="196">
        <f t="shared" si="103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112.0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4">C115/100</f>
        <v>0</v>
      </c>
      <c r="X115" s="196">
        <f t="shared" si="104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113.0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5">C116/100</f>
        <v>0</v>
      </c>
      <c r="X116" s="196">
        <f t="shared" si="105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114.0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6">C117/100</f>
        <v>0</v>
      </c>
      <c r="X117" s="196">
        <f t="shared" si="106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115.0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7">C118/100</f>
        <v>0</v>
      </c>
      <c r="X118" s="196">
        <f t="shared" si="107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116.0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8">C119/100</f>
        <v>0</v>
      </c>
      <c r="X119" s="196">
        <f t="shared" si="108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117.0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9">C120/100</f>
        <v>0</v>
      </c>
      <c r="X120" s="196">
        <f t="shared" si="109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118.0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0">C121/100</f>
        <v>0</v>
      </c>
      <c r="X121" s="196">
        <f t="shared" si="110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119.0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1">C122/100</f>
        <v>0</v>
      </c>
      <c r="X122" s="196">
        <f t="shared" si="111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120.0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2">C123/100</f>
        <v>0</v>
      </c>
      <c r="X123" s="196">
        <f t="shared" si="112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121.0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3">C124/100</f>
        <v>0</v>
      </c>
      <c r="X124" s="196">
        <f t="shared" si="113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122.0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4">C125/100</f>
        <v>0</v>
      </c>
      <c r="X125" s="196">
        <f t="shared" si="114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123.0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5">C126/100</f>
        <v>0</v>
      </c>
      <c r="X126" s="196">
        <f t="shared" si="115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124.0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6">C127/100</f>
        <v>0</v>
      </c>
      <c r="X127" s="196">
        <f t="shared" si="116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125.0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7">C128/100</f>
        <v>0</v>
      </c>
      <c r="X128" s="196">
        <f t="shared" si="117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126.0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8">C129/100</f>
        <v>0</v>
      </c>
      <c r="X129" s="196">
        <f t="shared" si="118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127.0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9">C130/100</f>
        <v>0</v>
      </c>
      <c r="X130" s="196">
        <f t="shared" si="119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128.0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0">C131/100</f>
        <v>0</v>
      </c>
      <c r="X131" s="196">
        <f t="shared" si="120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129.0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1">C132/100</f>
        <v>0</v>
      </c>
      <c r="X132" s="196">
        <f t="shared" si="121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130.0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2">C133/100</f>
        <v>0</v>
      </c>
      <c r="X133" s="196">
        <f t="shared" si="122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131.0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3">C134/100</f>
        <v>0</v>
      </c>
      <c r="X134" s="196">
        <f t="shared" si="123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132.0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4">C135/100</f>
        <v>0</v>
      </c>
      <c r="X135" s="196">
        <f t="shared" si="124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133.0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5">C136/100</f>
        <v>0</v>
      </c>
      <c r="X136" s="196">
        <f t="shared" si="125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134.0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6">C137/100</f>
        <v>0</v>
      </c>
      <c r="X137" s="196">
        <f t="shared" si="126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135.0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7">C138/100</f>
        <v>0</v>
      </c>
      <c r="X138" s="196">
        <f t="shared" si="127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136.0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8">C139/100</f>
        <v>0</v>
      </c>
      <c r="X139" s="196">
        <f t="shared" si="128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137.0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9">C140/100</f>
        <v>0</v>
      </c>
      <c r="X140" s="196">
        <f t="shared" si="129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138.0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0">C141/100</f>
        <v>0</v>
      </c>
      <c r="X141" s="196">
        <f t="shared" si="130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139.0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1">C142/100</f>
        <v>0</v>
      </c>
      <c r="X142" s="196">
        <f t="shared" si="131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140.0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2">C143/100</f>
        <v>0</v>
      </c>
      <c r="X143" s="196">
        <f t="shared" si="132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141.0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3">C144/100</f>
        <v>0</v>
      </c>
      <c r="X144" s="196">
        <f t="shared" si="133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142.0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4">C145/100</f>
        <v>0</v>
      </c>
      <c r="X145" s="196">
        <f t="shared" si="134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143.0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5">C146/100</f>
        <v>0</v>
      </c>
      <c r="X146" s="196">
        <f t="shared" si="135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144.0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6">C147/100</f>
        <v>0</v>
      </c>
      <c r="X147" s="196">
        <f t="shared" si="136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145.0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7">C148/100</f>
        <v>0</v>
      </c>
      <c r="X148" s="196">
        <f t="shared" si="137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146.0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8">C149/100</f>
        <v>0</v>
      </c>
      <c r="X149" s="196">
        <f t="shared" si="138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147.0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9">C150/100</f>
        <v>0</v>
      </c>
      <c r="X150" s="196">
        <f t="shared" si="139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148.0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0">C151/100</f>
        <v>0</v>
      </c>
      <c r="X151" s="196">
        <f t="shared" si="140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149.0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1">C152/100</f>
        <v>0</v>
      </c>
      <c r="X152" s="196">
        <f t="shared" si="141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150.0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2">C153/100</f>
        <v>0</v>
      </c>
      <c r="X153" s="196">
        <f t="shared" si="142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151.0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3">C154/100</f>
        <v>0</v>
      </c>
      <c r="X154" s="196">
        <f t="shared" si="143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152.0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4">C155/100</f>
        <v>0</v>
      </c>
      <c r="X155" s="196">
        <f t="shared" si="144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153.0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5">C156/100</f>
        <v>0</v>
      </c>
      <c r="X156" s="196">
        <f t="shared" si="145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154.0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6">C157/100</f>
        <v>0</v>
      </c>
      <c r="X157" s="196">
        <f t="shared" si="146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155.0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7">C158/100</f>
        <v>0</v>
      </c>
      <c r="X158" s="196">
        <f t="shared" si="147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156.0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8">C159/100</f>
        <v>0</v>
      </c>
      <c r="X159" s="196">
        <f t="shared" si="148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157.0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9">C160/100</f>
        <v>0</v>
      </c>
      <c r="X160" s="196">
        <f t="shared" si="149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158.0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0">C161/100</f>
        <v>0</v>
      </c>
      <c r="X161" s="196">
        <f t="shared" si="150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159.0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1">C162/100</f>
        <v>0</v>
      </c>
      <c r="X162" s="196">
        <f t="shared" si="151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160.0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2">C163/100</f>
        <v>0</v>
      </c>
      <c r="X163" s="196">
        <f t="shared" si="152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161.0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3">C164/100</f>
        <v>0</v>
      </c>
      <c r="X164" s="196">
        <f t="shared" si="153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162.0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4">C165/100</f>
        <v>0</v>
      </c>
      <c r="X165" s="196">
        <f t="shared" si="154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163.0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5">C166/100</f>
        <v>0</v>
      </c>
      <c r="X166" s="196">
        <f t="shared" si="155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164.0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6">C167/100</f>
        <v>0</v>
      </c>
      <c r="X167" s="196">
        <f t="shared" si="156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165.0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7">C168/100</f>
        <v>0</v>
      </c>
      <c r="X168" s="196">
        <f t="shared" si="157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166.0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8">C169/100</f>
        <v>0</v>
      </c>
      <c r="X169" s="196">
        <f t="shared" si="158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167.0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9">C170/100</f>
        <v>0</v>
      </c>
      <c r="X170" s="196">
        <f t="shared" si="159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168.0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0">C171/100</f>
        <v>0</v>
      </c>
      <c r="X171" s="196">
        <f t="shared" si="160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169.0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1">C172/100</f>
        <v>0</v>
      </c>
      <c r="X172" s="196">
        <f t="shared" si="161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170.0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2">C173/100</f>
        <v>0</v>
      </c>
      <c r="X173" s="196">
        <f t="shared" si="162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171.0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3">C174/100</f>
        <v>0</v>
      </c>
      <c r="X174" s="196">
        <f t="shared" si="163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172.0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4">C175/100</f>
        <v>0</v>
      </c>
      <c r="X175" s="196">
        <f t="shared" si="164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173.0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5">C176/100</f>
        <v>0</v>
      </c>
      <c r="X176" s="196">
        <f t="shared" si="165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174.0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6">C177/100</f>
        <v>0</v>
      </c>
      <c r="X177" s="196">
        <f t="shared" si="166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175.0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7">C178/100</f>
        <v>0</v>
      </c>
      <c r="X178" s="196">
        <f t="shared" si="167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176.0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8">C179/100</f>
        <v>0</v>
      </c>
      <c r="X179" s="196">
        <f t="shared" si="168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177.0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9">C180/100</f>
        <v>0</v>
      </c>
      <c r="X180" s="196">
        <f t="shared" si="169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178.0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0">C181/100</f>
        <v>0</v>
      </c>
      <c r="X181" s="196">
        <f t="shared" si="170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179.0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1">C182/100</f>
        <v>0</v>
      </c>
      <c r="X182" s="196">
        <f t="shared" si="171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180.0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2">C183/100</f>
        <v>0</v>
      </c>
      <c r="X183" s="196">
        <f t="shared" si="172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181.0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3">C184/100</f>
        <v>0</v>
      </c>
      <c r="X184" s="196">
        <f t="shared" si="173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182.0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4">C185/100</f>
        <v>0</v>
      </c>
      <c r="X185" s="196">
        <f t="shared" si="174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183.0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5">C186/100</f>
        <v>0</v>
      </c>
      <c r="X186" s="196">
        <f t="shared" si="175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184.0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6">C187/100</f>
        <v>0</v>
      </c>
      <c r="X187" s="196">
        <f t="shared" si="176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185.0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7">C188/100</f>
        <v>0</v>
      </c>
      <c r="X188" s="196">
        <f t="shared" si="177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186.0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8">C189/100</f>
        <v>0</v>
      </c>
      <c r="X189" s="196">
        <f t="shared" si="178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187.0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9">C190/100</f>
        <v>0</v>
      </c>
      <c r="X190" s="196">
        <f t="shared" si="179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188.0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0">C191/100</f>
        <v>0</v>
      </c>
      <c r="X191" s="196">
        <f t="shared" si="180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189.0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1">C192/100</f>
        <v>0</v>
      </c>
      <c r="X192" s="196">
        <f t="shared" si="181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190.0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2">C193/100</f>
        <v>0</v>
      </c>
      <c r="X193" s="196">
        <f t="shared" si="182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191.0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3">C194/100</f>
        <v>0</v>
      </c>
      <c r="X194" s="196">
        <f t="shared" si="183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192.0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4">C195/100</f>
        <v>0</v>
      </c>
      <c r="X195" s="196">
        <f t="shared" si="184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193.0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5">C196/100</f>
        <v>0</v>
      </c>
      <c r="X196" s="196">
        <f t="shared" si="185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194.0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6">C197/100</f>
        <v>0</v>
      </c>
      <c r="X197" s="196">
        <f t="shared" si="186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195.0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7">C198/100</f>
        <v>0</v>
      </c>
      <c r="X198" s="196">
        <f t="shared" si="187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196.0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8">C199/100</f>
        <v>0</v>
      </c>
      <c r="X199" s="196">
        <f t="shared" si="188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197.0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9">C200/100</f>
        <v>0</v>
      </c>
      <c r="X200" s="196">
        <f t="shared" si="189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198.0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0">C201/100</f>
        <v>0</v>
      </c>
      <c r="X201" s="196">
        <f t="shared" si="190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199.0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1">C202/100</f>
        <v>0</v>
      </c>
      <c r="X202" s="196">
        <f t="shared" si="191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200.0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2">C203/100</f>
        <v>0</v>
      </c>
      <c r="X203" s="196">
        <f t="shared" si="192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201.0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3">C204/100</f>
        <v>0</v>
      </c>
      <c r="X204" s="196">
        <f t="shared" si="193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202.0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4">C205/100</f>
        <v>0</v>
      </c>
      <c r="X205" s="196">
        <f t="shared" si="194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203.0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5">C206/100</f>
        <v>0</v>
      </c>
      <c r="X206" s="196">
        <f t="shared" si="195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204.0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6">C207/100</f>
        <v>0</v>
      </c>
      <c r="X207" s="196">
        <f t="shared" si="196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205.0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7">C208/100</f>
        <v>0</v>
      </c>
      <c r="X208" s="196">
        <f t="shared" si="197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206.0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8">C209/100</f>
        <v>0</v>
      </c>
      <c r="X209" s="196">
        <f t="shared" si="198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207.0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9">C210/100</f>
        <v>0</v>
      </c>
      <c r="X210" s="196">
        <f t="shared" si="199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208.0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0">C211/100</f>
        <v>0</v>
      </c>
      <c r="X211" s="196">
        <f t="shared" si="200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209.0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1">C212/100</f>
        <v>0</v>
      </c>
      <c r="X212" s="196">
        <f t="shared" si="201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210.0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2">C213/100</f>
        <v>0</v>
      </c>
      <c r="X213" s="196">
        <f t="shared" si="202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211.0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3">C214/100</f>
        <v>0</v>
      </c>
      <c r="X214" s="196">
        <f t="shared" si="203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212.0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4">C215/100</f>
        <v>0</v>
      </c>
      <c r="X215" s="196">
        <f t="shared" si="204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213.0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5">C216/100</f>
        <v>0</v>
      </c>
      <c r="X216" s="196">
        <f t="shared" si="205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214.0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6">C217/100</f>
        <v>0</v>
      </c>
      <c r="X217" s="196">
        <f t="shared" si="206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215.0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7">C218/100</f>
        <v>0</v>
      </c>
      <c r="X218" s="196">
        <f t="shared" si="207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216.0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8">C219/100</f>
        <v>0</v>
      </c>
      <c r="X219" s="196">
        <f t="shared" si="208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217.0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09">C220/100</f>
        <v>0</v>
      </c>
      <c r="X220" s="196">
        <f t="shared" si="209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60"/>
      <c r="B221" s="176"/>
      <c r="C221" s="176"/>
      <c r="D221" s="176"/>
      <c r="E221" s="176"/>
      <c r="F221" s="176"/>
      <c r="G221" s="176"/>
      <c r="H221" s="179"/>
      <c r="I221" s="160"/>
      <c r="J221" s="201">
        <f>+Q278</f>
        <v>73.6</v>
      </c>
      <c r="K221" s="139"/>
      <c r="L221" s="139"/>
      <c r="M221" s="139"/>
      <c r="N221" s="139"/>
      <c r="O221" s="139"/>
      <c r="P221" s="139"/>
      <c r="Q221" s="139"/>
      <c r="R221" s="202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10">C221/100</f>
        <v>0</v>
      </c>
      <c r="X221" s="196">
        <f t="shared" si="210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60"/>
      <c r="B222" s="203"/>
      <c r="C222" s="203"/>
      <c r="D222" s="203"/>
      <c r="E222" s="203"/>
      <c r="F222" s="203"/>
      <c r="G222" s="203"/>
      <c r="H222" s="204"/>
      <c r="I222" s="205">
        <f>SUM(I31:I220)</f>
        <v>23</v>
      </c>
      <c r="J222" s="206">
        <f>SUM(J31:J221)</f>
        <v>23108.4514</v>
      </c>
      <c r="K222" s="207"/>
      <c r="L222" s="207"/>
      <c r="M222" s="207"/>
      <c r="N222" s="207"/>
      <c r="O222" s="207"/>
      <c r="P222" s="207"/>
      <c r="Q222" s="207"/>
      <c r="R222" s="141"/>
      <c r="S222" s="207">
        <f>SUMIFS($T$31:$T$220,$S$31:$S$220,"&gt;=3")</f>
        <v>14</v>
      </c>
      <c r="T222" s="207">
        <f t="shared" ref="T222:U222" si="211">SUM(T31:T220)</f>
        <v>23</v>
      </c>
      <c r="U222" s="207">
        <f t="shared" si="211"/>
        <v>415.38</v>
      </c>
      <c r="V222" s="207"/>
      <c r="W222" s="207"/>
      <c r="X222" s="207"/>
      <c r="Y222" s="207"/>
      <c r="Z222" s="208">
        <f>SUM(Z31:Z221)</f>
        <v>840.306536</v>
      </c>
      <c r="AA222" s="207"/>
      <c r="AB222" s="207"/>
      <c r="AC222" s="207"/>
      <c r="AD222" s="207"/>
      <c r="AE222" s="207"/>
      <c r="AF222" s="207"/>
      <c r="AG222" s="207"/>
      <c r="AH222" s="207"/>
      <c r="AI222" s="207"/>
      <c r="AJ222" s="207"/>
      <c r="AK222" s="207"/>
      <c r="AL222" s="207"/>
      <c r="AM222" s="207"/>
      <c r="AN222" s="207"/>
      <c r="AO222" s="207"/>
      <c r="AP222" s="207"/>
      <c r="AQ222" s="207"/>
      <c r="AR222" s="207"/>
      <c r="AS222" s="207"/>
      <c r="AT222" s="207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141"/>
      <c r="S223" s="200"/>
      <c r="T223" s="139">
        <f>+T222-S222</f>
        <v>9</v>
      </c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202"/>
      <c r="S224" s="139"/>
      <c r="T224" s="139" t="s">
        <v>48</v>
      </c>
      <c r="U224" s="139" t="s">
        <v>61</v>
      </c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139" t="s">
        <v>31</v>
      </c>
      <c r="T225" s="209">
        <f>SUMIFS($J$31:$J$220,$S$31:$S$220,"&gt;=3")</f>
        <v>22158.58854</v>
      </c>
      <c r="U225" s="210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 t="s">
        <v>32</v>
      </c>
      <c r="B226" s="139"/>
      <c r="C226" s="139"/>
      <c r="D226" s="139" t="s">
        <v>33</v>
      </c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41"/>
      <c r="S226" s="139" t="s">
        <v>34</v>
      </c>
      <c r="T226" s="211">
        <f>J222-T225</f>
        <v>949.8628565</v>
      </c>
      <c r="U226" s="210">
        <f>+SUMIFS($U$31:$U$220,$S$31:$S$220,"&gt;=3")</f>
        <v>398.51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202"/>
      <c r="S227" s="139"/>
      <c r="T227" s="212">
        <f>+I222</f>
        <v>23</v>
      </c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39.0" customHeight="1">
      <c r="A228" s="176"/>
      <c r="B228" s="160" t="s">
        <v>12</v>
      </c>
      <c r="C228" s="177" t="s">
        <v>62</v>
      </c>
      <c r="D228" s="52"/>
      <c r="E228" s="53"/>
      <c r="F228" s="178"/>
      <c r="G228" s="178"/>
      <c r="H228" s="179" t="s">
        <v>14</v>
      </c>
      <c r="I228" s="160" t="s">
        <v>15</v>
      </c>
      <c r="J228" s="160" t="s">
        <v>16</v>
      </c>
      <c r="K228" s="139"/>
      <c r="L228" s="139"/>
      <c r="M228" s="139"/>
      <c r="N228" s="139"/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4">
        <v>1.0</v>
      </c>
      <c r="B229" s="213" t="s">
        <v>115</v>
      </c>
      <c r="C229" s="213">
        <v>94.0</v>
      </c>
      <c r="D229" s="213">
        <v>203.0</v>
      </c>
      <c r="E229" s="213">
        <v>215.0</v>
      </c>
      <c r="F229" s="213">
        <f t="shared" ref="F229:F238" si="212">1-VALUE(IF(RIGHT(B229, 1)="%", RIGHT(B229, 3), 0))</f>
        <v>1</v>
      </c>
      <c r="G229" s="213">
        <f t="shared" ref="G229:G238" si="213">+Q229*C229/100*D229/100*E229/100</f>
        <v>0</v>
      </c>
      <c r="H229" s="214">
        <f t="shared" ref="H229:H238" si="214">IF(F229=0, G229, F229*G229)</f>
        <v>0</v>
      </c>
      <c r="I229" s="213">
        <v>1.0</v>
      </c>
      <c r="J229" s="215">
        <v>123.08</v>
      </c>
      <c r="K229" s="139"/>
      <c r="L229" s="176">
        <f t="shared" ref="L229:L233" si="215">D229*25.4/1000</f>
        <v>5.1562</v>
      </c>
      <c r="M229" s="160">
        <f>+I229</f>
        <v>1</v>
      </c>
      <c r="N229" s="160">
        <f>M229*L229</f>
        <v>5.1562</v>
      </c>
      <c r="O229" s="139"/>
      <c r="P229" s="139"/>
      <c r="Q229" s="139"/>
      <c r="R229" s="141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6.0</v>
      </c>
      <c r="B230" s="216"/>
      <c r="C230" s="216"/>
      <c r="D230" s="216"/>
      <c r="E230" s="216"/>
      <c r="F230" s="216">
        <f t="shared" si="212"/>
        <v>1</v>
      </c>
      <c r="G230" s="216">
        <f t="shared" si="213"/>
        <v>0</v>
      </c>
      <c r="H230" s="217">
        <f t="shared" si="214"/>
        <v>0</v>
      </c>
      <c r="I230" s="216"/>
      <c r="J230" s="193">
        <f t="shared" ref="J230:J238" si="216">+I230*H230</f>
        <v>0</v>
      </c>
      <c r="K230" s="139"/>
      <c r="L230" s="139">
        <f t="shared" si="215"/>
        <v>0</v>
      </c>
      <c r="M230" s="219"/>
      <c r="N230" s="219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7.0</v>
      </c>
      <c r="B231" s="216"/>
      <c r="C231" s="216"/>
      <c r="D231" s="216"/>
      <c r="E231" s="216"/>
      <c r="F231" s="216">
        <f t="shared" si="212"/>
        <v>1</v>
      </c>
      <c r="G231" s="216">
        <f t="shared" si="213"/>
        <v>0</v>
      </c>
      <c r="H231" s="217">
        <f t="shared" si="214"/>
        <v>0</v>
      </c>
      <c r="I231" s="216"/>
      <c r="J231" s="193">
        <f t="shared" si="216"/>
        <v>0</v>
      </c>
      <c r="K231" s="139"/>
      <c r="L231" s="139">
        <f t="shared" si="215"/>
        <v>0</v>
      </c>
      <c r="M231" s="219"/>
      <c r="N231" s="21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8.0</v>
      </c>
      <c r="B232" s="216"/>
      <c r="C232" s="216"/>
      <c r="D232" s="216"/>
      <c r="E232" s="216"/>
      <c r="F232" s="216">
        <f t="shared" si="212"/>
        <v>1</v>
      </c>
      <c r="G232" s="216">
        <f t="shared" si="213"/>
        <v>0</v>
      </c>
      <c r="H232" s="217">
        <f t="shared" si="214"/>
        <v>0</v>
      </c>
      <c r="I232" s="216"/>
      <c r="J232" s="193">
        <f t="shared" si="216"/>
        <v>0</v>
      </c>
      <c r="K232" s="139"/>
      <c r="L232" s="139">
        <f t="shared" si="215"/>
        <v>0</v>
      </c>
      <c r="M232" s="219"/>
      <c r="N232" s="21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9.0</v>
      </c>
      <c r="B233" s="216"/>
      <c r="C233" s="216"/>
      <c r="D233" s="216"/>
      <c r="E233" s="216"/>
      <c r="F233" s="216">
        <f t="shared" si="212"/>
        <v>1</v>
      </c>
      <c r="G233" s="216">
        <f t="shared" si="213"/>
        <v>0</v>
      </c>
      <c r="H233" s="217">
        <f t="shared" si="214"/>
        <v>0</v>
      </c>
      <c r="I233" s="216"/>
      <c r="J233" s="193">
        <f t="shared" si="216"/>
        <v>0</v>
      </c>
      <c r="K233" s="139"/>
      <c r="L233" s="139">
        <f t="shared" si="215"/>
        <v>0</v>
      </c>
      <c r="M233" s="219"/>
      <c r="N233" s="21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10.0</v>
      </c>
      <c r="B234" s="191"/>
      <c r="C234" s="191"/>
      <c r="D234" s="191"/>
      <c r="E234" s="191"/>
      <c r="F234" s="191">
        <f t="shared" si="212"/>
        <v>1</v>
      </c>
      <c r="G234" s="191">
        <f t="shared" si="213"/>
        <v>0</v>
      </c>
      <c r="H234" s="192">
        <f t="shared" si="214"/>
        <v>0</v>
      </c>
      <c r="I234" s="191"/>
      <c r="J234" s="193">
        <f t="shared" si="216"/>
        <v>0</v>
      </c>
      <c r="K234" s="139"/>
      <c r="L234" s="139"/>
      <c r="M234" s="219"/>
      <c r="N234" s="21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11.0</v>
      </c>
      <c r="B235" s="191"/>
      <c r="C235" s="191"/>
      <c r="D235" s="191"/>
      <c r="E235" s="191"/>
      <c r="F235" s="191">
        <f t="shared" si="212"/>
        <v>1</v>
      </c>
      <c r="G235" s="191">
        <f t="shared" si="213"/>
        <v>0</v>
      </c>
      <c r="H235" s="192">
        <f t="shared" si="214"/>
        <v>0</v>
      </c>
      <c r="I235" s="191"/>
      <c r="J235" s="193">
        <f t="shared" si="216"/>
        <v>0</v>
      </c>
      <c r="K235" s="139"/>
      <c r="L235" s="139"/>
      <c r="M235" s="219"/>
      <c r="N235" s="21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12.0</v>
      </c>
      <c r="B236" s="191"/>
      <c r="C236" s="191"/>
      <c r="D236" s="191"/>
      <c r="E236" s="191"/>
      <c r="F236" s="191">
        <f t="shared" si="212"/>
        <v>1</v>
      </c>
      <c r="G236" s="191">
        <f t="shared" si="213"/>
        <v>0</v>
      </c>
      <c r="H236" s="192">
        <f t="shared" si="214"/>
        <v>0</v>
      </c>
      <c r="I236" s="191"/>
      <c r="J236" s="193">
        <f t="shared" si="216"/>
        <v>0</v>
      </c>
      <c r="K236" s="139"/>
      <c r="L236" s="139"/>
      <c r="M236" s="219"/>
      <c r="N236" s="21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13.0</v>
      </c>
      <c r="B237" s="191"/>
      <c r="C237" s="191"/>
      <c r="D237" s="191"/>
      <c r="E237" s="191"/>
      <c r="F237" s="191">
        <f t="shared" si="212"/>
        <v>1</v>
      </c>
      <c r="G237" s="191">
        <f t="shared" si="213"/>
        <v>0</v>
      </c>
      <c r="H237" s="192">
        <f t="shared" si="214"/>
        <v>0</v>
      </c>
      <c r="I237" s="191"/>
      <c r="J237" s="193">
        <f t="shared" si="216"/>
        <v>0</v>
      </c>
      <c r="K237" s="139"/>
      <c r="L237" s="139"/>
      <c r="M237" s="219"/>
      <c r="N237" s="21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14.0</v>
      </c>
      <c r="B238" s="191"/>
      <c r="C238" s="191"/>
      <c r="D238" s="191"/>
      <c r="E238" s="191"/>
      <c r="F238" s="191">
        <f t="shared" si="212"/>
        <v>1</v>
      </c>
      <c r="G238" s="191">
        <f t="shared" si="213"/>
        <v>0</v>
      </c>
      <c r="H238" s="192">
        <f t="shared" si="214"/>
        <v>0</v>
      </c>
      <c r="I238" s="191"/>
      <c r="J238" s="193">
        <f t="shared" si="216"/>
        <v>0</v>
      </c>
      <c r="K238" s="139"/>
      <c r="L238" s="139"/>
      <c r="M238" s="219"/>
      <c r="N238" s="21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customHeight="1">
      <c r="A239" s="160"/>
      <c r="B239" s="194"/>
      <c r="C239" s="194"/>
      <c r="D239" s="194"/>
      <c r="E239" s="194"/>
      <c r="F239" s="194"/>
      <c r="G239" s="194"/>
      <c r="H239" s="220" t="s">
        <v>38</v>
      </c>
      <c r="I239" s="194"/>
      <c r="J239" s="221">
        <f>SUM(J229:J238)</f>
        <v>123.08</v>
      </c>
      <c r="K239" s="139"/>
      <c r="L239" s="139"/>
      <c r="M239" s="139"/>
      <c r="N239" s="139"/>
      <c r="O239" s="139"/>
      <c r="P239" s="139"/>
      <c r="Q239" s="139"/>
      <c r="R239" s="141"/>
      <c r="S239" s="222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74"/>
      <c r="B240" s="144"/>
      <c r="C240" s="144"/>
      <c r="D240" s="144"/>
      <c r="E240" s="144"/>
      <c r="F240" s="144"/>
      <c r="G240" s="144"/>
      <c r="H240" s="145"/>
      <c r="I240" s="144"/>
      <c r="J240" s="175"/>
      <c r="K240" s="139"/>
      <c r="L240" s="139"/>
      <c r="M240" s="139"/>
      <c r="N240" s="139"/>
      <c r="O240" s="139"/>
      <c r="P240" s="139"/>
      <c r="Q240" s="139"/>
      <c r="R240" s="141"/>
      <c r="S240" s="222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222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22"/>
      <c r="S242" s="222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 t="s">
        <v>39</v>
      </c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222"/>
      <c r="S243" s="222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222"/>
      <c r="S244" s="222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42.0" customHeight="1">
      <c r="A245" s="176"/>
      <c r="B245" s="160" t="s">
        <v>12</v>
      </c>
      <c r="C245" s="177" t="s">
        <v>64</v>
      </c>
      <c r="D245" s="52"/>
      <c r="E245" s="53"/>
      <c r="F245" s="223"/>
      <c r="G245" s="223"/>
      <c r="H245" s="179" t="s">
        <v>14</v>
      </c>
      <c r="I245" s="224" t="s">
        <v>15</v>
      </c>
      <c r="J245" s="160" t="s">
        <v>16</v>
      </c>
      <c r="K245" s="139"/>
      <c r="L245" s="139"/>
      <c r="M245" s="139"/>
      <c r="N245" s="139"/>
      <c r="O245" s="139"/>
      <c r="P245" s="139"/>
      <c r="Q245" s="139"/>
      <c r="R245" s="222"/>
      <c r="S245" s="222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1.0</v>
      </c>
      <c r="B246" s="181" t="s">
        <v>97</v>
      </c>
      <c r="C246" s="197"/>
      <c r="D246" s="197"/>
      <c r="E246" s="197"/>
      <c r="F246" s="197"/>
      <c r="G246" s="197"/>
      <c r="H246" s="225">
        <v>28.0</v>
      </c>
      <c r="I246" s="197">
        <v>1.0</v>
      </c>
      <c r="J246" s="193">
        <f t="shared" ref="J246:J276" si="217">+I246*H246</f>
        <v>28</v>
      </c>
      <c r="K246" s="176"/>
      <c r="L246" s="176"/>
      <c r="M246" s="176"/>
      <c r="N246" s="176"/>
      <c r="O246" s="176"/>
      <c r="P246" s="176"/>
      <c r="Q246" s="226"/>
      <c r="R246" s="222"/>
      <c r="S246" s="222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4.0</v>
      </c>
      <c r="B247" s="191" t="s">
        <v>98</v>
      </c>
      <c r="C247" s="197"/>
      <c r="D247" s="197"/>
      <c r="E247" s="197"/>
      <c r="F247" s="197"/>
      <c r="G247" s="197"/>
      <c r="H247" s="225">
        <v>35.0</v>
      </c>
      <c r="I247" s="197">
        <v>1.0</v>
      </c>
      <c r="J247" s="193">
        <f t="shared" si="217"/>
        <v>35</v>
      </c>
      <c r="K247" s="176"/>
      <c r="L247" s="176"/>
      <c r="M247" s="176"/>
      <c r="N247" s="176"/>
      <c r="O247" s="176"/>
      <c r="P247" s="176"/>
      <c r="Q247" s="226"/>
      <c r="R247" s="222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0">
        <v>5.0</v>
      </c>
      <c r="B248" s="181" t="s">
        <v>113</v>
      </c>
      <c r="C248" s="197"/>
      <c r="D248" s="197"/>
      <c r="E248" s="197"/>
      <c r="F248" s="197"/>
      <c r="G248" s="197"/>
      <c r="H248" s="225">
        <v>41.0</v>
      </c>
      <c r="I248" s="197">
        <v>1.0</v>
      </c>
      <c r="J248" s="193">
        <f t="shared" si="217"/>
        <v>41</v>
      </c>
      <c r="K248" s="176"/>
      <c r="L248" s="176"/>
      <c r="M248" s="176"/>
      <c r="N248" s="176"/>
      <c r="O248" s="176"/>
      <c r="P248" s="176"/>
      <c r="Q248" s="226"/>
      <c r="R248" s="222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6.0</v>
      </c>
      <c r="B249" s="191" t="s">
        <v>113</v>
      </c>
      <c r="C249" s="197"/>
      <c r="D249" s="197"/>
      <c r="E249" s="197"/>
      <c r="F249" s="197"/>
      <c r="G249" s="197"/>
      <c r="H249" s="225">
        <v>16.0</v>
      </c>
      <c r="I249" s="197">
        <v>1.0</v>
      </c>
      <c r="J249" s="193">
        <f t="shared" si="217"/>
        <v>16</v>
      </c>
      <c r="K249" s="176"/>
      <c r="L249" s="176"/>
      <c r="M249" s="176"/>
      <c r="N249" s="176"/>
      <c r="O249" s="176"/>
      <c r="P249" s="176"/>
      <c r="Q249" s="226"/>
      <c r="R249" s="222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7.0</v>
      </c>
      <c r="B250" s="181" t="s">
        <v>75</v>
      </c>
      <c r="C250" s="197"/>
      <c r="D250" s="197"/>
      <c r="E250" s="197"/>
      <c r="F250" s="197"/>
      <c r="G250" s="197"/>
      <c r="H250" s="225">
        <v>40.0</v>
      </c>
      <c r="I250" s="197">
        <v>1.0</v>
      </c>
      <c r="J250" s="193">
        <f t="shared" si="217"/>
        <v>40</v>
      </c>
      <c r="K250" s="176"/>
      <c r="L250" s="176"/>
      <c r="M250" s="176"/>
      <c r="N250" s="176"/>
      <c r="O250" s="176"/>
      <c r="P250" s="176"/>
      <c r="Q250" s="226"/>
      <c r="R250" s="222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8.0</v>
      </c>
      <c r="B251" s="191" t="s">
        <v>75</v>
      </c>
      <c r="C251" s="197"/>
      <c r="D251" s="197"/>
      <c r="E251" s="197"/>
      <c r="F251" s="197"/>
      <c r="G251" s="197"/>
      <c r="H251" s="225">
        <v>24.0</v>
      </c>
      <c r="I251" s="197">
        <v>1.0</v>
      </c>
      <c r="J251" s="193">
        <f t="shared" si="217"/>
        <v>24</v>
      </c>
      <c r="K251" s="176"/>
      <c r="L251" s="176"/>
      <c r="M251" s="176"/>
      <c r="N251" s="176"/>
      <c r="O251" s="176"/>
      <c r="P251" s="176"/>
      <c r="Q251" s="226"/>
      <c r="R251" s="222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11.0</v>
      </c>
      <c r="B252" s="227"/>
      <c r="C252" s="197"/>
      <c r="D252" s="197"/>
      <c r="E252" s="197"/>
      <c r="F252" s="197"/>
      <c r="G252" s="197"/>
      <c r="H252" s="225"/>
      <c r="I252" s="197"/>
      <c r="J252" s="193">
        <f t="shared" si="217"/>
        <v>0</v>
      </c>
      <c r="K252" s="176"/>
      <c r="L252" s="176"/>
      <c r="M252" s="176"/>
      <c r="N252" s="176"/>
      <c r="O252" s="176"/>
      <c r="P252" s="176"/>
      <c r="Q252" s="226"/>
      <c r="R252" s="222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12.0</v>
      </c>
      <c r="B253" s="227"/>
      <c r="C253" s="197"/>
      <c r="D253" s="197"/>
      <c r="E253" s="197"/>
      <c r="F253" s="197"/>
      <c r="G253" s="197"/>
      <c r="H253" s="225"/>
      <c r="I253" s="197"/>
      <c r="J253" s="193">
        <f t="shared" si="217"/>
        <v>0</v>
      </c>
      <c r="K253" s="176"/>
      <c r="L253" s="176"/>
      <c r="M253" s="176"/>
      <c r="N253" s="176"/>
      <c r="O253" s="176"/>
      <c r="P253" s="176"/>
      <c r="Q253" s="226"/>
      <c r="R253" s="222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13.0</v>
      </c>
      <c r="B254" s="227"/>
      <c r="C254" s="197"/>
      <c r="D254" s="197"/>
      <c r="E254" s="197"/>
      <c r="F254" s="197"/>
      <c r="G254" s="197"/>
      <c r="H254" s="225"/>
      <c r="I254" s="197"/>
      <c r="J254" s="193">
        <f t="shared" si="217"/>
        <v>0</v>
      </c>
      <c r="K254" s="176"/>
      <c r="L254" s="176"/>
      <c r="M254" s="176"/>
      <c r="N254" s="176"/>
      <c r="O254" s="176"/>
      <c r="P254" s="176"/>
      <c r="Q254" s="226"/>
      <c r="R254" s="222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14.0</v>
      </c>
      <c r="B255" s="227"/>
      <c r="C255" s="197"/>
      <c r="D255" s="197"/>
      <c r="E255" s="197"/>
      <c r="F255" s="197"/>
      <c r="G255" s="197"/>
      <c r="H255" s="225"/>
      <c r="I255" s="197"/>
      <c r="J255" s="193">
        <f t="shared" si="217"/>
        <v>0</v>
      </c>
      <c r="K255" s="176"/>
      <c r="L255" s="176"/>
      <c r="M255" s="176"/>
      <c r="N255" s="176"/>
      <c r="O255" s="176"/>
      <c r="P255" s="176"/>
      <c r="Q255" s="226"/>
      <c r="R255" s="222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15.0</v>
      </c>
      <c r="B256" s="227"/>
      <c r="C256" s="197"/>
      <c r="D256" s="197"/>
      <c r="E256" s="197"/>
      <c r="F256" s="197"/>
      <c r="G256" s="197"/>
      <c r="H256" s="225"/>
      <c r="I256" s="197"/>
      <c r="J256" s="193">
        <f t="shared" si="217"/>
        <v>0</v>
      </c>
      <c r="K256" s="176"/>
      <c r="L256" s="176"/>
      <c r="M256" s="176"/>
      <c r="N256" s="176"/>
      <c r="O256" s="176"/>
      <c r="P256" s="176"/>
      <c r="Q256" s="226"/>
      <c r="R256" s="222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16.0</v>
      </c>
      <c r="B257" s="227"/>
      <c r="C257" s="197"/>
      <c r="D257" s="197"/>
      <c r="E257" s="197"/>
      <c r="F257" s="197"/>
      <c r="G257" s="197"/>
      <c r="H257" s="225"/>
      <c r="I257" s="197"/>
      <c r="J257" s="193">
        <f t="shared" si="217"/>
        <v>0</v>
      </c>
      <c r="K257" s="176"/>
      <c r="L257" s="176"/>
      <c r="M257" s="176"/>
      <c r="N257" s="176"/>
      <c r="O257" s="176"/>
      <c r="P257" s="176"/>
      <c r="Q257" s="226"/>
      <c r="R257" s="222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17.0</v>
      </c>
      <c r="B258" s="227"/>
      <c r="C258" s="197"/>
      <c r="D258" s="197"/>
      <c r="E258" s="197"/>
      <c r="F258" s="197"/>
      <c r="G258" s="197"/>
      <c r="H258" s="225"/>
      <c r="I258" s="197"/>
      <c r="J258" s="193">
        <f t="shared" si="217"/>
        <v>0</v>
      </c>
      <c r="K258" s="176"/>
      <c r="L258" s="176"/>
      <c r="M258" s="176"/>
      <c r="N258" s="176"/>
      <c r="O258" s="176"/>
      <c r="P258" s="176"/>
      <c r="Q258" s="226"/>
      <c r="R258" s="222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18.0</v>
      </c>
      <c r="B259" s="227"/>
      <c r="C259" s="197"/>
      <c r="D259" s="197"/>
      <c r="E259" s="197"/>
      <c r="F259" s="197"/>
      <c r="G259" s="197"/>
      <c r="H259" s="225"/>
      <c r="I259" s="197"/>
      <c r="J259" s="193">
        <f t="shared" si="217"/>
        <v>0</v>
      </c>
      <c r="K259" s="176"/>
      <c r="L259" s="176"/>
      <c r="M259" s="176"/>
      <c r="N259" s="176"/>
      <c r="O259" s="176"/>
      <c r="P259" s="176"/>
      <c r="Q259" s="226"/>
      <c r="R259" s="222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19.0</v>
      </c>
      <c r="B260" s="227"/>
      <c r="C260" s="197"/>
      <c r="D260" s="197"/>
      <c r="E260" s="197"/>
      <c r="F260" s="197"/>
      <c r="G260" s="197"/>
      <c r="H260" s="225"/>
      <c r="I260" s="197"/>
      <c r="J260" s="193">
        <f t="shared" si="217"/>
        <v>0</v>
      </c>
      <c r="K260" s="176"/>
      <c r="L260" s="176"/>
      <c r="M260" s="176"/>
      <c r="N260" s="176"/>
      <c r="O260" s="176"/>
      <c r="P260" s="176"/>
      <c r="Q260" s="226"/>
      <c r="R260" s="140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20.0</v>
      </c>
      <c r="B261" s="227"/>
      <c r="C261" s="197"/>
      <c r="D261" s="197"/>
      <c r="E261" s="197"/>
      <c r="F261" s="197"/>
      <c r="G261" s="197"/>
      <c r="H261" s="225"/>
      <c r="I261" s="197"/>
      <c r="J261" s="193">
        <f t="shared" si="217"/>
        <v>0</v>
      </c>
      <c r="K261" s="176"/>
      <c r="L261" s="176"/>
      <c r="M261" s="176"/>
      <c r="N261" s="176"/>
      <c r="O261" s="176"/>
      <c r="P261" s="176"/>
      <c r="Q261" s="226"/>
      <c r="R261" s="222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21.0</v>
      </c>
      <c r="B262" s="227"/>
      <c r="C262" s="197"/>
      <c r="D262" s="197"/>
      <c r="E262" s="197"/>
      <c r="F262" s="197"/>
      <c r="G262" s="197"/>
      <c r="H262" s="225"/>
      <c r="I262" s="197"/>
      <c r="J262" s="193">
        <f t="shared" si="217"/>
        <v>0</v>
      </c>
      <c r="K262" s="176"/>
      <c r="L262" s="176"/>
      <c r="M262" s="176"/>
      <c r="N262" s="176"/>
      <c r="O262" s="176"/>
      <c r="P262" s="176"/>
      <c r="Q262" s="226"/>
      <c r="R262" s="222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22.0</v>
      </c>
      <c r="B263" s="227"/>
      <c r="C263" s="197"/>
      <c r="D263" s="197"/>
      <c r="E263" s="197"/>
      <c r="F263" s="197"/>
      <c r="G263" s="197"/>
      <c r="H263" s="225"/>
      <c r="I263" s="197"/>
      <c r="J263" s="193">
        <f t="shared" si="217"/>
        <v>0</v>
      </c>
      <c r="K263" s="176"/>
      <c r="L263" s="176"/>
      <c r="M263" s="176"/>
      <c r="N263" s="176"/>
      <c r="O263" s="176"/>
      <c r="P263" s="176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23.0</v>
      </c>
      <c r="B264" s="227"/>
      <c r="C264" s="197"/>
      <c r="D264" s="197"/>
      <c r="E264" s="197"/>
      <c r="F264" s="197"/>
      <c r="G264" s="197"/>
      <c r="H264" s="225"/>
      <c r="I264" s="197"/>
      <c r="J264" s="193">
        <f t="shared" si="217"/>
        <v>0</v>
      </c>
      <c r="K264" s="176"/>
      <c r="L264" s="176"/>
      <c r="M264" s="176"/>
      <c r="N264" s="176"/>
      <c r="O264" s="176"/>
      <c r="P264" s="176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24.0</v>
      </c>
      <c r="B265" s="227"/>
      <c r="C265" s="197"/>
      <c r="D265" s="197"/>
      <c r="E265" s="197"/>
      <c r="F265" s="197"/>
      <c r="G265" s="197"/>
      <c r="H265" s="225"/>
      <c r="I265" s="197"/>
      <c r="J265" s="193">
        <f t="shared" si="217"/>
        <v>0</v>
      </c>
      <c r="K265" s="176"/>
      <c r="L265" s="176"/>
      <c r="M265" s="176"/>
      <c r="N265" s="176"/>
      <c r="O265" s="176"/>
      <c r="P265" s="176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25.0</v>
      </c>
      <c r="B266" s="227"/>
      <c r="C266" s="197"/>
      <c r="D266" s="197"/>
      <c r="E266" s="197"/>
      <c r="F266" s="197"/>
      <c r="G266" s="197"/>
      <c r="H266" s="225"/>
      <c r="I266" s="197"/>
      <c r="J266" s="193">
        <f t="shared" si="217"/>
        <v>0</v>
      </c>
      <c r="K266" s="176"/>
      <c r="L266" s="176"/>
      <c r="M266" s="176"/>
      <c r="N266" s="176"/>
      <c r="O266" s="176"/>
      <c r="P266" s="176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26.0</v>
      </c>
      <c r="B267" s="227"/>
      <c r="C267" s="197"/>
      <c r="D267" s="197"/>
      <c r="E267" s="197"/>
      <c r="F267" s="197"/>
      <c r="G267" s="197"/>
      <c r="H267" s="225"/>
      <c r="I267" s="197"/>
      <c r="J267" s="193">
        <f t="shared" si="217"/>
        <v>0</v>
      </c>
      <c r="K267" s="176"/>
      <c r="L267" s="176"/>
      <c r="M267" s="176"/>
      <c r="N267" s="176"/>
      <c r="O267" s="176"/>
      <c r="P267" s="176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27.0</v>
      </c>
      <c r="B268" s="227"/>
      <c r="C268" s="197"/>
      <c r="D268" s="197"/>
      <c r="E268" s="197"/>
      <c r="F268" s="197"/>
      <c r="G268" s="197"/>
      <c r="H268" s="197"/>
      <c r="I268" s="197"/>
      <c r="J268" s="193">
        <f t="shared" si="217"/>
        <v>0</v>
      </c>
      <c r="K268" s="176"/>
      <c r="L268" s="176"/>
      <c r="M268" s="176"/>
      <c r="N268" s="176"/>
      <c r="O268" s="176"/>
      <c r="P268" s="176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28.0</v>
      </c>
      <c r="B269" s="227"/>
      <c r="C269" s="197"/>
      <c r="D269" s="197"/>
      <c r="E269" s="197"/>
      <c r="F269" s="197"/>
      <c r="G269" s="197"/>
      <c r="H269" s="197"/>
      <c r="I269" s="197"/>
      <c r="J269" s="193">
        <f t="shared" si="217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29.0</v>
      </c>
      <c r="B270" s="228"/>
      <c r="C270" s="197"/>
      <c r="D270" s="197"/>
      <c r="E270" s="197"/>
      <c r="F270" s="197"/>
      <c r="G270" s="197"/>
      <c r="H270" s="197"/>
      <c r="I270" s="197"/>
      <c r="J270" s="193">
        <f t="shared" si="217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30.0</v>
      </c>
      <c r="B271" s="228"/>
      <c r="C271" s="197"/>
      <c r="D271" s="197"/>
      <c r="E271" s="197"/>
      <c r="F271" s="197"/>
      <c r="G271" s="197"/>
      <c r="H271" s="225"/>
      <c r="I271" s="197"/>
      <c r="J271" s="193">
        <f t="shared" si="217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31.0</v>
      </c>
      <c r="B272" s="216"/>
      <c r="C272" s="197"/>
      <c r="D272" s="197"/>
      <c r="E272" s="197"/>
      <c r="F272" s="197"/>
      <c r="G272" s="197"/>
      <c r="H272" s="225"/>
      <c r="I272" s="197"/>
      <c r="J272" s="193">
        <f t="shared" si="217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32.0</v>
      </c>
      <c r="B273" s="216"/>
      <c r="C273" s="160"/>
      <c r="D273" s="160"/>
      <c r="E273" s="160"/>
      <c r="F273" s="160"/>
      <c r="G273" s="160"/>
      <c r="H273" s="160"/>
      <c r="I273" s="160"/>
      <c r="J273" s="193">
        <f t="shared" si="217"/>
        <v>0</v>
      </c>
      <c r="K273" s="176"/>
      <c r="L273" s="176"/>
      <c r="M273" s="176"/>
      <c r="N273" s="176"/>
      <c r="O273" s="176"/>
      <c r="P273" s="176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33.0</v>
      </c>
      <c r="B274" s="228"/>
      <c r="C274" s="160"/>
      <c r="D274" s="160"/>
      <c r="E274" s="160"/>
      <c r="F274" s="160"/>
      <c r="G274" s="160"/>
      <c r="H274" s="160"/>
      <c r="I274" s="160"/>
      <c r="J274" s="193">
        <f t="shared" si="217"/>
        <v>0</v>
      </c>
      <c r="K274" s="176"/>
      <c r="L274" s="176"/>
      <c r="M274" s="176"/>
      <c r="N274" s="176"/>
      <c r="O274" s="176"/>
      <c r="P274" s="176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34.0</v>
      </c>
      <c r="B275" s="229"/>
      <c r="C275" s="160"/>
      <c r="D275" s="160"/>
      <c r="E275" s="160"/>
      <c r="F275" s="160"/>
      <c r="G275" s="160"/>
      <c r="H275" s="160"/>
      <c r="I275" s="160"/>
      <c r="J275" s="193">
        <f t="shared" si="217"/>
        <v>0</v>
      </c>
      <c r="K275" s="176"/>
      <c r="L275" s="176"/>
      <c r="M275" s="176"/>
      <c r="N275" s="176"/>
      <c r="O275" s="176"/>
      <c r="P275" s="176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35.0</v>
      </c>
      <c r="B276" s="230"/>
      <c r="C276" s="160"/>
      <c r="D276" s="160"/>
      <c r="E276" s="160"/>
      <c r="F276" s="160"/>
      <c r="G276" s="160"/>
      <c r="H276" s="160"/>
      <c r="I276" s="160"/>
      <c r="J276" s="193">
        <f t="shared" si="217"/>
        <v>0</v>
      </c>
      <c r="K276" s="176"/>
      <c r="L276" s="176"/>
      <c r="M276" s="176"/>
      <c r="N276" s="176"/>
      <c r="O276" s="176"/>
      <c r="P276" s="176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139"/>
      <c r="B277" s="139"/>
      <c r="C277" s="139"/>
      <c r="D277" s="139"/>
      <c r="E277" s="139"/>
      <c r="F277" s="139"/>
      <c r="G277" s="139"/>
      <c r="H277" s="140" t="s">
        <v>38</v>
      </c>
      <c r="I277" s="139"/>
      <c r="J277" s="231">
        <f>SUM(J246:J276)</f>
        <v>184</v>
      </c>
      <c r="K277" s="232"/>
      <c r="L277" s="232"/>
      <c r="M277" s="232"/>
      <c r="N277" s="232"/>
      <c r="O277" s="232"/>
      <c r="P277" s="232"/>
      <c r="Q277" s="232"/>
      <c r="R277" s="139"/>
      <c r="S277" s="222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44"/>
      <c r="B278" s="144"/>
      <c r="C278" s="144"/>
      <c r="D278" s="144"/>
      <c r="E278" s="144"/>
      <c r="F278" s="144"/>
      <c r="G278" s="144"/>
      <c r="H278" s="145"/>
      <c r="I278" s="173"/>
      <c r="J278" s="203">
        <f>+J277*60%</f>
        <v>110.4</v>
      </c>
      <c r="K278" s="203"/>
      <c r="L278" s="203"/>
      <c r="M278" s="203"/>
      <c r="N278" s="203"/>
      <c r="O278" s="203"/>
      <c r="P278" s="203"/>
      <c r="Q278" s="203">
        <f>+J277*40%</f>
        <v>73.6</v>
      </c>
      <c r="R278" s="139"/>
      <c r="S278" s="222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222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222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9.5" customHeight="1">
      <c r="A281" s="233" t="s">
        <v>41</v>
      </c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222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57.0" customHeight="1">
      <c r="A282" s="234"/>
      <c r="B282" s="235" t="s">
        <v>42</v>
      </c>
      <c r="C282" s="235" t="s">
        <v>43</v>
      </c>
      <c r="D282" s="235" t="s">
        <v>44</v>
      </c>
      <c r="E282" s="235" t="s">
        <v>45</v>
      </c>
      <c r="F282" s="235"/>
      <c r="G282" s="235"/>
      <c r="H282" s="236" t="s">
        <v>46</v>
      </c>
      <c r="I282" s="237" t="s">
        <v>47</v>
      </c>
      <c r="J282" s="139"/>
      <c r="K282" s="139"/>
      <c r="L282" s="139"/>
      <c r="M282" s="139"/>
      <c r="N282" s="139"/>
      <c r="O282" s="139"/>
      <c r="P282" s="139"/>
      <c r="Q282" s="139"/>
      <c r="R282" s="141"/>
      <c r="S282" s="222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38" t="s">
        <v>48</v>
      </c>
      <c r="B283" s="239">
        <f>+E24</f>
        <v>24938.05322</v>
      </c>
      <c r="C283" s="240">
        <f>+J222</f>
        <v>23108.4514</v>
      </c>
      <c r="D283" s="240">
        <f>+J239</f>
        <v>123.08</v>
      </c>
      <c r="E283" s="241">
        <f>J278</f>
        <v>110.4</v>
      </c>
      <c r="F283" s="241"/>
      <c r="G283" s="241"/>
      <c r="H283" s="242">
        <f>+I24</f>
        <v>811.0907191</v>
      </c>
      <c r="I283" s="243">
        <f>+B283-C283-D283-E283-H283</f>
        <v>785.0311024</v>
      </c>
      <c r="J283" s="139"/>
      <c r="K283" s="139"/>
      <c r="L283" s="139"/>
      <c r="M283" s="139"/>
      <c r="N283" s="139"/>
      <c r="O283" s="139"/>
      <c r="P283" s="139"/>
      <c r="Q283" s="139"/>
      <c r="R283" s="141"/>
      <c r="S283" s="222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44" t="s">
        <v>49</v>
      </c>
      <c r="B284" s="245"/>
      <c r="C284" s="246">
        <f>+C283/B283</f>
        <v>0.926634136</v>
      </c>
      <c r="D284" s="246">
        <f>+D283/B283</f>
        <v>0.004935429358</v>
      </c>
      <c r="E284" s="246">
        <f>+E283/B283</f>
        <v>0.00442696946</v>
      </c>
      <c r="F284" s="246"/>
      <c r="G284" s="246"/>
      <c r="H284" s="247">
        <f>+H283/B283</f>
        <v>0.03252421959</v>
      </c>
      <c r="I284" s="248">
        <f>+I283/B283</f>
        <v>0.03147924561</v>
      </c>
      <c r="J284" s="139"/>
      <c r="K284" s="139"/>
      <c r="L284" s="139"/>
      <c r="M284" s="139"/>
      <c r="N284" s="139"/>
      <c r="O284" s="139"/>
      <c r="P284" s="139"/>
      <c r="Q284" s="139"/>
      <c r="R284" s="141"/>
      <c r="S284" s="222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163"/>
      <c r="B285" s="219"/>
      <c r="C285" s="249"/>
      <c r="D285" s="249"/>
      <c r="E285" s="249"/>
      <c r="F285" s="249"/>
      <c r="G285" s="249"/>
      <c r="H285" s="250"/>
      <c r="I285" s="251"/>
      <c r="J285" s="139"/>
      <c r="K285" s="139"/>
      <c r="L285" s="139"/>
      <c r="M285" s="139"/>
      <c r="N285" s="139"/>
      <c r="O285" s="139"/>
      <c r="P285" s="139"/>
      <c r="Q285" s="139"/>
      <c r="R285" s="141"/>
      <c r="S285" s="222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52"/>
      <c r="B286" s="253"/>
      <c r="C286" s="253"/>
      <c r="D286" s="253" t="s">
        <v>50</v>
      </c>
      <c r="E286" s="253" t="s">
        <v>48</v>
      </c>
      <c r="F286" s="253"/>
      <c r="G286" s="253"/>
      <c r="H286" s="254">
        <f>+D283+E283+H283+I283</f>
        <v>1829.601822</v>
      </c>
      <c r="I286" s="255"/>
      <c r="J286" s="139"/>
      <c r="K286" s="139"/>
      <c r="L286" s="139"/>
      <c r="M286" s="139"/>
      <c r="N286" s="139"/>
      <c r="O286" s="139"/>
      <c r="P286" s="139"/>
      <c r="Q286" s="139"/>
      <c r="R286" s="141"/>
      <c r="S286" s="140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56"/>
      <c r="B287" s="139"/>
      <c r="C287" s="139"/>
      <c r="D287" s="139"/>
      <c r="E287" s="139" t="s">
        <v>49</v>
      </c>
      <c r="F287" s="139"/>
      <c r="G287" s="139"/>
      <c r="H287" s="250">
        <f>+H286/B283</f>
        <v>0.07336586402</v>
      </c>
      <c r="I287" s="257"/>
      <c r="J287" s="139"/>
      <c r="K287" s="139"/>
      <c r="L287" s="139"/>
      <c r="M287" s="139"/>
      <c r="N287" s="139"/>
      <c r="O287" s="139"/>
      <c r="P287" s="139"/>
      <c r="Q287" s="139"/>
      <c r="R287" s="141"/>
      <c r="S287" s="140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56"/>
      <c r="B288" s="139"/>
      <c r="C288" s="139" t="s">
        <v>51</v>
      </c>
      <c r="D288" s="139"/>
      <c r="E288" s="139"/>
      <c r="F288" s="139"/>
      <c r="G288" s="139"/>
      <c r="H288" s="140"/>
      <c r="I288" s="257"/>
      <c r="J288" s="139"/>
      <c r="K288" s="139"/>
      <c r="L288" s="139"/>
      <c r="M288" s="139"/>
      <c r="N288" s="139"/>
      <c r="O288" s="139"/>
      <c r="P288" s="139"/>
      <c r="Q288" s="139"/>
      <c r="R288" s="141"/>
      <c r="S288" s="140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56"/>
      <c r="B289" s="139"/>
      <c r="C289" s="139"/>
      <c r="D289" s="139" t="s">
        <v>52</v>
      </c>
      <c r="E289" s="139"/>
      <c r="F289" s="139"/>
      <c r="G289" s="139"/>
      <c r="H289" s="140">
        <f>+H288*(H286-H283)</f>
        <v>0</v>
      </c>
      <c r="I289" s="257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258"/>
      <c r="B290" s="259"/>
      <c r="C290" s="259"/>
      <c r="D290" s="259"/>
      <c r="E290" s="259"/>
      <c r="F290" s="259"/>
      <c r="G290" s="259"/>
      <c r="H290" s="260"/>
      <c r="I290" s="261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/>
      <c r="I292" s="139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0" customHeight="1">
      <c r="A294" s="7"/>
      <c r="B294" s="7"/>
      <c r="C294" s="7"/>
      <c r="D294" s="7"/>
      <c r="E294" s="7"/>
      <c r="F294" s="7"/>
      <c r="G294" s="7"/>
      <c r="H294" s="262"/>
      <c r="I294" s="7"/>
      <c r="J294" s="7"/>
      <c r="K294" s="7"/>
      <c r="L294" s="7"/>
      <c r="M294" s="7"/>
      <c r="N294" s="7"/>
      <c r="O294" s="7"/>
      <c r="P294" s="7"/>
      <c r="Q294" s="7"/>
      <c r="R294" s="263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2"/>
      <c r="I295" s="7"/>
      <c r="J295" s="7"/>
      <c r="K295" s="7"/>
      <c r="L295" s="7"/>
      <c r="M295" s="7"/>
      <c r="N295" s="7"/>
      <c r="O295" s="7"/>
      <c r="P295" s="7"/>
      <c r="Q295" s="7"/>
      <c r="R295" s="263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2"/>
      <c r="I296" s="7"/>
      <c r="J296" s="7"/>
      <c r="K296" s="7"/>
      <c r="L296" s="7"/>
      <c r="M296" s="7"/>
      <c r="N296" s="7"/>
      <c r="O296" s="7"/>
      <c r="P296" s="7"/>
      <c r="Q296" s="7"/>
      <c r="R296" s="263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2"/>
      <c r="I297" s="7"/>
      <c r="J297" s="7"/>
      <c r="K297" s="7"/>
      <c r="L297" s="7"/>
      <c r="M297" s="7"/>
      <c r="N297" s="7"/>
      <c r="O297" s="7"/>
      <c r="P297" s="7"/>
      <c r="Q297" s="7"/>
      <c r="R297" s="263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2"/>
      <c r="I298" s="7"/>
      <c r="J298" s="7"/>
      <c r="K298" s="7"/>
      <c r="L298" s="7"/>
      <c r="M298" s="7"/>
      <c r="N298" s="7"/>
      <c r="O298" s="7"/>
      <c r="P298" s="7"/>
      <c r="Q298" s="7"/>
      <c r="R298" s="263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2"/>
      <c r="I299" s="7"/>
      <c r="J299" s="7"/>
      <c r="K299" s="7"/>
      <c r="L299" s="7"/>
      <c r="M299" s="7"/>
      <c r="N299" s="7"/>
      <c r="O299" s="7"/>
      <c r="P299" s="7"/>
      <c r="Q299" s="7"/>
      <c r="R299" s="263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2"/>
      <c r="I300" s="7"/>
      <c r="J300" s="7"/>
      <c r="K300" s="7"/>
      <c r="L300" s="7"/>
      <c r="M300" s="7"/>
      <c r="N300" s="7"/>
      <c r="O300" s="7"/>
      <c r="P300" s="7"/>
      <c r="Q300" s="7"/>
      <c r="R300" s="263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2"/>
      <c r="I301" s="7"/>
      <c r="J301" s="7"/>
      <c r="K301" s="7"/>
      <c r="L301" s="7"/>
      <c r="M301" s="7"/>
      <c r="N301" s="7"/>
      <c r="O301" s="7"/>
      <c r="P301" s="7"/>
      <c r="Q301" s="7"/>
      <c r="R301" s="263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2"/>
      <c r="I302" s="7"/>
      <c r="J302" s="7"/>
      <c r="K302" s="7"/>
      <c r="L302" s="7"/>
      <c r="M302" s="7"/>
      <c r="N302" s="7"/>
      <c r="O302" s="7"/>
      <c r="P302" s="7"/>
      <c r="Q302" s="7"/>
      <c r="R302" s="263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2"/>
      <c r="I303" s="7"/>
      <c r="J303" s="7"/>
      <c r="K303" s="7"/>
      <c r="L303" s="7"/>
      <c r="M303" s="7"/>
      <c r="N303" s="7"/>
      <c r="O303" s="7"/>
      <c r="P303" s="7"/>
      <c r="Q303" s="7"/>
      <c r="R303" s="263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2"/>
      <c r="I304" s="7"/>
      <c r="J304" s="7"/>
      <c r="K304" s="7"/>
      <c r="L304" s="7"/>
      <c r="M304" s="7"/>
      <c r="N304" s="7"/>
      <c r="O304" s="7"/>
      <c r="P304" s="7"/>
      <c r="Q304" s="7"/>
      <c r="R304" s="263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2"/>
      <c r="I305" s="7"/>
      <c r="J305" s="7"/>
      <c r="K305" s="7"/>
      <c r="L305" s="7"/>
      <c r="M305" s="7"/>
      <c r="N305" s="7"/>
      <c r="O305" s="7"/>
      <c r="P305" s="7"/>
      <c r="Q305" s="7"/>
      <c r="R305" s="263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2"/>
      <c r="I306" s="7"/>
      <c r="J306" s="7"/>
      <c r="K306" s="7"/>
      <c r="L306" s="7"/>
      <c r="M306" s="7"/>
      <c r="N306" s="7"/>
      <c r="O306" s="7"/>
      <c r="P306" s="7"/>
      <c r="Q306" s="7"/>
      <c r="R306" s="263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2"/>
      <c r="I307" s="7"/>
      <c r="J307" s="7"/>
      <c r="K307" s="7"/>
      <c r="L307" s="7"/>
      <c r="M307" s="7"/>
      <c r="N307" s="7"/>
      <c r="O307" s="7"/>
      <c r="P307" s="7"/>
      <c r="Q307" s="7"/>
      <c r="R307" s="263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2"/>
      <c r="I308" s="7"/>
      <c r="J308" s="7"/>
      <c r="K308" s="7"/>
      <c r="L308" s="7"/>
      <c r="M308" s="7"/>
      <c r="N308" s="7"/>
      <c r="O308" s="7"/>
      <c r="P308" s="7"/>
      <c r="Q308" s="7"/>
      <c r="R308" s="263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2"/>
      <c r="I309" s="7"/>
      <c r="J309" s="7"/>
      <c r="K309" s="7"/>
      <c r="L309" s="7"/>
      <c r="M309" s="7"/>
      <c r="N309" s="7"/>
      <c r="O309" s="7"/>
      <c r="P309" s="7"/>
      <c r="Q309" s="7"/>
      <c r="R309" s="263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2"/>
      <c r="I310" s="7"/>
      <c r="J310" s="7"/>
      <c r="K310" s="7"/>
      <c r="L310" s="7"/>
      <c r="M310" s="7"/>
      <c r="N310" s="7"/>
      <c r="O310" s="7"/>
      <c r="P310" s="7"/>
      <c r="Q310" s="7"/>
      <c r="R310" s="263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2"/>
      <c r="I311" s="7"/>
      <c r="J311" s="7"/>
      <c r="K311" s="7"/>
      <c r="L311" s="7"/>
      <c r="M311" s="7"/>
      <c r="N311" s="7"/>
      <c r="O311" s="7"/>
      <c r="P311" s="7"/>
      <c r="Q311" s="7"/>
      <c r="R311" s="263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2"/>
      <c r="I312" s="7"/>
      <c r="J312" s="7"/>
      <c r="K312" s="7"/>
      <c r="L312" s="7"/>
      <c r="M312" s="7"/>
      <c r="N312" s="7"/>
      <c r="O312" s="7"/>
      <c r="P312" s="7"/>
      <c r="Q312" s="7"/>
      <c r="R312" s="263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2"/>
      <c r="I313" s="7"/>
      <c r="J313" s="7"/>
      <c r="K313" s="7"/>
      <c r="L313" s="7"/>
      <c r="M313" s="7"/>
      <c r="N313" s="7"/>
      <c r="O313" s="7"/>
      <c r="P313" s="7"/>
      <c r="Q313" s="7"/>
      <c r="R313" s="263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2"/>
      <c r="I314" s="7"/>
      <c r="J314" s="7"/>
      <c r="K314" s="7"/>
      <c r="L314" s="7"/>
      <c r="M314" s="7"/>
      <c r="N314" s="7"/>
      <c r="O314" s="7"/>
      <c r="P314" s="7"/>
      <c r="Q314" s="7"/>
      <c r="R314" s="263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2"/>
      <c r="I315" s="7"/>
      <c r="J315" s="7"/>
      <c r="K315" s="7"/>
      <c r="L315" s="7"/>
      <c r="M315" s="7"/>
      <c r="N315" s="7"/>
      <c r="O315" s="7"/>
      <c r="P315" s="7"/>
      <c r="Q315" s="7"/>
      <c r="R315" s="263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2"/>
      <c r="I316" s="7"/>
      <c r="J316" s="7"/>
      <c r="K316" s="7"/>
      <c r="L316" s="7"/>
      <c r="M316" s="7"/>
      <c r="N316" s="7"/>
      <c r="O316" s="7"/>
      <c r="P316" s="7"/>
      <c r="Q316" s="7"/>
      <c r="R316" s="263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2"/>
      <c r="I317" s="7"/>
      <c r="J317" s="7"/>
      <c r="K317" s="7"/>
      <c r="L317" s="7"/>
      <c r="M317" s="7"/>
      <c r="N317" s="7"/>
      <c r="O317" s="7"/>
      <c r="P317" s="7"/>
      <c r="Q317" s="7"/>
      <c r="R317" s="263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2"/>
      <c r="I318" s="7"/>
      <c r="J318" s="7"/>
      <c r="K318" s="7"/>
      <c r="L318" s="7"/>
      <c r="M318" s="7"/>
      <c r="N318" s="7"/>
      <c r="O318" s="7"/>
      <c r="P318" s="7"/>
      <c r="Q318" s="7"/>
      <c r="R318" s="263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2"/>
      <c r="I319" s="7"/>
      <c r="J319" s="7"/>
      <c r="K319" s="7"/>
      <c r="L319" s="7"/>
      <c r="M319" s="7"/>
      <c r="N319" s="7"/>
      <c r="O319" s="7"/>
      <c r="P319" s="7"/>
      <c r="Q319" s="7"/>
      <c r="R319" s="263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2"/>
      <c r="I320" s="7"/>
      <c r="J320" s="7"/>
      <c r="K320" s="7"/>
      <c r="L320" s="7"/>
      <c r="M320" s="7"/>
      <c r="N320" s="7"/>
      <c r="O320" s="7"/>
      <c r="P320" s="7"/>
      <c r="Q320" s="7"/>
      <c r="R320" s="263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2"/>
      <c r="I321" s="7"/>
      <c r="J321" s="7"/>
      <c r="K321" s="7"/>
      <c r="L321" s="7"/>
      <c r="M321" s="7"/>
      <c r="N321" s="7"/>
      <c r="O321" s="7"/>
      <c r="P321" s="7"/>
      <c r="Q321" s="7"/>
      <c r="R321" s="263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2"/>
      <c r="I322" s="7"/>
      <c r="J322" s="7"/>
      <c r="K322" s="7"/>
      <c r="L322" s="7"/>
      <c r="M322" s="7"/>
      <c r="N322" s="7"/>
      <c r="O322" s="7"/>
      <c r="P322" s="7"/>
      <c r="Q322" s="7"/>
      <c r="R322" s="263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2"/>
      <c r="I323" s="7"/>
      <c r="J323" s="7"/>
      <c r="K323" s="7"/>
      <c r="L323" s="7"/>
      <c r="M323" s="7"/>
      <c r="N323" s="7"/>
      <c r="O323" s="7"/>
      <c r="P323" s="7"/>
      <c r="Q323" s="7"/>
      <c r="R323" s="263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2"/>
      <c r="I324" s="7"/>
      <c r="J324" s="7"/>
      <c r="K324" s="7"/>
      <c r="L324" s="7"/>
      <c r="M324" s="7"/>
      <c r="N324" s="7"/>
      <c r="O324" s="7"/>
      <c r="P324" s="7"/>
      <c r="Q324" s="7"/>
      <c r="R324" s="263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" s="7"/>
      <c r="M325" s="7"/>
      <c r="N325" s="7"/>
      <c r="O325" s="7"/>
      <c r="P325" s="7"/>
      <c r="Q325" s="7"/>
      <c r="R325" s="263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2"/>
      <c r="I326" s="7"/>
      <c r="J326" s="7"/>
      <c r="K326" s="7"/>
      <c r="L326" s="7"/>
      <c r="M326" s="7"/>
      <c r="N326" s="7"/>
      <c r="O326" s="7"/>
      <c r="P326" s="7"/>
      <c r="Q326" s="7"/>
      <c r="R326" s="263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2"/>
      <c r="I327" s="7"/>
      <c r="J327" s="7"/>
      <c r="K327" s="7"/>
      <c r="L327" s="7"/>
      <c r="M327" s="7"/>
      <c r="N327" s="7"/>
      <c r="O327" s="7"/>
      <c r="P327" s="7"/>
      <c r="Q327" s="7"/>
      <c r="R327" s="263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2"/>
      <c r="I328" s="7"/>
      <c r="J328" s="7"/>
      <c r="K328" s="7"/>
      <c r="L328" s="7"/>
      <c r="M328" s="7"/>
      <c r="N328" s="7"/>
      <c r="O328" s="7"/>
      <c r="P328" s="7"/>
      <c r="Q328" s="7"/>
      <c r="R328" s="263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2"/>
      <c r="I329" s="7"/>
      <c r="J329" s="7"/>
      <c r="K329" s="7"/>
      <c r="L329" s="7"/>
      <c r="M329" s="7"/>
      <c r="N329" s="7"/>
      <c r="O329" s="7"/>
      <c r="P329" s="7"/>
      <c r="Q329" s="7"/>
      <c r="R329" s="263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2"/>
      <c r="I330" s="7"/>
      <c r="J330" s="7"/>
      <c r="K330" s="7"/>
      <c r="L330" s="7"/>
      <c r="M330" s="7"/>
      <c r="N330" s="7"/>
      <c r="O330" s="7"/>
      <c r="P330" s="7"/>
      <c r="Q330" s="7"/>
      <c r="R330" s="263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2"/>
      <c r="I331" s="7"/>
      <c r="J331" s="7"/>
      <c r="K331" s="7"/>
      <c r="L331" s="7"/>
      <c r="M331" s="7"/>
      <c r="N331" s="7"/>
      <c r="O331" s="7"/>
      <c r="P331" s="7"/>
      <c r="Q331" s="7"/>
      <c r="R331" s="263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2"/>
      <c r="I332" s="7"/>
      <c r="J332" s="7"/>
      <c r="K332" s="7"/>
      <c r="L332" s="7"/>
      <c r="M332" s="7"/>
      <c r="N332" s="7"/>
      <c r="O332" s="7"/>
      <c r="P332" s="7"/>
      <c r="Q332" s="7"/>
      <c r="R332" s="263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2"/>
      <c r="I333" s="7"/>
      <c r="J333" s="7"/>
      <c r="K333" s="7"/>
      <c r="L333" s="7"/>
      <c r="M333" s="7"/>
      <c r="N333" s="7"/>
      <c r="O333" s="7"/>
      <c r="P333" s="7"/>
      <c r="Q333" s="7"/>
      <c r="R333" s="263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2"/>
      <c r="I334" s="7"/>
      <c r="J334" s="7"/>
      <c r="K334" s="7"/>
      <c r="L334" s="7"/>
      <c r="M334" s="7"/>
      <c r="N334" s="7"/>
      <c r="O334" s="7"/>
      <c r="P334" s="7"/>
      <c r="Q334" s="7"/>
      <c r="R334" s="263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2"/>
      <c r="I335" s="7"/>
      <c r="J335" s="7"/>
      <c r="K335" s="7"/>
      <c r="L335" s="7"/>
      <c r="M335" s="7"/>
      <c r="N335" s="7"/>
      <c r="O335" s="7"/>
      <c r="P335" s="7"/>
      <c r="Q335" s="7"/>
      <c r="R335" s="263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2"/>
      <c r="I336" s="7"/>
      <c r="J336" s="7"/>
      <c r="K336" s="7"/>
      <c r="L336" s="7"/>
      <c r="M336" s="7"/>
      <c r="N336" s="7"/>
      <c r="O336" s="7"/>
      <c r="P336" s="7"/>
      <c r="Q336" s="7"/>
      <c r="R336" s="263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2"/>
      <c r="I337" s="7"/>
      <c r="J337" s="7"/>
      <c r="K337" s="7"/>
      <c r="L337" s="7"/>
      <c r="M337" s="7"/>
      <c r="N337" s="7"/>
      <c r="O337" s="7"/>
      <c r="P337" s="7"/>
      <c r="Q337" s="7"/>
      <c r="R337" s="263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2"/>
      <c r="I338" s="7"/>
      <c r="J338" s="7"/>
      <c r="K338" s="7"/>
      <c r="L338" s="7"/>
      <c r="M338" s="7"/>
      <c r="N338" s="7"/>
      <c r="O338" s="7"/>
      <c r="P338" s="7"/>
      <c r="Q338" s="7"/>
      <c r="R338" s="263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2"/>
      <c r="I339" s="7"/>
      <c r="J339" s="7"/>
      <c r="K339" s="7"/>
      <c r="L339" s="7"/>
      <c r="M339" s="7"/>
      <c r="N339" s="7"/>
      <c r="O339" s="7"/>
      <c r="P339" s="7"/>
      <c r="Q339" s="7"/>
      <c r="R339" s="263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2"/>
      <c r="I340" s="7"/>
      <c r="J340" s="7"/>
      <c r="K340" s="7"/>
      <c r="L340" s="7"/>
      <c r="M340" s="7"/>
      <c r="N340" s="7"/>
      <c r="O340" s="7"/>
      <c r="P340" s="7"/>
      <c r="Q340" s="7"/>
      <c r="R340" s="263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2"/>
      <c r="I341" s="7"/>
      <c r="J341" s="7"/>
      <c r="K341" s="7"/>
      <c r="L341" s="7"/>
      <c r="M341" s="7"/>
      <c r="N341" s="7"/>
      <c r="O341" s="7"/>
      <c r="P341" s="7"/>
      <c r="Q341" s="7"/>
      <c r="R341" s="263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2"/>
      <c r="I342" s="7"/>
      <c r="J342" s="7"/>
      <c r="K342" s="7"/>
      <c r="L342" s="7"/>
      <c r="M342" s="7"/>
      <c r="N342" s="7"/>
      <c r="O342" s="7"/>
      <c r="P342" s="7"/>
      <c r="Q342" s="7"/>
      <c r="R342" s="263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2"/>
      <c r="I343" s="7"/>
      <c r="J343" s="7"/>
      <c r="K343" s="7"/>
      <c r="L343" s="7"/>
      <c r="M343" s="7"/>
      <c r="N343" s="7"/>
      <c r="O343" s="7"/>
      <c r="P343" s="7"/>
      <c r="Q343" s="7"/>
      <c r="R343" s="263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2"/>
      <c r="I344" s="7"/>
      <c r="J344" s="7"/>
      <c r="K344" s="7"/>
      <c r="L344" s="7"/>
      <c r="M344" s="7"/>
      <c r="N344" s="7"/>
      <c r="O344" s="7"/>
      <c r="P344" s="7"/>
      <c r="Q344" s="7"/>
      <c r="R344" s="263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2"/>
      <c r="I345" s="7"/>
      <c r="J345" s="7"/>
      <c r="K345" s="7"/>
      <c r="L345" s="7"/>
      <c r="M345" s="7"/>
      <c r="N345" s="7"/>
      <c r="O345" s="7"/>
      <c r="P345" s="7"/>
      <c r="Q345" s="7"/>
      <c r="R345" s="263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2"/>
      <c r="I346" s="7"/>
      <c r="J346" s="7"/>
      <c r="K346" s="7"/>
      <c r="L346" s="7"/>
      <c r="M346" s="7"/>
      <c r="N346" s="7"/>
      <c r="O346" s="7"/>
      <c r="P346" s="7"/>
      <c r="Q346" s="7"/>
      <c r="R346" s="263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2"/>
      <c r="I347" s="7"/>
      <c r="J347" s="7"/>
      <c r="K347" s="7"/>
      <c r="L347" s="7"/>
      <c r="M347" s="7"/>
      <c r="N347" s="7"/>
      <c r="O347" s="7"/>
      <c r="P347" s="7"/>
      <c r="Q347" s="7"/>
      <c r="R347" s="263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2"/>
      <c r="I348" s="7"/>
      <c r="J348" s="7"/>
      <c r="K348" s="7"/>
      <c r="L348" s="7"/>
      <c r="M348" s="7"/>
      <c r="N348" s="7"/>
      <c r="O348" s="7"/>
      <c r="P348" s="7"/>
      <c r="Q348" s="7"/>
      <c r="R348" s="263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2"/>
      <c r="I349" s="7"/>
      <c r="J349" s="7"/>
      <c r="K349" s="7"/>
      <c r="L349" s="7"/>
      <c r="M349" s="7"/>
      <c r="N349" s="7"/>
      <c r="O349" s="7"/>
      <c r="P349" s="7"/>
      <c r="Q349" s="7"/>
      <c r="R349" s="263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2"/>
      <c r="I350" s="7"/>
      <c r="J350" s="7"/>
      <c r="K350" s="7"/>
      <c r="L350" s="7"/>
      <c r="M350" s="7"/>
      <c r="N350" s="7"/>
      <c r="O350" s="7"/>
      <c r="P350" s="7"/>
      <c r="Q350" s="7"/>
      <c r="R350" s="263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2"/>
      <c r="I351" s="7"/>
      <c r="J351" s="7"/>
      <c r="K351" s="7"/>
      <c r="L351" s="7"/>
      <c r="M351" s="7"/>
      <c r="N351" s="7"/>
      <c r="O351" s="7"/>
      <c r="P351" s="7"/>
      <c r="Q351" s="7"/>
      <c r="R351" s="263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2"/>
      <c r="I352" s="7"/>
      <c r="J352" s="7"/>
      <c r="K352" s="7"/>
      <c r="L352" s="7"/>
      <c r="M352" s="7"/>
      <c r="N352" s="7"/>
      <c r="O352" s="7"/>
      <c r="P352" s="7"/>
      <c r="Q352" s="7"/>
      <c r="R352" s="263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2"/>
      <c r="I353" s="7"/>
      <c r="J353" s="7"/>
      <c r="K353" s="7"/>
      <c r="L353" s="7"/>
      <c r="M353" s="7"/>
      <c r="N353" s="7"/>
      <c r="O353" s="7"/>
      <c r="P353" s="7"/>
      <c r="Q353" s="7"/>
      <c r="R353" s="263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2"/>
      <c r="I354" s="7"/>
      <c r="J354" s="7"/>
      <c r="K354" s="7"/>
      <c r="L354" s="7"/>
      <c r="M354" s="7"/>
      <c r="N354" s="7"/>
      <c r="O354" s="7"/>
      <c r="P354" s="7"/>
      <c r="Q354" s="7"/>
      <c r="R354" s="263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2"/>
      <c r="I355" s="7"/>
      <c r="J355" s="7"/>
      <c r="K355" s="7"/>
      <c r="L355" s="7"/>
      <c r="M355" s="7"/>
      <c r="N355" s="7"/>
      <c r="O355" s="7"/>
      <c r="P355" s="7"/>
      <c r="Q355" s="7"/>
      <c r="R355" s="263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2"/>
      <c r="I356" s="7"/>
      <c r="J356" s="7"/>
      <c r="K356" s="7"/>
      <c r="L356" s="7"/>
      <c r="M356" s="7"/>
      <c r="N356" s="7"/>
      <c r="O356" s="7"/>
      <c r="P356" s="7"/>
      <c r="Q356" s="7"/>
      <c r="R356" s="263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2"/>
      <c r="I357" s="7"/>
      <c r="J357" s="7"/>
      <c r="K357" s="7"/>
      <c r="L357" s="7"/>
      <c r="M357" s="7"/>
      <c r="N357" s="7"/>
      <c r="O357" s="7"/>
      <c r="P357" s="7"/>
      <c r="Q357" s="7"/>
      <c r="R357" s="263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2"/>
      <c r="I358" s="7"/>
      <c r="J358" s="7"/>
      <c r="K358" s="7"/>
      <c r="L358" s="7"/>
      <c r="M358" s="7"/>
      <c r="N358" s="7"/>
      <c r="O358" s="7"/>
      <c r="P358" s="7"/>
      <c r="Q358" s="7"/>
      <c r="R358" s="263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2"/>
      <c r="I359" s="7"/>
      <c r="J359" s="7"/>
      <c r="K359" s="7"/>
      <c r="L359" s="7"/>
      <c r="M359" s="7"/>
      <c r="N359" s="7"/>
      <c r="O359" s="7"/>
      <c r="P359" s="7"/>
      <c r="Q359" s="7"/>
      <c r="R359" s="263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2"/>
      <c r="I360" s="7"/>
      <c r="J360" s="7"/>
      <c r="K360" s="7"/>
      <c r="L360" s="7"/>
      <c r="M360" s="7"/>
      <c r="N360" s="7"/>
      <c r="O360" s="7"/>
      <c r="P360" s="7"/>
      <c r="Q360" s="7"/>
      <c r="R360" s="263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2"/>
      <c r="I361" s="7"/>
      <c r="J361" s="7"/>
      <c r="K361" s="7"/>
      <c r="L361" s="7"/>
      <c r="M361" s="7"/>
      <c r="N361" s="7"/>
      <c r="O361" s="7"/>
      <c r="P361" s="7"/>
      <c r="Q361" s="7"/>
      <c r="R361" s="263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2"/>
      <c r="I362" s="7"/>
      <c r="J362" s="7"/>
      <c r="K362" s="7"/>
      <c r="L362" s="7"/>
      <c r="M362" s="7"/>
      <c r="N362" s="7"/>
      <c r="O362" s="7"/>
      <c r="P362" s="7"/>
      <c r="Q362" s="7"/>
      <c r="R362" s="263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2"/>
      <c r="I363" s="7"/>
      <c r="J363" s="7"/>
      <c r="K363" s="7"/>
      <c r="L363" s="7"/>
      <c r="M363" s="7"/>
      <c r="N363" s="7"/>
      <c r="O363" s="7"/>
      <c r="P363" s="7"/>
      <c r="Q363" s="7"/>
      <c r="R363" s="263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2"/>
      <c r="I364" s="7"/>
      <c r="J364" s="7"/>
      <c r="K364" s="7"/>
      <c r="L364" s="7"/>
      <c r="M364" s="7"/>
      <c r="N364" s="7"/>
      <c r="O364" s="7"/>
      <c r="P364" s="7"/>
      <c r="Q364" s="7"/>
      <c r="R364" s="263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2"/>
      <c r="I365" s="7"/>
      <c r="J365" s="7"/>
      <c r="K365" s="7"/>
      <c r="L365" s="7"/>
      <c r="M365" s="7"/>
      <c r="N365" s="7"/>
      <c r="O365" s="7"/>
      <c r="P365" s="7"/>
      <c r="Q365" s="7"/>
      <c r="R365" s="263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2"/>
      <c r="I366" s="7"/>
      <c r="J366" s="7"/>
      <c r="K366" s="7"/>
      <c r="L366" s="7"/>
      <c r="M366" s="7"/>
      <c r="N366" s="7"/>
      <c r="O366" s="7"/>
      <c r="P366" s="7"/>
      <c r="Q366" s="7"/>
      <c r="R366" s="263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2"/>
      <c r="I367" s="7"/>
      <c r="J367" s="7"/>
      <c r="K367" s="7"/>
      <c r="L367" s="7"/>
      <c r="M367" s="7"/>
      <c r="N367" s="7"/>
      <c r="O367" s="7"/>
      <c r="P367" s="7"/>
      <c r="Q367" s="7"/>
      <c r="R367" s="263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2"/>
      <c r="I368" s="7"/>
      <c r="J368" s="7"/>
      <c r="K368" s="7"/>
      <c r="L368" s="7"/>
      <c r="M368" s="7"/>
      <c r="N368" s="7"/>
      <c r="O368" s="7"/>
      <c r="P368" s="7"/>
      <c r="Q368" s="7"/>
      <c r="R368" s="263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2"/>
      <c r="I369" s="7"/>
      <c r="J369" s="7"/>
      <c r="K369" s="7"/>
      <c r="L369" s="7"/>
      <c r="M369" s="7"/>
      <c r="N369" s="7"/>
      <c r="O369" s="7"/>
      <c r="P369" s="7"/>
      <c r="Q369" s="7"/>
      <c r="R369" s="263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2"/>
      <c r="I370" s="7"/>
      <c r="J370" s="7"/>
      <c r="K370" s="7"/>
      <c r="L370" s="7"/>
      <c r="M370" s="7"/>
      <c r="N370" s="7"/>
      <c r="O370" s="7"/>
      <c r="P370" s="7"/>
      <c r="Q370" s="7"/>
      <c r="R370" s="263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2"/>
      <c r="I371" s="7"/>
      <c r="J371" s="7"/>
      <c r="K371" s="7"/>
      <c r="L371" s="7"/>
      <c r="M371" s="7"/>
      <c r="N371" s="7"/>
      <c r="O371" s="7"/>
      <c r="P371" s="7"/>
      <c r="Q371" s="7"/>
      <c r="R371" s="263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2"/>
      <c r="I372" s="7"/>
      <c r="J372" s="7"/>
      <c r="K372" s="7"/>
      <c r="L372" s="7"/>
      <c r="M372" s="7"/>
      <c r="N372" s="7"/>
      <c r="O372" s="7"/>
      <c r="P372" s="7"/>
      <c r="Q372" s="7"/>
      <c r="R372" s="263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2"/>
      <c r="I373" s="7"/>
      <c r="J373" s="7"/>
      <c r="K373" s="7"/>
      <c r="L373" s="7"/>
      <c r="M373" s="7"/>
      <c r="N373" s="7"/>
      <c r="O373" s="7"/>
      <c r="P373" s="7"/>
      <c r="Q373" s="7"/>
      <c r="R373" s="263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2"/>
      <c r="I374" s="7"/>
      <c r="J374" s="7"/>
      <c r="K374" s="7"/>
      <c r="L374" s="7"/>
      <c r="M374" s="7"/>
      <c r="N374" s="7"/>
      <c r="O374" s="7"/>
      <c r="P374" s="7"/>
      <c r="Q374" s="7"/>
      <c r="R374" s="263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2"/>
      <c r="I375" s="7"/>
      <c r="J375" s="7"/>
      <c r="K375" s="7"/>
      <c r="L375" s="7"/>
      <c r="M375" s="7"/>
      <c r="N375" s="7"/>
      <c r="O375" s="7"/>
      <c r="P375" s="7"/>
      <c r="Q375" s="7"/>
      <c r="R375" s="263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2"/>
      <c r="I376" s="7"/>
      <c r="J376" s="7"/>
      <c r="K376" s="7"/>
      <c r="L376" s="7"/>
      <c r="M376" s="7"/>
      <c r="N376" s="7"/>
      <c r="O376" s="7"/>
      <c r="P376" s="7"/>
      <c r="Q376" s="7"/>
      <c r="R376" s="263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2"/>
      <c r="I377" s="7"/>
      <c r="J377" s="7"/>
      <c r="K377" s="7"/>
      <c r="L377" s="7"/>
      <c r="M377" s="7"/>
      <c r="N377" s="7"/>
      <c r="O377" s="7"/>
      <c r="P377" s="7"/>
      <c r="Q377" s="7"/>
      <c r="R377" s="263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2"/>
      <c r="I378" s="7"/>
      <c r="J378" s="7"/>
      <c r="K378" s="7"/>
      <c r="L378" s="7"/>
      <c r="M378" s="7"/>
      <c r="N378" s="7"/>
      <c r="O378" s="7"/>
      <c r="P378" s="7"/>
      <c r="Q378" s="7"/>
      <c r="R378" s="263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2"/>
      <c r="I379" s="7"/>
      <c r="J379" s="7"/>
      <c r="K379" s="7"/>
      <c r="L379" s="7"/>
      <c r="M379" s="7"/>
      <c r="N379" s="7"/>
      <c r="O379" s="7"/>
      <c r="P379" s="7"/>
      <c r="Q379" s="7"/>
      <c r="R379" s="263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2"/>
      <c r="I380" s="7"/>
      <c r="J380" s="7"/>
      <c r="K380" s="7"/>
      <c r="L380" s="7"/>
      <c r="M380" s="7"/>
      <c r="N380" s="7"/>
      <c r="O380" s="7"/>
      <c r="P380" s="7"/>
      <c r="Q380" s="7"/>
      <c r="R380" s="263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2"/>
      <c r="I381" s="7"/>
      <c r="J381" s="7"/>
      <c r="K381" s="7"/>
      <c r="L381" s="7"/>
      <c r="M381" s="7"/>
      <c r="N381" s="7"/>
      <c r="O381" s="7"/>
      <c r="P381" s="7"/>
      <c r="Q381" s="7"/>
      <c r="R381" s="263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2"/>
      <c r="I382" s="7"/>
      <c r="J382" s="7"/>
      <c r="K382" s="7"/>
      <c r="L382" s="7"/>
      <c r="M382" s="7"/>
      <c r="N382" s="7"/>
      <c r="O382" s="7"/>
      <c r="P382" s="7"/>
      <c r="Q382" s="7"/>
      <c r="R382" s="263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2"/>
      <c r="I383" s="7"/>
      <c r="J383" s="7"/>
      <c r="K383" s="7"/>
      <c r="L383" s="7"/>
      <c r="M383" s="7"/>
      <c r="N383" s="7"/>
      <c r="O383" s="7"/>
      <c r="P383" s="7"/>
      <c r="Q383" s="7"/>
      <c r="R383" s="263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2"/>
      <c r="I384" s="7"/>
      <c r="J384" s="7"/>
      <c r="K384" s="7"/>
      <c r="L384" s="7"/>
      <c r="M384" s="7"/>
      <c r="N384" s="7"/>
      <c r="O384" s="7"/>
      <c r="P384" s="7"/>
      <c r="Q384" s="7"/>
      <c r="R384" s="263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2"/>
      <c r="I385" s="7"/>
      <c r="J385" s="7"/>
      <c r="K385" s="7"/>
      <c r="L385" s="7"/>
      <c r="M385" s="7"/>
      <c r="N385" s="7"/>
      <c r="O385" s="7"/>
      <c r="P385" s="7"/>
      <c r="Q385" s="7"/>
      <c r="R385" s="263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2"/>
      <c r="I386" s="7"/>
      <c r="J386" s="7"/>
      <c r="K386" s="7"/>
      <c r="L386" s="7"/>
      <c r="M386" s="7"/>
      <c r="N386" s="7"/>
      <c r="O386" s="7"/>
      <c r="P386" s="7"/>
      <c r="Q386" s="7"/>
      <c r="R386" s="263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2"/>
      <c r="I387" s="7"/>
      <c r="J387" s="7"/>
      <c r="K387" s="7"/>
      <c r="L387" s="7"/>
      <c r="M387" s="7"/>
      <c r="N387" s="7"/>
      <c r="O387" s="7"/>
      <c r="P387" s="7"/>
      <c r="Q387" s="7"/>
      <c r="R387" s="263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2"/>
      <c r="I388" s="7"/>
      <c r="J388" s="7"/>
      <c r="K388" s="7"/>
      <c r="L388" s="7"/>
      <c r="M388" s="7"/>
      <c r="N388" s="7"/>
      <c r="O388" s="7"/>
      <c r="P388" s="7"/>
      <c r="Q388" s="7"/>
      <c r="R388" s="263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2"/>
      <c r="I389" s="7"/>
      <c r="J389" s="7"/>
      <c r="K389" s="7"/>
      <c r="L389" s="7"/>
      <c r="M389" s="7"/>
      <c r="N389" s="7"/>
      <c r="O389" s="7"/>
      <c r="P389" s="7"/>
      <c r="Q389" s="7"/>
      <c r="R389" s="263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2"/>
      <c r="I390" s="7"/>
      <c r="J390" s="7"/>
      <c r="K390" s="7"/>
      <c r="L390" s="7"/>
      <c r="M390" s="7"/>
      <c r="N390" s="7"/>
      <c r="O390" s="7"/>
      <c r="P390" s="7"/>
      <c r="Q390" s="7"/>
      <c r="R390" s="263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2"/>
      <c r="I391" s="7"/>
      <c r="J391" s="7"/>
      <c r="K391" s="7"/>
      <c r="L391" s="7"/>
      <c r="M391" s="7"/>
      <c r="N391" s="7"/>
      <c r="O391" s="7"/>
      <c r="P391" s="7"/>
      <c r="Q391" s="7"/>
      <c r="R391" s="263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2"/>
      <c r="I392" s="7"/>
      <c r="J392" s="7"/>
      <c r="K392" s="7"/>
      <c r="L392" s="7"/>
      <c r="M392" s="7"/>
      <c r="N392" s="7"/>
      <c r="O392" s="7"/>
      <c r="P392" s="7"/>
      <c r="Q392" s="7"/>
      <c r="R392" s="263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2"/>
      <c r="I393" s="7"/>
      <c r="J393" s="7"/>
      <c r="K393" s="7"/>
      <c r="L393" s="7"/>
      <c r="M393" s="7"/>
      <c r="N393" s="7"/>
      <c r="O393" s="7"/>
      <c r="P393" s="7"/>
      <c r="Q393" s="7"/>
      <c r="R393" s="263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2"/>
      <c r="I394" s="7"/>
      <c r="J394" s="7"/>
      <c r="K394" s="7"/>
      <c r="L394" s="7"/>
      <c r="M394" s="7"/>
      <c r="N394" s="7"/>
      <c r="O394" s="7"/>
      <c r="P394" s="7"/>
      <c r="Q394" s="7"/>
      <c r="R394" s="263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2"/>
      <c r="I395" s="7"/>
      <c r="J395" s="7"/>
      <c r="K395" s="7"/>
      <c r="L395" s="7"/>
      <c r="M395" s="7"/>
      <c r="N395" s="7"/>
      <c r="O395" s="7"/>
      <c r="P395" s="7"/>
      <c r="Q395" s="7"/>
      <c r="R395" s="263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2"/>
      <c r="I396" s="7"/>
      <c r="J396" s="7"/>
      <c r="K396" s="7"/>
      <c r="L396" s="7"/>
      <c r="M396" s="7"/>
      <c r="N396" s="7"/>
      <c r="O396" s="7"/>
      <c r="P396" s="7"/>
      <c r="Q396" s="7"/>
      <c r="R396" s="263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2"/>
      <c r="I397" s="7"/>
      <c r="J397" s="7"/>
      <c r="K397" s="7"/>
      <c r="L397" s="7"/>
      <c r="M397" s="7"/>
      <c r="N397" s="7"/>
      <c r="O397" s="7"/>
      <c r="P397" s="7"/>
      <c r="Q397" s="7"/>
      <c r="R397" s="263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2"/>
      <c r="I398" s="7"/>
      <c r="J398" s="7"/>
      <c r="K398" s="7"/>
      <c r="L398" s="7"/>
      <c r="M398" s="7"/>
      <c r="N398" s="7"/>
      <c r="O398" s="7"/>
      <c r="P398" s="7"/>
      <c r="Q398" s="7"/>
      <c r="R398" s="263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2"/>
      <c r="I399" s="7"/>
      <c r="J399" s="7"/>
      <c r="K399" s="7"/>
      <c r="L399" s="7"/>
      <c r="M399" s="7"/>
      <c r="N399" s="7"/>
      <c r="O399" s="7"/>
      <c r="P399" s="7"/>
      <c r="Q399" s="7"/>
      <c r="R399" s="263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2"/>
      <c r="I400" s="7"/>
      <c r="J400" s="7"/>
      <c r="K400" s="7"/>
      <c r="L400" s="7"/>
      <c r="M400" s="7"/>
      <c r="N400" s="7"/>
      <c r="O400" s="7"/>
      <c r="P400" s="7"/>
      <c r="Q400" s="7"/>
      <c r="R400" s="263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2"/>
      <c r="I401" s="7"/>
      <c r="J401" s="7"/>
      <c r="K401" s="7"/>
      <c r="L401" s="7"/>
      <c r="M401" s="7"/>
      <c r="N401" s="7"/>
      <c r="O401" s="7"/>
      <c r="P401" s="7"/>
      <c r="Q401" s="7"/>
      <c r="R401" s="26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2"/>
      <c r="I402" s="7"/>
      <c r="J402" s="7"/>
      <c r="K402" s="7"/>
      <c r="L402" s="7"/>
      <c r="M402" s="7"/>
      <c r="N402" s="7"/>
      <c r="O402" s="7"/>
      <c r="P402" s="7"/>
      <c r="Q402" s="7"/>
      <c r="R402" s="26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2"/>
      <c r="I403" s="7"/>
      <c r="J403" s="7"/>
      <c r="K403" s="7"/>
      <c r="L403" s="7"/>
      <c r="M403" s="7"/>
      <c r="N403" s="7"/>
      <c r="O403" s="7"/>
      <c r="P403" s="7"/>
      <c r="Q403" s="7"/>
      <c r="R403" s="26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2"/>
      <c r="I404" s="7"/>
      <c r="J404" s="7"/>
      <c r="K404" s="7"/>
      <c r="L404" s="7"/>
      <c r="M404" s="7"/>
      <c r="N404" s="7"/>
      <c r="O404" s="7"/>
      <c r="P404" s="7"/>
      <c r="Q404" s="7"/>
      <c r="R404" s="26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2"/>
      <c r="I405" s="7"/>
      <c r="J405" s="7"/>
      <c r="K405" s="7"/>
      <c r="L405" s="7"/>
      <c r="M405" s="7"/>
      <c r="N405" s="7"/>
      <c r="O405" s="7"/>
      <c r="P405" s="7"/>
      <c r="Q405" s="7"/>
      <c r="R405" s="26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2"/>
      <c r="I406" s="7"/>
      <c r="J406" s="7"/>
      <c r="K406" s="7"/>
      <c r="L406" s="7"/>
      <c r="M406" s="7"/>
      <c r="N406" s="7"/>
      <c r="O406" s="7"/>
      <c r="P406" s="7"/>
      <c r="Q406" s="7"/>
      <c r="R406" s="26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2"/>
      <c r="I407" s="7"/>
      <c r="J407" s="7"/>
      <c r="K407" s="7"/>
      <c r="L407" s="7"/>
      <c r="M407" s="7"/>
      <c r="N407" s="7"/>
      <c r="O407" s="7"/>
      <c r="P407" s="7"/>
      <c r="Q407" s="7"/>
      <c r="R407" s="26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2"/>
      <c r="I408" s="7"/>
      <c r="J408" s="7"/>
      <c r="K408" s="7"/>
      <c r="L408" s="7"/>
      <c r="M408" s="7"/>
      <c r="N408" s="7"/>
      <c r="O408" s="7"/>
      <c r="P408" s="7"/>
      <c r="Q408" s="7"/>
      <c r="R408" s="26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2"/>
      <c r="I409" s="7"/>
      <c r="J409" s="7"/>
      <c r="K409" s="7"/>
      <c r="L409" s="7"/>
      <c r="M409" s="7"/>
      <c r="N409" s="7"/>
      <c r="O409" s="7"/>
      <c r="P409" s="7"/>
      <c r="Q409" s="7"/>
      <c r="R409" s="26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2"/>
      <c r="I410" s="7"/>
      <c r="J410" s="7"/>
      <c r="K410" s="7"/>
      <c r="L410" s="7"/>
      <c r="M410" s="7"/>
      <c r="N410" s="7"/>
      <c r="O410" s="7"/>
      <c r="P410" s="7"/>
      <c r="Q410" s="7"/>
      <c r="R410" s="26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2"/>
      <c r="I411" s="7"/>
      <c r="J411" s="7"/>
      <c r="K411" s="7"/>
      <c r="L411" s="7"/>
      <c r="M411" s="7"/>
      <c r="N411" s="7"/>
      <c r="O411" s="7"/>
      <c r="P411" s="7"/>
      <c r="Q411" s="7"/>
      <c r="R411" s="26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2"/>
      <c r="I412" s="7"/>
      <c r="J412" s="7"/>
      <c r="K412" s="7"/>
      <c r="L412" s="7"/>
      <c r="M412" s="7"/>
      <c r="N412" s="7"/>
      <c r="O412" s="7"/>
      <c r="P412" s="7"/>
      <c r="Q412" s="7"/>
      <c r="R412" s="26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2"/>
      <c r="I413" s="7"/>
      <c r="J413" s="7"/>
      <c r="K413" s="7"/>
      <c r="L413" s="7"/>
      <c r="M413" s="7"/>
      <c r="N413" s="7"/>
      <c r="O413" s="7"/>
      <c r="P413" s="7"/>
      <c r="Q413" s="7"/>
      <c r="R413" s="26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2"/>
      <c r="I414" s="7"/>
      <c r="J414" s="7"/>
      <c r="K414" s="7"/>
      <c r="L414" s="7"/>
      <c r="M414" s="7"/>
      <c r="N414" s="7"/>
      <c r="O414" s="7"/>
      <c r="P414" s="7"/>
      <c r="Q414" s="7"/>
      <c r="R414" s="26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2"/>
      <c r="I415" s="7"/>
      <c r="J415" s="7"/>
      <c r="K415" s="7"/>
      <c r="L415" s="7"/>
      <c r="M415" s="7"/>
      <c r="N415" s="7"/>
      <c r="O415" s="7"/>
      <c r="P415" s="7"/>
      <c r="Q415" s="7"/>
      <c r="R415" s="26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2"/>
      <c r="I416" s="7"/>
      <c r="J416" s="7"/>
      <c r="K416" s="7"/>
      <c r="L416" s="7"/>
      <c r="M416" s="7"/>
      <c r="N416" s="7"/>
      <c r="O416" s="7"/>
      <c r="P416" s="7"/>
      <c r="Q416" s="7"/>
      <c r="R416" s="26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2"/>
      <c r="I417" s="7"/>
      <c r="J417" s="7"/>
      <c r="K417" s="7"/>
      <c r="L417" s="7"/>
      <c r="M417" s="7"/>
      <c r="N417" s="7"/>
      <c r="O417" s="7"/>
      <c r="P417" s="7"/>
      <c r="Q417" s="7"/>
      <c r="R417" s="26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2"/>
      <c r="I418" s="7"/>
      <c r="J418" s="7"/>
      <c r="K418" s="7"/>
      <c r="L418" s="7"/>
      <c r="M418" s="7"/>
      <c r="N418" s="7"/>
      <c r="O418" s="7"/>
      <c r="P418" s="7"/>
      <c r="Q418" s="7"/>
      <c r="R418" s="26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2"/>
      <c r="I419" s="7"/>
      <c r="J419" s="7"/>
      <c r="K419" s="7"/>
      <c r="L419" s="7"/>
      <c r="M419" s="7"/>
      <c r="N419" s="7"/>
      <c r="O419" s="7"/>
      <c r="P419" s="7"/>
      <c r="Q419" s="7"/>
      <c r="R419" s="26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2"/>
      <c r="I420" s="7"/>
      <c r="J420" s="7"/>
      <c r="K420" s="7"/>
      <c r="L420" s="7"/>
      <c r="M420" s="7"/>
      <c r="N420" s="7"/>
      <c r="O420" s="7"/>
      <c r="P420" s="7"/>
      <c r="Q420" s="7"/>
      <c r="R420" s="26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2"/>
      <c r="I421" s="7"/>
      <c r="J421" s="7"/>
      <c r="K421" s="7"/>
      <c r="L421" s="7"/>
      <c r="M421" s="7"/>
      <c r="N421" s="7"/>
      <c r="O421" s="7"/>
      <c r="P421" s="7"/>
      <c r="Q421" s="7"/>
      <c r="R421" s="26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2"/>
      <c r="I422" s="7"/>
      <c r="J422" s="7"/>
      <c r="K422" s="7"/>
      <c r="L422" s="7"/>
      <c r="M422" s="7"/>
      <c r="N422" s="7"/>
      <c r="O422" s="7"/>
      <c r="P422" s="7"/>
      <c r="Q422" s="7"/>
      <c r="R422" s="26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2"/>
      <c r="I423" s="7"/>
      <c r="J423" s="7"/>
      <c r="K423" s="7"/>
      <c r="L423" s="7"/>
      <c r="M423" s="7"/>
      <c r="N423" s="7"/>
      <c r="O423" s="7"/>
      <c r="P423" s="7"/>
      <c r="Q423" s="7"/>
      <c r="R423" s="26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2"/>
      <c r="I424" s="7"/>
      <c r="J424" s="7"/>
      <c r="K424" s="7"/>
      <c r="L424" s="7"/>
      <c r="M424" s="7"/>
      <c r="N424" s="7"/>
      <c r="O424" s="7"/>
      <c r="P424" s="7"/>
      <c r="Q424" s="7"/>
      <c r="R424" s="26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2"/>
      <c r="I425" s="7"/>
      <c r="J425" s="7"/>
      <c r="K425" s="7"/>
      <c r="L425" s="7"/>
      <c r="M425" s="7"/>
      <c r="N425" s="7"/>
      <c r="O425" s="7"/>
      <c r="P425" s="7"/>
      <c r="Q425" s="7"/>
      <c r="R425" s="26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2"/>
      <c r="I426" s="7"/>
      <c r="J426" s="7"/>
      <c r="K426" s="7"/>
      <c r="L426" s="7"/>
      <c r="M426" s="7"/>
      <c r="N426" s="7"/>
      <c r="O426" s="7"/>
      <c r="P426" s="7"/>
      <c r="Q426" s="7"/>
      <c r="R426" s="26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2"/>
      <c r="I427" s="7"/>
      <c r="J427" s="7"/>
      <c r="K427" s="7"/>
      <c r="L427" s="7"/>
      <c r="M427" s="7"/>
      <c r="N427" s="7"/>
      <c r="O427" s="7"/>
      <c r="P427" s="7"/>
      <c r="Q427" s="7"/>
      <c r="R427" s="26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2"/>
      <c r="I428" s="7"/>
      <c r="J428" s="7"/>
      <c r="K428" s="7"/>
      <c r="L428" s="7"/>
      <c r="M428" s="7"/>
      <c r="N428" s="7"/>
      <c r="O428" s="7"/>
      <c r="P428" s="7"/>
      <c r="Q428" s="7"/>
      <c r="R428" s="26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2"/>
      <c r="I429" s="7"/>
      <c r="J429" s="7"/>
      <c r="K429" s="7"/>
      <c r="L429" s="7"/>
      <c r="M429" s="7"/>
      <c r="N429" s="7"/>
      <c r="O429" s="7"/>
      <c r="P429" s="7"/>
      <c r="Q429" s="7"/>
      <c r="R429" s="26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2"/>
      <c r="I430" s="7"/>
      <c r="J430" s="7"/>
      <c r="K430" s="7"/>
      <c r="L430" s="7"/>
      <c r="M430" s="7"/>
      <c r="N430" s="7"/>
      <c r="O430" s="7"/>
      <c r="P430" s="7"/>
      <c r="Q430" s="7"/>
      <c r="R430" s="26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2"/>
      <c r="I431" s="7"/>
      <c r="J431" s="7"/>
      <c r="K431" s="7"/>
      <c r="L431" s="7"/>
      <c r="M431" s="7"/>
      <c r="N431" s="7"/>
      <c r="O431" s="7"/>
      <c r="P431" s="7"/>
      <c r="Q431" s="7"/>
      <c r="R431" s="26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2"/>
      <c r="I432" s="7"/>
      <c r="J432" s="7"/>
      <c r="K432" s="7"/>
      <c r="L432" s="7"/>
      <c r="M432" s="7"/>
      <c r="N432" s="7"/>
      <c r="O432" s="7"/>
      <c r="P432" s="7"/>
      <c r="Q432" s="7"/>
      <c r="R432" s="26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2"/>
      <c r="I433" s="7"/>
      <c r="J433" s="7"/>
      <c r="K433" s="7"/>
      <c r="L433" s="7"/>
      <c r="M433" s="7"/>
      <c r="N433" s="7"/>
      <c r="O433" s="7"/>
      <c r="P433" s="7"/>
      <c r="Q433" s="7"/>
      <c r="R433" s="26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2"/>
      <c r="I434" s="7"/>
      <c r="J434" s="7"/>
      <c r="K434" s="7"/>
      <c r="L434" s="7"/>
      <c r="M434" s="7"/>
      <c r="N434" s="7"/>
      <c r="O434" s="7"/>
      <c r="P434" s="7"/>
      <c r="Q434" s="7"/>
      <c r="R434" s="26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2"/>
      <c r="I435" s="7"/>
      <c r="J435" s="7"/>
      <c r="K435" s="7"/>
      <c r="L435" s="7"/>
      <c r="M435" s="7"/>
      <c r="N435" s="7"/>
      <c r="O435" s="7"/>
      <c r="P435" s="7"/>
      <c r="Q435" s="7"/>
      <c r="R435" s="26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2"/>
      <c r="I436" s="7"/>
      <c r="J436" s="7"/>
      <c r="K436" s="7"/>
      <c r="L436" s="7"/>
      <c r="M436" s="7"/>
      <c r="N436" s="7"/>
      <c r="O436" s="7"/>
      <c r="P436" s="7"/>
      <c r="Q436" s="7"/>
      <c r="R436" s="26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2"/>
      <c r="I437" s="7"/>
      <c r="J437" s="7"/>
      <c r="K437" s="7"/>
      <c r="L437" s="7"/>
      <c r="M437" s="7"/>
      <c r="N437" s="7"/>
      <c r="O437" s="7"/>
      <c r="P437" s="7"/>
      <c r="Q437" s="7"/>
      <c r="R437" s="26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2"/>
      <c r="I438" s="7"/>
      <c r="J438" s="7"/>
      <c r="K438" s="7"/>
      <c r="L438" s="7"/>
      <c r="M438" s="7"/>
      <c r="N438" s="7"/>
      <c r="O438" s="7"/>
      <c r="P438" s="7"/>
      <c r="Q438" s="7"/>
      <c r="R438" s="26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2"/>
      <c r="I439" s="7"/>
      <c r="J439" s="7"/>
      <c r="K439" s="7"/>
      <c r="L439" s="7"/>
      <c r="M439" s="7"/>
      <c r="N439" s="7"/>
      <c r="O439" s="7"/>
      <c r="P439" s="7"/>
      <c r="Q439" s="7"/>
      <c r="R439" s="26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2"/>
      <c r="I440" s="7"/>
      <c r="J440" s="7"/>
      <c r="K440" s="7"/>
      <c r="L440" s="7"/>
      <c r="M440" s="7"/>
      <c r="N440" s="7"/>
      <c r="O440" s="7"/>
      <c r="P440" s="7"/>
      <c r="Q440" s="7"/>
      <c r="R440" s="26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2"/>
      <c r="I441" s="7"/>
      <c r="J441" s="7"/>
      <c r="K441" s="7"/>
      <c r="L441" s="7"/>
      <c r="M441" s="7"/>
      <c r="N441" s="7"/>
      <c r="O441" s="7"/>
      <c r="P441" s="7"/>
      <c r="Q441" s="7"/>
      <c r="R441" s="26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2"/>
      <c r="I442" s="7"/>
      <c r="J442" s="7"/>
      <c r="K442" s="7"/>
      <c r="L442" s="7"/>
      <c r="M442" s="7"/>
      <c r="N442" s="7"/>
      <c r="O442" s="7"/>
      <c r="P442" s="7"/>
      <c r="Q442" s="7"/>
      <c r="R442" s="26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2"/>
      <c r="I443" s="7"/>
      <c r="J443" s="7"/>
      <c r="K443" s="7"/>
      <c r="L443" s="7"/>
      <c r="M443" s="7"/>
      <c r="N443" s="7"/>
      <c r="O443" s="7"/>
      <c r="P443" s="7"/>
      <c r="Q443" s="7"/>
      <c r="R443" s="26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2"/>
      <c r="I444" s="7"/>
      <c r="J444" s="7"/>
      <c r="K444" s="7"/>
      <c r="L444" s="7"/>
      <c r="M444" s="7"/>
      <c r="N444" s="7"/>
      <c r="O444" s="7"/>
      <c r="P444" s="7"/>
      <c r="Q444" s="7"/>
      <c r="R444" s="26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2"/>
      <c r="I445" s="7"/>
      <c r="J445" s="7"/>
      <c r="K445" s="7"/>
      <c r="L445" s="7"/>
      <c r="M445" s="7"/>
      <c r="N445" s="7"/>
      <c r="O445" s="7"/>
      <c r="P445" s="7"/>
      <c r="Q445" s="7"/>
      <c r="R445" s="26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2"/>
      <c r="I446" s="7"/>
      <c r="J446" s="7"/>
      <c r="K446" s="7"/>
      <c r="L446" s="7"/>
      <c r="M446" s="7"/>
      <c r="N446" s="7"/>
      <c r="O446" s="7"/>
      <c r="P446" s="7"/>
      <c r="Q446" s="7"/>
      <c r="R446" s="26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2"/>
      <c r="I447" s="7"/>
      <c r="J447" s="7"/>
      <c r="K447" s="7"/>
      <c r="L447" s="7"/>
      <c r="M447" s="7"/>
      <c r="N447" s="7"/>
      <c r="O447" s="7"/>
      <c r="P447" s="7"/>
      <c r="Q447" s="7"/>
      <c r="R447" s="26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2"/>
      <c r="I448" s="7"/>
      <c r="J448" s="7"/>
      <c r="K448" s="7"/>
      <c r="L448" s="7"/>
      <c r="M448" s="7"/>
      <c r="N448" s="7"/>
      <c r="O448" s="7"/>
      <c r="P448" s="7"/>
      <c r="Q448" s="7"/>
      <c r="R448" s="26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2"/>
      <c r="I449" s="7"/>
      <c r="J449" s="7"/>
      <c r="K449" s="7"/>
      <c r="L449" s="7"/>
      <c r="M449" s="7"/>
      <c r="N449" s="7"/>
      <c r="O449" s="7"/>
      <c r="P449" s="7"/>
      <c r="Q449" s="7"/>
      <c r="R449" s="26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2"/>
      <c r="I450" s="7"/>
      <c r="J450" s="7"/>
      <c r="K450" s="7"/>
      <c r="L450" s="7"/>
      <c r="M450" s="7"/>
      <c r="N450" s="7"/>
      <c r="O450" s="7"/>
      <c r="P450" s="7"/>
      <c r="Q450" s="7"/>
      <c r="R450" s="26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2"/>
      <c r="I451" s="7"/>
      <c r="J451" s="7"/>
      <c r="K451" s="7"/>
      <c r="L451" s="7"/>
      <c r="M451" s="7"/>
      <c r="N451" s="7"/>
      <c r="O451" s="7"/>
      <c r="P451" s="7"/>
      <c r="Q451" s="7"/>
      <c r="R451" s="26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2"/>
      <c r="I452" s="7"/>
      <c r="J452" s="7"/>
      <c r="K452" s="7"/>
      <c r="L452" s="7"/>
      <c r="M452" s="7"/>
      <c r="N452" s="7"/>
      <c r="O452" s="7"/>
      <c r="P452" s="7"/>
      <c r="Q452" s="7"/>
      <c r="R452" s="26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2"/>
      <c r="I453" s="7"/>
      <c r="J453" s="7"/>
      <c r="K453" s="7"/>
      <c r="L453" s="7"/>
      <c r="M453" s="7"/>
      <c r="N453" s="7"/>
      <c r="O453" s="7"/>
      <c r="P453" s="7"/>
      <c r="Q453" s="7"/>
      <c r="R453" s="26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2"/>
      <c r="I454" s="7"/>
      <c r="J454" s="7"/>
      <c r="K454" s="7"/>
      <c r="L454" s="7"/>
      <c r="M454" s="7"/>
      <c r="N454" s="7"/>
      <c r="O454" s="7"/>
      <c r="P454" s="7"/>
      <c r="Q454" s="7"/>
      <c r="R454" s="26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2"/>
      <c r="I455" s="7"/>
      <c r="J455" s="7"/>
      <c r="K455" s="7"/>
      <c r="L455" s="7"/>
      <c r="M455" s="7"/>
      <c r="N455" s="7"/>
      <c r="O455" s="7"/>
      <c r="P455" s="7"/>
      <c r="Q455" s="7"/>
      <c r="R455" s="26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2"/>
      <c r="I456" s="7"/>
      <c r="J456" s="7"/>
      <c r="K456" s="7"/>
      <c r="L456" s="7"/>
      <c r="M456" s="7"/>
      <c r="N456" s="7"/>
      <c r="O456" s="7"/>
      <c r="P456" s="7"/>
      <c r="Q456" s="7"/>
      <c r="R456" s="26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2"/>
      <c r="I457" s="7"/>
      <c r="J457" s="7"/>
      <c r="K457" s="7"/>
      <c r="L457" s="7"/>
      <c r="M457" s="7"/>
      <c r="N457" s="7"/>
      <c r="O457" s="7"/>
      <c r="P457" s="7"/>
      <c r="Q457" s="7"/>
      <c r="R457" s="26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2"/>
      <c r="I458" s="7"/>
      <c r="J458" s="7"/>
      <c r="K458" s="7"/>
      <c r="L458" s="7"/>
      <c r="M458" s="7"/>
      <c r="N458" s="7"/>
      <c r="O458" s="7"/>
      <c r="P458" s="7"/>
      <c r="Q458" s="7"/>
      <c r="R458" s="26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2"/>
      <c r="I459" s="7"/>
      <c r="J459" s="7"/>
      <c r="K459" s="7"/>
      <c r="L459" s="7"/>
      <c r="M459" s="7"/>
      <c r="N459" s="7"/>
      <c r="O459" s="7"/>
      <c r="P459" s="7"/>
      <c r="Q459" s="7"/>
      <c r="R459" s="26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2"/>
      <c r="I460" s="7"/>
      <c r="J460" s="7"/>
      <c r="K460" s="7"/>
      <c r="L460" s="7"/>
      <c r="M460" s="7"/>
      <c r="N460" s="7"/>
      <c r="O460" s="7"/>
      <c r="P460" s="7"/>
      <c r="Q460" s="7"/>
      <c r="R460" s="26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2"/>
      <c r="I461" s="7"/>
      <c r="J461" s="7"/>
      <c r="K461" s="7"/>
      <c r="L461" s="7"/>
      <c r="M461" s="7"/>
      <c r="N461" s="7"/>
      <c r="O461" s="7"/>
      <c r="P461" s="7"/>
      <c r="Q461" s="7"/>
      <c r="R461" s="26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2"/>
      <c r="I462" s="7"/>
      <c r="J462" s="7"/>
      <c r="K462" s="7"/>
      <c r="L462" s="7"/>
      <c r="M462" s="7"/>
      <c r="N462" s="7"/>
      <c r="O462" s="7"/>
      <c r="P462" s="7"/>
      <c r="Q462" s="7"/>
      <c r="R462" s="26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2"/>
      <c r="I463" s="7"/>
      <c r="J463" s="7"/>
      <c r="K463" s="7"/>
      <c r="L463" s="7"/>
      <c r="M463" s="7"/>
      <c r="N463" s="7"/>
      <c r="O463" s="7"/>
      <c r="P463" s="7"/>
      <c r="Q463" s="7"/>
      <c r="R463" s="26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2"/>
      <c r="I464" s="7"/>
      <c r="J464" s="7"/>
      <c r="K464" s="7"/>
      <c r="L464" s="7"/>
      <c r="M464" s="7"/>
      <c r="N464" s="7"/>
      <c r="O464" s="7"/>
      <c r="P464" s="7"/>
      <c r="Q464" s="7"/>
      <c r="R464" s="26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2"/>
      <c r="I465" s="7"/>
      <c r="J465" s="7"/>
      <c r="K465" s="7"/>
      <c r="L465" s="7"/>
      <c r="M465" s="7"/>
      <c r="N465" s="7"/>
      <c r="O465" s="7"/>
      <c r="P465" s="7"/>
      <c r="Q465" s="7"/>
      <c r="R465" s="26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2"/>
      <c r="I466" s="7"/>
      <c r="J466" s="7"/>
      <c r="K466" s="7"/>
      <c r="L466" s="7"/>
      <c r="M466" s="7"/>
      <c r="N466" s="7"/>
      <c r="O466" s="7"/>
      <c r="P466" s="7"/>
      <c r="Q466" s="7"/>
      <c r="R466" s="26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2"/>
      <c r="I467" s="7"/>
      <c r="J467" s="7"/>
      <c r="K467" s="7"/>
      <c r="L467" s="7"/>
      <c r="M467" s="7"/>
      <c r="N467" s="7"/>
      <c r="O467" s="7"/>
      <c r="P467" s="7"/>
      <c r="Q467" s="7"/>
      <c r="R467" s="26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2"/>
      <c r="I468" s="7"/>
      <c r="J468" s="7"/>
      <c r="K468" s="7"/>
      <c r="L468" s="7"/>
      <c r="M468" s="7"/>
      <c r="N468" s="7"/>
      <c r="O468" s="7"/>
      <c r="P468" s="7"/>
      <c r="Q468" s="7"/>
      <c r="R468" s="26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2"/>
      <c r="I469" s="7"/>
      <c r="J469" s="7"/>
      <c r="K469" s="7"/>
      <c r="L469" s="7"/>
      <c r="M469" s="7"/>
      <c r="N469" s="7"/>
      <c r="O469" s="7"/>
      <c r="P469" s="7"/>
      <c r="Q469" s="7"/>
      <c r="R469" s="26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2"/>
      <c r="I470" s="7"/>
      <c r="J470" s="7"/>
      <c r="K470" s="7"/>
      <c r="L470" s="7"/>
      <c r="M470" s="7"/>
      <c r="N470" s="7"/>
      <c r="O470" s="7"/>
      <c r="P470" s="7"/>
      <c r="Q470" s="7"/>
      <c r="R470" s="26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2"/>
      <c r="I471" s="7"/>
      <c r="J471" s="7"/>
      <c r="K471" s="7"/>
      <c r="L471" s="7"/>
      <c r="M471" s="7"/>
      <c r="N471" s="7"/>
      <c r="O471" s="7"/>
      <c r="P471" s="7"/>
      <c r="Q471" s="7"/>
      <c r="R471" s="26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2"/>
      <c r="I472" s="7"/>
      <c r="J472" s="7"/>
      <c r="K472" s="7"/>
      <c r="L472" s="7"/>
      <c r="M472" s="7"/>
      <c r="N472" s="7"/>
      <c r="O472" s="7"/>
      <c r="P472" s="7"/>
      <c r="Q472" s="7"/>
      <c r="R472" s="26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2"/>
      <c r="I473" s="7"/>
      <c r="J473" s="7"/>
      <c r="K473" s="7"/>
      <c r="L473" s="7"/>
      <c r="M473" s="7"/>
      <c r="N473" s="7"/>
      <c r="O473" s="7"/>
      <c r="P473" s="7"/>
      <c r="Q473" s="7"/>
      <c r="R473" s="26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2"/>
      <c r="I474" s="7"/>
      <c r="J474" s="7"/>
      <c r="K474" s="7"/>
      <c r="L474" s="7"/>
      <c r="M474" s="7"/>
      <c r="N474" s="7"/>
      <c r="O474" s="7"/>
      <c r="P474" s="7"/>
      <c r="Q474" s="7"/>
      <c r="R474" s="26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2"/>
      <c r="I475" s="7"/>
      <c r="J475" s="7"/>
      <c r="K475" s="7"/>
      <c r="L475" s="7"/>
      <c r="M475" s="7"/>
      <c r="N475" s="7"/>
      <c r="O475" s="7"/>
      <c r="P475" s="7"/>
      <c r="Q475" s="7"/>
      <c r="R475" s="26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2"/>
      <c r="I476" s="7"/>
      <c r="J476" s="7"/>
      <c r="K476" s="7"/>
      <c r="L476" s="7"/>
      <c r="M476" s="7"/>
      <c r="N476" s="7"/>
      <c r="O476" s="7"/>
      <c r="P476" s="7"/>
      <c r="Q476" s="7"/>
      <c r="R476" s="26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2"/>
      <c r="I477" s="7"/>
      <c r="J477" s="7"/>
      <c r="K477" s="7"/>
      <c r="L477" s="7"/>
      <c r="M477" s="7"/>
      <c r="N477" s="7"/>
      <c r="O477" s="7"/>
      <c r="P477" s="7"/>
      <c r="Q477" s="7"/>
      <c r="R477" s="26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2"/>
      <c r="I478" s="7"/>
      <c r="J478" s="7"/>
      <c r="K478" s="7"/>
      <c r="L478" s="7"/>
      <c r="M478" s="7"/>
      <c r="N478" s="7"/>
      <c r="O478" s="7"/>
      <c r="P478" s="7"/>
      <c r="Q478" s="7"/>
      <c r="R478" s="26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2"/>
      <c r="I479" s="7"/>
      <c r="J479" s="7"/>
      <c r="K479" s="7"/>
      <c r="L479" s="7"/>
      <c r="M479" s="7"/>
      <c r="N479" s="7"/>
      <c r="O479" s="7"/>
      <c r="P479" s="7"/>
      <c r="Q479" s="7"/>
      <c r="R479" s="26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2"/>
      <c r="I480" s="7"/>
      <c r="J480" s="7"/>
      <c r="K480" s="7"/>
      <c r="L480" s="7"/>
      <c r="M480" s="7"/>
      <c r="N480" s="7"/>
      <c r="O480" s="7"/>
      <c r="P480" s="7"/>
      <c r="Q480" s="7"/>
      <c r="R480" s="26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2"/>
      <c r="I481" s="7"/>
      <c r="J481" s="7"/>
      <c r="K481" s="7"/>
      <c r="L481" s="7"/>
      <c r="M481" s="7"/>
      <c r="N481" s="7"/>
      <c r="O481" s="7"/>
      <c r="P481" s="7"/>
      <c r="Q481" s="7"/>
      <c r="R481" s="26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2"/>
      <c r="I482" s="7"/>
      <c r="J482" s="7"/>
      <c r="K482" s="7"/>
      <c r="L482" s="7"/>
      <c r="M482" s="7"/>
      <c r="N482" s="7"/>
      <c r="O482" s="7"/>
      <c r="P482" s="7"/>
      <c r="Q482" s="7"/>
      <c r="R482" s="26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2"/>
      <c r="I483" s="7"/>
      <c r="J483" s="7"/>
      <c r="K483" s="7"/>
      <c r="L483" s="7"/>
      <c r="M483" s="7"/>
      <c r="N483" s="7"/>
      <c r="O483" s="7"/>
      <c r="P483" s="7"/>
      <c r="Q483" s="7"/>
      <c r="R483" s="26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2"/>
      <c r="I484" s="7"/>
      <c r="J484" s="7"/>
      <c r="K484" s="7"/>
      <c r="L484" s="7"/>
      <c r="M484" s="7"/>
      <c r="N484" s="7"/>
      <c r="O484" s="7"/>
      <c r="P484" s="7"/>
      <c r="Q484" s="7"/>
      <c r="R484" s="26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2"/>
      <c r="I485" s="7"/>
      <c r="J485" s="7"/>
      <c r="K485" s="7"/>
      <c r="L485" s="7"/>
      <c r="M485" s="7"/>
      <c r="N485" s="7"/>
      <c r="O485" s="7"/>
      <c r="P485" s="7"/>
      <c r="Q485" s="7"/>
      <c r="R485" s="26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2"/>
      <c r="I486" s="7"/>
      <c r="J486" s="7"/>
      <c r="K486" s="7"/>
      <c r="L486" s="7"/>
      <c r="M486" s="7"/>
      <c r="N486" s="7"/>
      <c r="O486" s="7"/>
      <c r="P486" s="7"/>
      <c r="Q486" s="7"/>
      <c r="R486" s="26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2"/>
      <c r="I487" s="7"/>
      <c r="J487" s="7"/>
      <c r="K487" s="7"/>
      <c r="L487" s="7"/>
      <c r="M487" s="7"/>
      <c r="N487" s="7"/>
      <c r="O487" s="7"/>
      <c r="P487" s="7"/>
      <c r="Q487" s="7"/>
      <c r="R487" s="26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2"/>
      <c r="I488" s="7"/>
      <c r="J488" s="7"/>
      <c r="K488" s="7"/>
      <c r="L488" s="7"/>
      <c r="M488" s="7"/>
      <c r="N488" s="7"/>
      <c r="O488" s="7"/>
      <c r="P488" s="7"/>
      <c r="Q488" s="7"/>
      <c r="R488" s="26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2"/>
      <c r="I489" s="7"/>
      <c r="J489" s="7"/>
      <c r="K489" s="7"/>
      <c r="L489" s="7"/>
      <c r="M489" s="7"/>
      <c r="N489" s="7"/>
      <c r="O489" s="7"/>
      <c r="P489" s="7"/>
      <c r="Q489" s="7"/>
      <c r="R489" s="26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28:E228"/>
    <mergeCell ref="C245:E245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27.29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min="8" max="8" width="154.86"/>
    <col customWidth="1" min="9" max="9" width="17.57"/>
    <col customWidth="1" min="10" max="10" width="24.0"/>
    <col customWidth="1" min="11" max="11" width="18.14"/>
    <col customWidth="1" min="12" max="12" width="19.0"/>
    <col customWidth="1" min="13" max="15" width="9.14"/>
    <col customWidth="1" min="16" max="16" width="15.29"/>
    <col customWidth="1" min="17" max="17" width="36.71"/>
    <col customWidth="1" min="18" max="18" width="10.14"/>
    <col customWidth="1" min="19" max="19" width="9.14"/>
    <col customWidth="1" min="20" max="20" width="10.29"/>
    <col customWidth="1" min="21" max="21" width="9.14"/>
    <col customWidth="1" min="22" max="22" width="15.86"/>
    <col customWidth="1" min="23" max="30" width="9.14"/>
  </cols>
  <sheetData>
    <row r="1" ht="20.25" customHeight="1">
      <c r="A1" s="282" t="s">
        <v>53</v>
      </c>
      <c r="B1" s="283"/>
      <c r="C1" s="283"/>
      <c r="D1" s="283"/>
      <c r="E1" s="283"/>
      <c r="F1" s="283"/>
      <c r="G1" s="283"/>
      <c r="H1" s="284"/>
      <c r="I1" s="283"/>
      <c r="J1" s="285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</row>
    <row r="2" ht="20.25" customHeight="1">
      <c r="A2" s="286"/>
      <c r="B2" s="283"/>
      <c r="C2" s="283"/>
      <c r="D2" s="283"/>
      <c r="E2" s="283"/>
      <c r="F2" s="283"/>
      <c r="G2" s="283"/>
      <c r="H2" s="284"/>
      <c r="I2" s="283"/>
      <c r="J2" s="285"/>
      <c r="K2" s="283"/>
      <c r="L2" s="283"/>
      <c r="M2" s="283"/>
      <c r="N2" s="283"/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  <c r="AD2" s="283"/>
    </row>
    <row r="3" ht="20.25" customHeight="1">
      <c r="A3" s="282" t="s">
        <v>116</v>
      </c>
      <c r="B3" s="283"/>
      <c r="C3" s="283"/>
      <c r="D3" s="283"/>
      <c r="E3" s="283"/>
      <c r="F3" s="283"/>
      <c r="G3" s="283"/>
      <c r="H3" s="284"/>
      <c r="I3" s="283"/>
      <c r="J3" s="285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  <c r="AA3" s="283"/>
      <c r="AB3" s="283"/>
      <c r="AC3" s="283"/>
      <c r="AD3" s="283"/>
    </row>
    <row r="4" ht="22.5" customHeight="1">
      <c r="A4" s="286" t="s">
        <v>117</v>
      </c>
      <c r="B4" s="287" t="s">
        <v>118</v>
      </c>
      <c r="C4" s="283"/>
      <c r="D4" s="283"/>
      <c r="E4" s="283"/>
      <c r="F4" s="283"/>
      <c r="G4" s="283"/>
      <c r="H4" s="284"/>
      <c r="I4" s="283"/>
      <c r="J4" s="285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/>
      <c r="X4" s="283"/>
      <c r="Y4" s="283"/>
      <c r="Z4" s="283"/>
      <c r="AA4" s="283"/>
      <c r="AB4" s="283"/>
      <c r="AC4" s="283"/>
      <c r="AD4" s="283"/>
    </row>
    <row r="5" ht="21.0" customHeight="1">
      <c r="A5" s="286"/>
      <c r="B5" s="283"/>
      <c r="C5" s="283"/>
      <c r="D5" s="283"/>
      <c r="E5" s="283"/>
      <c r="F5" s="283"/>
      <c r="G5" s="283"/>
      <c r="H5" s="284"/>
      <c r="I5" s="283"/>
      <c r="J5" s="285"/>
      <c r="K5" s="283"/>
      <c r="L5" s="285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3"/>
      <c r="Z5" s="283"/>
      <c r="AA5" s="283"/>
      <c r="AB5" s="283"/>
      <c r="AC5" s="283"/>
      <c r="AD5" s="283"/>
    </row>
    <row r="6" ht="61.5" customHeight="1">
      <c r="A6" s="288" t="s">
        <v>119</v>
      </c>
      <c r="B6" s="289" t="s">
        <v>120</v>
      </c>
      <c r="C6" s="290" t="s">
        <v>121</v>
      </c>
      <c r="D6" s="290" t="s">
        <v>122</v>
      </c>
      <c r="E6" s="290" t="s">
        <v>123</v>
      </c>
      <c r="F6" s="290" t="s">
        <v>124</v>
      </c>
      <c r="G6" s="291" t="s">
        <v>125</v>
      </c>
      <c r="H6" s="292" t="s">
        <v>12</v>
      </c>
      <c r="I6" s="293"/>
      <c r="J6" s="285" t="s">
        <v>126</v>
      </c>
      <c r="K6" s="283" t="s">
        <v>127</v>
      </c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  <c r="W6" s="283"/>
      <c r="X6" s="283"/>
      <c r="Y6" s="283"/>
      <c r="Z6" s="283"/>
      <c r="AA6" s="283"/>
      <c r="AB6" s="283"/>
      <c r="AC6" s="283"/>
      <c r="AD6" s="283"/>
    </row>
    <row r="7" ht="26.25" customHeight="1">
      <c r="A7" s="294">
        <f>+'1-11'!I4</f>
        <v>44501</v>
      </c>
      <c r="B7" s="295">
        <f>+'1-11'!B291</f>
        <v>14954.453</v>
      </c>
      <c r="C7" s="295">
        <f>+'1-11'!C291</f>
        <v>13217.62211</v>
      </c>
      <c r="D7" s="295">
        <f>+'1-11'!D291</f>
        <v>293.6577516</v>
      </c>
      <c r="E7" s="295">
        <f>+'1-11'!E291</f>
        <v>136.8</v>
      </c>
      <c r="F7" s="295">
        <f>+'1-11'!H291</f>
        <v>950.9828775</v>
      </c>
      <c r="G7" s="295">
        <f>+'1-11'!I291</f>
        <v>355.3902591</v>
      </c>
      <c r="H7" s="160" t="s">
        <v>128</v>
      </c>
      <c r="I7" s="296">
        <v>4.0</v>
      </c>
      <c r="J7" s="285">
        <v>14481.808799999999</v>
      </c>
      <c r="K7" s="297">
        <f t="shared" ref="K7:K21" si="1">+C7+E7</f>
        <v>13354.42211</v>
      </c>
      <c r="L7" s="298">
        <f t="shared" ref="L7:L22" si="2">+K7/J7</f>
        <v>0.9221515279</v>
      </c>
      <c r="M7" s="283"/>
      <c r="N7" s="298">
        <v>0.98</v>
      </c>
      <c r="O7" s="283"/>
      <c r="P7" s="298">
        <f t="shared" ref="P7:P22" si="3">+L7-$N$7</f>
        <v>-0.05784847209</v>
      </c>
      <c r="Q7" s="299">
        <f t="shared" ref="Q7:Q22" si="4">+C7+D7</f>
        <v>13511.27986</v>
      </c>
      <c r="R7" s="283"/>
      <c r="S7" s="283"/>
      <c r="T7" s="283"/>
      <c r="U7" s="283"/>
      <c r="V7" s="283"/>
      <c r="W7" s="283"/>
      <c r="X7" s="283"/>
      <c r="Y7" s="283"/>
      <c r="Z7" s="283"/>
      <c r="AA7" s="283"/>
      <c r="AB7" s="283"/>
      <c r="AC7" s="283"/>
      <c r="AD7" s="283"/>
    </row>
    <row r="8" ht="26.25" customHeight="1">
      <c r="A8" s="294">
        <f>+'3-11'!I4</f>
        <v>44503</v>
      </c>
      <c r="B8" s="295">
        <f>+'3-11'!B303</f>
        <v>31798.038</v>
      </c>
      <c r="C8" s="295">
        <f>+'3-11'!C303</f>
        <v>374.96191</v>
      </c>
      <c r="D8" s="295">
        <f>+'3-11'!D303</f>
        <v>277.309413</v>
      </c>
      <c r="E8" s="295">
        <f>+'3-11'!E303</f>
        <v>119.4</v>
      </c>
      <c r="F8" s="295">
        <f>+'3-11'!H303</f>
        <v>2352.41943</v>
      </c>
      <c r="G8" s="295">
        <f>+'3-11'!I303</f>
        <v>28673.94725</v>
      </c>
      <c r="H8" s="160" t="s">
        <v>129</v>
      </c>
      <c r="I8" s="296">
        <v>4.0</v>
      </c>
      <c r="J8" s="285">
        <v>30386.90313333333</v>
      </c>
      <c r="K8" s="297">
        <f t="shared" si="1"/>
        <v>494.36191</v>
      </c>
      <c r="L8" s="298">
        <f t="shared" si="2"/>
        <v>0.01626891387</v>
      </c>
      <c r="M8" s="283"/>
      <c r="N8" s="283"/>
      <c r="O8" s="283"/>
      <c r="P8" s="298">
        <f t="shared" si="3"/>
        <v>-0.9637310861</v>
      </c>
      <c r="Q8" s="299">
        <f t="shared" si="4"/>
        <v>652.271323</v>
      </c>
      <c r="R8" s="283"/>
      <c r="S8" s="283"/>
      <c r="T8" s="283"/>
      <c r="U8" s="283"/>
      <c r="V8" s="283"/>
      <c r="W8" s="283"/>
      <c r="X8" s="283"/>
      <c r="Y8" s="283"/>
      <c r="Z8" s="283"/>
      <c r="AA8" s="283"/>
      <c r="AB8" s="283"/>
      <c r="AC8" s="283"/>
      <c r="AD8" s="283"/>
    </row>
    <row r="9" ht="26.25" customHeight="1">
      <c r="A9" s="294">
        <f>+'5-11'!I4</f>
        <v>44505</v>
      </c>
      <c r="B9" s="295">
        <f>+'5-11'!B278</f>
        <v>15250.465</v>
      </c>
      <c r="C9" s="295">
        <f>+'5-11'!C278</f>
        <v>12735.18033</v>
      </c>
      <c r="D9" s="295">
        <f>+'5-11'!D278</f>
        <v>0</v>
      </c>
      <c r="E9" s="295">
        <f>+'5-11'!E278</f>
        <v>77.4</v>
      </c>
      <c r="F9" s="295">
        <f>+'5-11'!H278</f>
        <v>461.0066005</v>
      </c>
      <c r="G9" s="295">
        <f>+'5-11'!I278</f>
        <v>1976.878067</v>
      </c>
      <c r="H9" s="160" t="s">
        <v>130</v>
      </c>
      <c r="I9" s="296">
        <v>2.0</v>
      </c>
      <c r="J9" s="285">
        <v>15841.624333333333</v>
      </c>
      <c r="K9" s="297">
        <f t="shared" si="1"/>
        <v>12812.58033</v>
      </c>
      <c r="L9" s="298">
        <f t="shared" si="2"/>
        <v>0.8087920824</v>
      </c>
      <c r="M9" s="283"/>
      <c r="N9" s="283"/>
      <c r="O9" s="283"/>
      <c r="P9" s="298">
        <f t="shared" si="3"/>
        <v>-0.1712079176</v>
      </c>
      <c r="Q9" s="299">
        <f t="shared" si="4"/>
        <v>12735.18033</v>
      </c>
      <c r="R9" s="298"/>
      <c r="S9" s="283"/>
      <c r="T9" s="285"/>
      <c r="U9" s="283"/>
      <c r="V9" s="283"/>
      <c r="W9" s="283"/>
      <c r="X9" s="283"/>
      <c r="Y9" s="283"/>
      <c r="Z9" s="283"/>
      <c r="AA9" s="283"/>
      <c r="AB9" s="283"/>
      <c r="AC9" s="283"/>
      <c r="AD9" s="283"/>
    </row>
    <row r="10" ht="26.25" customHeight="1">
      <c r="A10" s="294">
        <f>+'8-11'!I4</f>
        <v>44508</v>
      </c>
      <c r="B10" s="295">
        <f>+'8-11'!B304</f>
        <v>33059.589</v>
      </c>
      <c r="C10" s="295">
        <f>+'8-11'!C304</f>
        <v>29271.83844</v>
      </c>
      <c r="D10" s="295">
        <f>+'8-11'!D304</f>
        <v>0</v>
      </c>
      <c r="E10" s="295">
        <f>+'8-11'!E304</f>
        <v>155.4</v>
      </c>
      <c r="F10" s="295">
        <f>+'8-11'!H304</f>
        <v>2234.042738</v>
      </c>
      <c r="G10" s="295">
        <f>+'8-11'!I304</f>
        <v>1398.307818</v>
      </c>
      <c r="H10" s="160" t="s">
        <v>131</v>
      </c>
      <c r="I10" s="296">
        <v>5.0</v>
      </c>
      <c r="J10" s="285">
        <v>31917.117799999996</v>
      </c>
      <c r="K10" s="297">
        <f t="shared" si="1"/>
        <v>29427.23844</v>
      </c>
      <c r="L10" s="298">
        <f t="shared" si="2"/>
        <v>0.9219892168</v>
      </c>
      <c r="M10" s="283"/>
      <c r="N10" s="283"/>
      <c r="O10" s="283"/>
      <c r="P10" s="298">
        <f t="shared" si="3"/>
        <v>-0.05801078317</v>
      </c>
      <c r="Q10" s="299">
        <f t="shared" si="4"/>
        <v>29271.83844</v>
      </c>
      <c r="R10" s="283"/>
      <c r="S10" s="283"/>
      <c r="T10" s="283"/>
      <c r="U10" s="283"/>
      <c r="V10" s="283"/>
      <c r="W10" s="283"/>
      <c r="X10" s="283"/>
      <c r="Y10" s="283"/>
      <c r="Z10" s="283"/>
      <c r="AA10" s="283"/>
      <c r="AB10" s="283"/>
      <c r="AC10" s="283"/>
      <c r="AD10" s="283"/>
    </row>
    <row r="11" ht="26.25" customHeight="1">
      <c r="A11" s="294">
        <f>+'11-11'!I4</f>
        <v>44511</v>
      </c>
      <c r="B11" s="295">
        <f>+'11-11'!B304</f>
        <v>31633.76655</v>
      </c>
      <c r="C11" s="295">
        <f>+'11-11'!C304</f>
        <v>29177.73737</v>
      </c>
      <c r="D11" s="295">
        <f>+'11-11'!D304</f>
        <v>0</v>
      </c>
      <c r="E11" s="295">
        <f>+'11-11'!E304</f>
        <v>136.2</v>
      </c>
      <c r="F11" s="295">
        <f>+'11-11'!H304</f>
        <v>2066.488568</v>
      </c>
      <c r="G11" s="295">
        <f>+'11-11'!I304</f>
        <v>253.340612</v>
      </c>
      <c r="H11" s="160" t="s">
        <v>132</v>
      </c>
      <c r="I11" s="296">
        <v>4.0</v>
      </c>
      <c r="J11" s="285">
        <v>31157.570807</v>
      </c>
      <c r="K11" s="297">
        <f t="shared" si="1"/>
        <v>29313.93737</v>
      </c>
      <c r="L11" s="298">
        <f t="shared" si="2"/>
        <v>0.9408287171</v>
      </c>
      <c r="M11" s="283"/>
      <c r="N11" s="283"/>
      <c r="O11" s="283"/>
      <c r="P11" s="298">
        <f t="shared" si="3"/>
        <v>-0.03917128291</v>
      </c>
      <c r="Q11" s="299">
        <f t="shared" si="4"/>
        <v>29177.73737</v>
      </c>
      <c r="R11" s="283"/>
      <c r="S11" s="283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</row>
    <row r="12" ht="26.25" customHeight="1">
      <c r="A12" s="294">
        <f>+'13-11'!I4</f>
        <v>44513</v>
      </c>
      <c r="B12" s="295">
        <f>+'13-11'!B277</f>
        <v>18173.9872</v>
      </c>
      <c r="C12" s="295">
        <f>+'13-11'!C277</f>
        <v>16595.18297</v>
      </c>
      <c r="D12" s="295">
        <f>+'13-11'!D277</f>
        <v>0</v>
      </c>
      <c r="E12" s="295">
        <f>+'13-11'!E277</f>
        <v>72.6</v>
      </c>
      <c r="F12" s="295">
        <f>+'13-11'!H277</f>
        <v>708.8693227</v>
      </c>
      <c r="G12" s="295">
        <f>+'13-11'!I277</f>
        <v>797.3349038</v>
      </c>
      <c r="H12" s="160" t="s">
        <v>133</v>
      </c>
      <c r="I12" s="296">
        <v>2.0</v>
      </c>
      <c r="J12" s="285">
        <v>17417.364533333333</v>
      </c>
      <c r="K12" s="297">
        <f t="shared" si="1"/>
        <v>16667.78297</v>
      </c>
      <c r="L12" s="298">
        <f t="shared" si="2"/>
        <v>0.9569635487</v>
      </c>
      <c r="M12" s="283"/>
      <c r="N12" s="283"/>
      <c r="O12" s="283"/>
      <c r="P12" s="298">
        <f t="shared" si="3"/>
        <v>-0.02303645126</v>
      </c>
      <c r="Q12" s="299">
        <f t="shared" si="4"/>
        <v>16595.18297</v>
      </c>
      <c r="R12" s="283"/>
      <c r="S12" s="283"/>
      <c r="T12" s="283"/>
      <c r="U12" s="283"/>
      <c r="V12" s="283"/>
      <c r="W12" s="283"/>
      <c r="X12" s="283"/>
      <c r="Y12" s="283"/>
      <c r="Z12" s="283"/>
      <c r="AA12" s="283"/>
      <c r="AB12" s="283"/>
      <c r="AC12" s="283"/>
      <c r="AD12" s="283"/>
    </row>
    <row r="13" ht="26.25" customHeight="1">
      <c r="A13" s="294">
        <f>+'17-11'!I4</f>
        <v>44517</v>
      </c>
      <c r="B13" s="295">
        <f>+'17-11'!B297</f>
        <v>21352.9799</v>
      </c>
      <c r="C13" s="295">
        <f>+'17-11'!C297</f>
        <v>19204.78664</v>
      </c>
      <c r="D13" s="295">
        <f>+'17-11'!D297</f>
        <v>0</v>
      </c>
      <c r="E13" s="295">
        <f>+'17-11'!E297</f>
        <v>150.6</v>
      </c>
      <c r="F13" s="295">
        <f>+'17-11'!H297</f>
        <v>1747.817975</v>
      </c>
      <c r="G13" s="295">
        <f>+'17-11'!I297</f>
        <v>249.7752878</v>
      </c>
      <c r="H13" s="160" t="s">
        <v>134</v>
      </c>
      <c r="I13" s="296">
        <v>3.0</v>
      </c>
      <c r="J13" s="285">
        <v>22007.2336</v>
      </c>
      <c r="K13" s="297">
        <f t="shared" si="1"/>
        <v>19355.38664</v>
      </c>
      <c r="L13" s="298">
        <f t="shared" si="2"/>
        <v>0.8795011217</v>
      </c>
      <c r="M13" s="283"/>
      <c r="N13" s="283"/>
      <c r="O13" s="283"/>
      <c r="P13" s="298">
        <f t="shared" si="3"/>
        <v>-0.1004988783</v>
      </c>
      <c r="Q13" s="299">
        <f t="shared" si="4"/>
        <v>19204.78664</v>
      </c>
      <c r="R13" s="283"/>
      <c r="S13" s="283"/>
      <c r="T13" s="283"/>
      <c r="U13" s="283"/>
      <c r="V13" s="283"/>
      <c r="W13" s="283"/>
      <c r="X13" s="283"/>
      <c r="Y13" s="283"/>
      <c r="Z13" s="283"/>
      <c r="AA13" s="283"/>
      <c r="AB13" s="283"/>
      <c r="AC13" s="283"/>
      <c r="AD13" s="283"/>
    </row>
    <row r="14" ht="26.25" customHeight="1">
      <c r="A14" s="294">
        <f>+'19-11'!I4</f>
        <v>44519</v>
      </c>
      <c r="B14" s="295">
        <f>+'19-11'!B283</f>
        <v>14247.4744</v>
      </c>
      <c r="C14" s="295">
        <f>+'19-11'!C283</f>
        <v>12854.82854</v>
      </c>
      <c r="D14" s="295">
        <f>+'19-11'!D283</f>
        <v>0</v>
      </c>
      <c r="E14" s="295">
        <f>+'19-11'!E283</f>
        <v>138.6</v>
      </c>
      <c r="F14" s="295">
        <f>+'19-11'!H283</f>
        <v>968.7470753</v>
      </c>
      <c r="G14" s="295">
        <f>+'19-11'!I283</f>
        <v>285.2987822</v>
      </c>
      <c r="H14" s="160" t="s">
        <v>135</v>
      </c>
      <c r="I14" s="296">
        <v>5.0</v>
      </c>
      <c r="J14" s="285">
        <v>13816.533879999997</v>
      </c>
      <c r="K14" s="297">
        <f t="shared" si="1"/>
        <v>12993.42854</v>
      </c>
      <c r="L14" s="298">
        <f t="shared" si="2"/>
        <v>0.9404260617</v>
      </c>
      <c r="M14" s="283"/>
      <c r="N14" s="283"/>
      <c r="O14" s="283"/>
      <c r="P14" s="298">
        <f t="shared" si="3"/>
        <v>-0.03957393834</v>
      </c>
      <c r="Q14" s="299">
        <f t="shared" si="4"/>
        <v>12854.82854</v>
      </c>
      <c r="R14" s="283"/>
      <c r="S14" s="283"/>
      <c r="T14" s="283"/>
      <c r="U14" s="283"/>
      <c r="V14" s="283"/>
      <c r="W14" s="283"/>
      <c r="X14" s="283"/>
      <c r="Y14" s="283"/>
      <c r="Z14" s="283"/>
      <c r="AA14" s="283"/>
      <c r="AB14" s="283"/>
      <c r="AC14" s="283"/>
      <c r="AD14" s="283"/>
    </row>
    <row r="15" ht="26.25" customHeight="1">
      <c r="A15" s="294">
        <f>+'20-11'!I4</f>
        <v>44520</v>
      </c>
      <c r="B15" s="295">
        <f>+'20-11'!B298</f>
        <v>20955.8232</v>
      </c>
      <c r="C15" s="295">
        <f>+'20-11'!C298</f>
        <v>18829.69403</v>
      </c>
      <c r="D15" s="295">
        <f>+'20-11'!D298</f>
        <v>0</v>
      </c>
      <c r="E15" s="295">
        <f>+'20-11'!E298</f>
        <v>165.6</v>
      </c>
      <c r="F15" s="295">
        <f>+'20-11'!H298</f>
        <v>1495.269829</v>
      </c>
      <c r="G15" s="295">
        <f>+'20-11'!I298</f>
        <v>465.2593399</v>
      </c>
      <c r="H15" s="160" t="s">
        <v>136</v>
      </c>
      <c r="I15" s="296">
        <v>6.0</v>
      </c>
      <c r="J15" s="285">
        <v>20107.4923</v>
      </c>
      <c r="K15" s="297">
        <f t="shared" si="1"/>
        <v>18995.29403</v>
      </c>
      <c r="L15" s="298">
        <f t="shared" si="2"/>
        <v>0.9446873706</v>
      </c>
      <c r="M15" s="283"/>
      <c r="N15" s="283"/>
      <c r="O15" s="283"/>
      <c r="P15" s="298">
        <f t="shared" si="3"/>
        <v>-0.03531262936</v>
      </c>
      <c r="Q15" s="299">
        <f t="shared" si="4"/>
        <v>18829.69403</v>
      </c>
      <c r="R15" s="283"/>
      <c r="S15" s="283"/>
      <c r="T15" s="283"/>
      <c r="U15" s="283"/>
      <c r="V15" s="283"/>
      <c r="W15" s="283"/>
      <c r="X15" s="283"/>
      <c r="Y15" s="283"/>
      <c r="Z15" s="283"/>
      <c r="AA15" s="283"/>
      <c r="AB15" s="283"/>
      <c r="AC15" s="283"/>
      <c r="AD15" s="283"/>
    </row>
    <row r="16" ht="26.25" customHeight="1">
      <c r="A16" s="294">
        <f>+'23-11'!I4</f>
        <v>44523</v>
      </c>
      <c r="B16" s="295">
        <f>+'23-11'!B243</f>
        <v>14445.12634</v>
      </c>
      <c r="C16" s="295">
        <f>+'23-11'!C243</f>
        <v>13100.84326</v>
      </c>
      <c r="D16" s="295">
        <f>+'23-11'!D243</f>
        <v>0</v>
      </c>
      <c r="E16" s="295">
        <f>+'23-11'!E243</f>
        <v>112.2</v>
      </c>
      <c r="F16" s="295">
        <f>+'23-11'!H243</f>
        <v>871.5160665</v>
      </c>
      <c r="G16" s="295">
        <f>+'23-11'!I243</f>
        <v>360.5670175</v>
      </c>
      <c r="H16" s="160" t="s">
        <v>137</v>
      </c>
      <c r="I16" s="296">
        <v>5.0</v>
      </c>
      <c r="J16" s="285">
        <v>13641.645988333334</v>
      </c>
      <c r="K16" s="297">
        <f t="shared" si="1"/>
        <v>13213.04326</v>
      </c>
      <c r="L16" s="298">
        <f t="shared" si="2"/>
        <v>0.9685813037</v>
      </c>
      <c r="M16" s="283"/>
      <c r="N16" s="283"/>
      <c r="O16" s="283"/>
      <c r="P16" s="298">
        <f t="shared" si="3"/>
        <v>-0.0114186963</v>
      </c>
      <c r="Q16" s="299">
        <f t="shared" si="4"/>
        <v>13100.84326</v>
      </c>
      <c r="R16" s="283"/>
      <c r="S16" s="283"/>
      <c r="T16" s="283"/>
      <c r="U16" s="283"/>
      <c r="V16" s="283"/>
      <c r="W16" s="283"/>
      <c r="X16" s="283"/>
      <c r="Y16" s="283"/>
      <c r="Z16" s="283"/>
      <c r="AA16" s="283"/>
      <c r="AB16" s="283"/>
      <c r="AC16" s="283"/>
      <c r="AD16" s="283"/>
    </row>
    <row r="17" ht="26.25" customHeight="1">
      <c r="A17" s="294">
        <f>+'24-11'!I4</f>
        <v>44524</v>
      </c>
      <c r="B17" s="295">
        <f>+'24-11'!B288</f>
        <v>16884.1677</v>
      </c>
      <c r="C17" s="295">
        <f>+'24-11'!C288</f>
        <v>15466.42674</v>
      </c>
      <c r="D17" s="295">
        <f>+'24-11'!D288</f>
        <v>0</v>
      </c>
      <c r="E17" s="295">
        <f>+'24-11'!E288</f>
        <v>115.8</v>
      </c>
      <c r="F17" s="295">
        <f>+'24-11'!H288</f>
        <v>1048.681803</v>
      </c>
      <c r="G17" s="295">
        <f>+'24-11'!I288</f>
        <v>253.259157</v>
      </c>
      <c r="H17" s="160" t="s">
        <v>138</v>
      </c>
      <c r="I17" s="296">
        <v>4.0</v>
      </c>
      <c r="J17" s="285">
        <v>16331.969379999999</v>
      </c>
      <c r="K17" s="297">
        <f t="shared" si="1"/>
        <v>15582.22674</v>
      </c>
      <c r="L17" s="298">
        <f t="shared" si="2"/>
        <v>0.9540935559</v>
      </c>
      <c r="M17" s="283"/>
      <c r="N17" s="283"/>
      <c r="O17" s="283"/>
      <c r="P17" s="298">
        <f t="shared" si="3"/>
        <v>-0.02590644414</v>
      </c>
      <c r="Q17" s="299">
        <f t="shared" si="4"/>
        <v>15466.42674</v>
      </c>
      <c r="R17" s="283"/>
      <c r="S17" s="283"/>
      <c r="T17" s="283"/>
      <c r="U17" s="283"/>
      <c r="V17" s="283"/>
      <c r="W17" s="283"/>
      <c r="X17" s="283"/>
      <c r="Y17" s="283"/>
      <c r="Z17" s="283"/>
      <c r="AA17" s="283"/>
      <c r="AB17" s="283"/>
      <c r="AC17" s="283"/>
      <c r="AD17" s="283"/>
    </row>
    <row r="18" ht="26.25" customHeight="1">
      <c r="A18" s="294">
        <f>+'26-11'!I4</f>
        <v>44526</v>
      </c>
      <c r="B18" s="295">
        <f>+'26-11'!B287</f>
        <v>17597.5942</v>
      </c>
      <c r="C18" s="295">
        <f>+'26-11'!C287</f>
        <v>16471.08165</v>
      </c>
      <c r="D18" s="295">
        <f>+'26-11'!D287</f>
        <v>0</v>
      </c>
      <c r="E18" s="295">
        <f>+'26-11'!E287</f>
        <v>105.6</v>
      </c>
      <c r="F18" s="295">
        <f>+'26-11'!H287</f>
        <v>488.2907197</v>
      </c>
      <c r="G18" s="295">
        <f>+'26-11'!I287</f>
        <v>532.6218298</v>
      </c>
      <c r="H18" s="160" t="s">
        <v>139</v>
      </c>
      <c r="I18" s="296">
        <v>4.0</v>
      </c>
      <c r="J18" s="285">
        <v>18698.48206666667</v>
      </c>
      <c r="K18" s="297">
        <f t="shared" si="1"/>
        <v>16576.68165</v>
      </c>
      <c r="L18" s="298">
        <f t="shared" si="2"/>
        <v>0.8865255261</v>
      </c>
      <c r="M18" s="283"/>
      <c r="N18" s="283"/>
      <c r="O18" s="283"/>
      <c r="P18" s="298">
        <f t="shared" si="3"/>
        <v>-0.09347447395</v>
      </c>
      <c r="Q18" s="299">
        <f t="shared" si="4"/>
        <v>16471.08165</v>
      </c>
      <c r="R18" s="283"/>
      <c r="S18" s="283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</row>
    <row r="19" ht="26.25" customHeight="1">
      <c r="A19" s="294">
        <f>+'27-11'!I4</f>
        <v>44527</v>
      </c>
      <c r="B19" s="295">
        <f>+'27-11'!B305</f>
        <v>34381.3267</v>
      </c>
      <c r="C19" s="295">
        <f>+'27-11'!C305</f>
        <v>31137.74583</v>
      </c>
      <c r="D19" s="295">
        <f>+'27-11'!D305</f>
        <v>0</v>
      </c>
      <c r="E19" s="295">
        <f>+'27-11'!E305</f>
        <v>217.8</v>
      </c>
      <c r="F19" s="295">
        <f>+'27-11'!H305</f>
        <v>2424.971796</v>
      </c>
      <c r="G19" s="295">
        <f>+'27-11'!I305</f>
        <v>600.8090725</v>
      </c>
      <c r="H19" s="160" t="s">
        <v>140</v>
      </c>
      <c r="I19" s="296">
        <v>6.0</v>
      </c>
      <c r="J19" s="285">
        <v>32961.05318</v>
      </c>
      <c r="K19" s="297">
        <f t="shared" si="1"/>
        <v>31355.54583</v>
      </c>
      <c r="L19" s="298">
        <f t="shared" si="2"/>
        <v>0.9512907752</v>
      </c>
      <c r="M19" s="283"/>
      <c r="N19" s="283"/>
      <c r="O19" s="283"/>
      <c r="P19" s="298">
        <f t="shared" si="3"/>
        <v>-0.02870922477</v>
      </c>
      <c r="Q19" s="299">
        <f t="shared" si="4"/>
        <v>31137.74583</v>
      </c>
      <c r="R19" s="283"/>
      <c r="S19" s="283"/>
      <c r="T19" s="283"/>
      <c r="U19" s="283"/>
      <c r="V19" s="283"/>
      <c r="W19" s="283"/>
      <c r="X19" s="283"/>
      <c r="Y19" s="283"/>
      <c r="Z19" s="283"/>
      <c r="AA19" s="283"/>
      <c r="AB19" s="283"/>
      <c r="AC19" s="283"/>
      <c r="AD19" s="283"/>
    </row>
    <row r="20" ht="26.25" customHeight="1">
      <c r="A20" s="294">
        <f>+'28-11'!I4</f>
        <v>44528</v>
      </c>
      <c r="B20" s="295">
        <f>+'28-11'!B281</f>
        <v>14762.934</v>
      </c>
      <c r="C20" s="295">
        <f>+'28-11'!C281</f>
        <v>13930.06051</v>
      </c>
      <c r="D20" s="295">
        <f>+'28-11'!D281</f>
        <v>0</v>
      </c>
      <c r="E20" s="295">
        <f>+'28-11'!E281</f>
        <v>149.4</v>
      </c>
      <c r="F20" s="295">
        <f>+'28-11'!H281</f>
        <v>356.7118194</v>
      </c>
      <c r="G20" s="295">
        <f>+'28-11'!I281</f>
        <v>326.7616691</v>
      </c>
      <c r="H20" s="160" t="s">
        <v>141</v>
      </c>
      <c r="I20" s="296">
        <v>4.0</v>
      </c>
      <c r="J20" s="285">
        <v>14218.479440000001</v>
      </c>
      <c r="K20" s="297">
        <f t="shared" si="1"/>
        <v>14079.46051</v>
      </c>
      <c r="L20" s="298">
        <f t="shared" si="2"/>
        <v>0.9902226585</v>
      </c>
      <c r="M20" s="283"/>
      <c r="N20" s="283"/>
      <c r="O20" s="283"/>
      <c r="P20" s="298">
        <f t="shared" si="3"/>
        <v>0.01022265854</v>
      </c>
      <c r="Q20" s="299">
        <f t="shared" si="4"/>
        <v>13930.06051</v>
      </c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</row>
    <row r="21" ht="26.25" customHeight="1">
      <c r="A21" s="294">
        <f>+'29-11'!I4</f>
        <v>44529</v>
      </c>
      <c r="B21" s="300">
        <f>+'29-11'!B283</f>
        <v>24938.05322</v>
      </c>
      <c r="C21" s="300">
        <f>+'29-11'!C283</f>
        <v>23108.4514</v>
      </c>
      <c r="D21" s="300">
        <f>+'29-11'!D283</f>
        <v>123.08</v>
      </c>
      <c r="E21" s="300">
        <f>+'29-11'!E283</f>
        <v>110.4</v>
      </c>
      <c r="F21" s="300">
        <f>+'29-11'!H283</f>
        <v>811.0907191</v>
      </c>
      <c r="G21" s="300">
        <f>+'29-11'!I283</f>
        <v>785.0311024</v>
      </c>
      <c r="H21" s="160" t="s">
        <v>142</v>
      </c>
      <c r="I21" s="296">
        <v>4.0</v>
      </c>
      <c r="J21" s="285">
        <v>23828.493705217392</v>
      </c>
      <c r="K21" s="297">
        <f t="shared" si="1"/>
        <v>23218.8514</v>
      </c>
      <c r="L21" s="298">
        <f t="shared" si="2"/>
        <v>0.9744154073</v>
      </c>
      <c r="M21" s="283"/>
      <c r="N21" s="283"/>
      <c r="O21" s="283"/>
      <c r="P21" s="298">
        <f t="shared" si="3"/>
        <v>-0.005584592726</v>
      </c>
      <c r="Q21" s="299">
        <f t="shared" si="4"/>
        <v>23231.5314</v>
      </c>
      <c r="R21" s="283"/>
      <c r="S21" s="283"/>
      <c r="T21" s="283"/>
      <c r="U21" s="283"/>
      <c r="V21" s="283"/>
      <c r="W21" s="283"/>
      <c r="X21" s="283"/>
      <c r="Y21" s="283"/>
      <c r="Z21" s="283"/>
      <c r="AA21" s="283"/>
      <c r="AB21" s="283"/>
      <c r="AC21" s="283"/>
      <c r="AD21" s="283"/>
    </row>
    <row r="22" ht="26.25" customHeight="1">
      <c r="A22" s="294"/>
      <c r="B22" s="300"/>
      <c r="C22" s="300"/>
      <c r="D22" s="300"/>
      <c r="E22" s="300"/>
      <c r="F22" s="300"/>
      <c r="G22" s="300"/>
      <c r="H22" s="301"/>
      <c r="I22" s="296"/>
      <c r="J22" s="302">
        <f t="shared" ref="J22:K22" si="5">SUM(J7:J21)</f>
        <v>316813.7729</v>
      </c>
      <c r="K22" s="303">
        <f t="shared" si="5"/>
        <v>267440.2417</v>
      </c>
      <c r="L22" s="298">
        <f t="shared" si="2"/>
        <v>0.8441559824</v>
      </c>
      <c r="M22" s="283"/>
      <c r="N22" s="283"/>
      <c r="O22" s="283"/>
      <c r="P22" s="298">
        <f t="shared" si="3"/>
        <v>-0.1358440176</v>
      </c>
      <c r="Q22" s="299">
        <f t="shared" si="4"/>
        <v>0</v>
      </c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</row>
    <row r="23" ht="29.25" customHeight="1">
      <c r="A23" s="304" t="s">
        <v>143</v>
      </c>
      <c r="B23" s="305">
        <f t="shared" ref="B23:G23" si="6">SUM(B7:B22)</f>
        <v>324435.7784</v>
      </c>
      <c r="C23" s="305">
        <f t="shared" si="6"/>
        <v>265476.4417</v>
      </c>
      <c r="D23" s="305">
        <f t="shared" si="6"/>
        <v>694.0471646</v>
      </c>
      <c r="E23" s="305">
        <f t="shared" si="6"/>
        <v>1963.8</v>
      </c>
      <c r="F23" s="305">
        <f t="shared" si="6"/>
        <v>18986.90734</v>
      </c>
      <c r="G23" s="305">
        <f t="shared" si="6"/>
        <v>37314.58216</v>
      </c>
      <c r="H23" s="306"/>
      <c r="I23" s="307">
        <f>SUM(I7:I22)</f>
        <v>62</v>
      </c>
      <c r="J23" s="285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</row>
    <row r="24" ht="24.75" customHeight="1">
      <c r="A24" s="308" t="s">
        <v>49</v>
      </c>
      <c r="B24" s="309"/>
      <c r="C24" s="310">
        <f>+C23/B23</f>
        <v>0.8182711631</v>
      </c>
      <c r="D24" s="311">
        <f>+D23/B23</f>
        <v>0.002139243606</v>
      </c>
      <c r="E24" s="311">
        <f>+E23/B23</f>
        <v>0.006052969896</v>
      </c>
      <c r="F24" s="310">
        <f>+F23/B23</f>
        <v>0.05852285291</v>
      </c>
      <c r="G24" s="311">
        <f>+G23/B23</f>
        <v>0.1150137705</v>
      </c>
      <c r="H24" s="306"/>
      <c r="I24" s="283"/>
      <c r="J24" s="285"/>
      <c r="K24" s="283"/>
      <c r="L24" s="283"/>
      <c r="M24" s="283"/>
      <c r="N24" s="283"/>
      <c r="O24" s="283"/>
      <c r="P24" s="283"/>
      <c r="Q24" s="283"/>
      <c r="R24" s="283"/>
      <c r="S24" s="283"/>
      <c r="T24" s="283"/>
      <c r="U24" s="283"/>
      <c r="V24" s="283"/>
      <c r="W24" s="283"/>
      <c r="X24" s="283"/>
      <c r="Y24" s="283"/>
      <c r="Z24" s="283"/>
      <c r="AA24" s="283"/>
      <c r="AB24" s="283"/>
      <c r="AC24" s="283"/>
      <c r="AD24" s="283"/>
    </row>
    <row r="25" ht="24.0" customHeight="1">
      <c r="A25" s="312" t="s">
        <v>144</v>
      </c>
      <c r="B25" s="313"/>
      <c r="C25" s="314"/>
      <c r="D25" s="315">
        <v>0.0053</v>
      </c>
      <c r="E25" s="315">
        <v>0.0084</v>
      </c>
      <c r="F25" s="314"/>
      <c r="G25" s="316">
        <v>0.0061</v>
      </c>
      <c r="H25" s="306"/>
      <c r="I25" s="283"/>
      <c r="J25" s="285"/>
      <c r="K25" s="283"/>
      <c r="L25" s="283"/>
      <c r="M25" s="283"/>
      <c r="N25" s="283"/>
      <c r="O25" s="283"/>
      <c r="P25" s="283"/>
      <c r="Q25" s="283"/>
      <c r="R25" s="283"/>
      <c r="S25" s="283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</row>
    <row r="26" ht="24.0" customHeight="1">
      <c r="A26" s="317"/>
      <c r="B26" s="318"/>
      <c r="C26" s="283"/>
      <c r="D26" s="283"/>
      <c r="E26" s="283"/>
      <c r="F26" s="283"/>
      <c r="G26" s="318"/>
      <c r="H26" s="319"/>
      <c r="I26" s="283"/>
      <c r="J26" s="285"/>
      <c r="K26" s="283"/>
      <c r="L26" s="283"/>
      <c r="M26" s="283"/>
      <c r="N26" s="283"/>
      <c r="O26" s="283"/>
      <c r="P26" s="283"/>
      <c r="Q26" s="283"/>
      <c r="R26" s="283"/>
      <c r="S26" s="283"/>
      <c r="T26" s="283"/>
      <c r="U26" s="283"/>
      <c r="V26" s="283"/>
      <c r="W26" s="283"/>
      <c r="X26" s="283"/>
      <c r="Y26" s="283"/>
      <c r="Z26" s="283"/>
      <c r="AA26" s="283"/>
      <c r="AB26" s="283"/>
      <c r="AC26" s="283"/>
      <c r="AD26" s="283"/>
    </row>
    <row r="27" ht="23.25" customHeight="1">
      <c r="A27" s="320"/>
      <c r="B27" s="283"/>
      <c r="C27" s="283"/>
      <c r="D27" s="283" t="s">
        <v>145</v>
      </c>
      <c r="E27" s="283"/>
      <c r="F27" s="321">
        <f>+D23+E23+F23+G23</f>
        <v>58959.33667</v>
      </c>
      <c r="G27" s="283"/>
      <c r="H27" s="322"/>
      <c r="I27" s="283"/>
      <c r="J27" s="285"/>
      <c r="K27" s="283"/>
      <c r="L27" s="283"/>
      <c r="M27" s="283"/>
      <c r="N27" s="283"/>
      <c r="O27" s="283"/>
      <c r="P27" s="283"/>
      <c r="Q27" s="283"/>
      <c r="R27" s="283"/>
      <c r="S27" s="283"/>
      <c r="T27" s="283"/>
      <c r="U27" s="283"/>
      <c r="V27" s="283"/>
      <c r="W27" s="283"/>
      <c r="X27" s="283"/>
      <c r="Y27" s="283"/>
      <c r="Z27" s="283"/>
      <c r="AA27" s="283"/>
      <c r="AB27" s="283"/>
      <c r="AC27" s="283"/>
      <c r="AD27" s="283"/>
    </row>
    <row r="28" ht="20.25" customHeight="1">
      <c r="A28" s="320"/>
      <c r="B28" s="283"/>
      <c r="C28" s="283"/>
      <c r="D28" s="283" t="s">
        <v>146</v>
      </c>
      <c r="E28" s="283"/>
      <c r="F28" s="323">
        <f>+F27/B23</f>
        <v>0.1817288369</v>
      </c>
      <c r="G28" s="283"/>
      <c r="H28" s="296"/>
      <c r="I28" s="283"/>
      <c r="J28" s="285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V28" s="283"/>
      <c r="W28" s="283"/>
      <c r="X28" s="283"/>
      <c r="Y28" s="283"/>
      <c r="Z28" s="283"/>
      <c r="AA28" s="283"/>
      <c r="AB28" s="283"/>
      <c r="AC28" s="283"/>
      <c r="AD28" s="283"/>
    </row>
    <row r="29" ht="20.25" customHeight="1">
      <c r="A29" s="320"/>
      <c r="B29" s="283"/>
      <c r="C29" s="283"/>
      <c r="D29" s="283" t="s">
        <v>147</v>
      </c>
      <c r="E29" s="283"/>
      <c r="F29" s="323">
        <f t="shared" ref="F29:F30" si="7">+D24+E24+G24</f>
        <v>0.123205984</v>
      </c>
      <c r="G29" s="283"/>
      <c r="H29" s="296"/>
      <c r="I29" s="283"/>
      <c r="J29" s="285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  <c r="AA29" s="283"/>
      <c r="AB29" s="283"/>
      <c r="AC29" s="283"/>
      <c r="AD29" s="283"/>
    </row>
    <row r="30" ht="20.25" customHeight="1">
      <c r="A30" s="320"/>
      <c r="B30" s="283"/>
      <c r="C30" s="313" t="s">
        <v>148</v>
      </c>
      <c r="D30" s="313"/>
      <c r="E30" s="313"/>
      <c r="F30" s="316">
        <f t="shared" si="7"/>
        <v>0.0198</v>
      </c>
      <c r="G30" s="283"/>
      <c r="H30" s="324"/>
      <c r="I30" s="283"/>
      <c r="J30" s="285"/>
      <c r="K30" s="283"/>
      <c r="L30" s="283"/>
      <c r="M30" s="283"/>
      <c r="N30" s="283"/>
      <c r="O30" s="283"/>
      <c r="P30" s="283"/>
      <c r="Q30" s="283"/>
      <c r="R30" s="283"/>
      <c r="S30" s="283"/>
      <c r="T30" s="283"/>
      <c r="U30" s="283"/>
      <c r="V30" s="283"/>
      <c r="W30" s="283"/>
      <c r="X30" s="283"/>
      <c r="Y30" s="283"/>
      <c r="Z30" s="283"/>
      <c r="AA30" s="283"/>
      <c r="AB30" s="283"/>
      <c r="AC30" s="283"/>
      <c r="AD30" s="283"/>
    </row>
    <row r="31" ht="20.25" customHeight="1">
      <c r="A31" s="320" t="s">
        <v>149</v>
      </c>
      <c r="B31" s="283"/>
      <c r="C31" s="283"/>
      <c r="D31" s="325">
        <v>9.0</v>
      </c>
      <c r="E31" s="283"/>
      <c r="F31" s="283"/>
      <c r="G31" s="283"/>
      <c r="H31" s="324"/>
      <c r="I31" s="283"/>
      <c r="J31" s="285"/>
      <c r="K31" s="283"/>
      <c r="L31" s="283"/>
      <c r="M31" s="283"/>
      <c r="N31" s="283"/>
      <c r="O31" s="283"/>
      <c r="P31" s="283"/>
      <c r="Q31" s="283"/>
      <c r="R31" s="283"/>
      <c r="S31" s="283"/>
      <c r="T31" s="283"/>
      <c r="U31" s="283"/>
      <c r="V31" s="283"/>
      <c r="W31" s="283"/>
      <c r="X31" s="283"/>
      <c r="Y31" s="283"/>
      <c r="Z31" s="283"/>
      <c r="AA31" s="283"/>
      <c r="AB31" s="283"/>
      <c r="AC31" s="283"/>
      <c r="AD31" s="283"/>
    </row>
    <row r="32" ht="20.25" customHeight="1">
      <c r="A32" s="320"/>
      <c r="B32" s="283"/>
      <c r="C32" s="283" t="s">
        <v>150</v>
      </c>
      <c r="D32" s="326">
        <f t="shared" ref="D32:E32" si="8">+$D$31*D23</f>
        <v>6246.424481</v>
      </c>
      <c r="E32" s="326">
        <f t="shared" si="8"/>
        <v>17674.2</v>
      </c>
      <c r="F32" s="326"/>
      <c r="G32" s="326">
        <f>+$D$31*G23</f>
        <v>335831.2395</v>
      </c>
      <c r="H32" s="324"/>
      <c r="I32" s="283"/>
      <c r="J32" s="285"/>
      <c r="K32" s="283"/>
      <c r="L32" s="283"/>
      <c r="M32" s="283"/>
      <c r="N32" s="283"/>
      <c r="O32" s="283"/>
      <c r="P32" s="283"/>
      <c r="Q32" s="283"/>
      <c r="R32" s="283"/>
      <c r="S32" s="283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</row>
    <row r="33" ht="21.0" customHeight="1">
      <c r="A33" s="327"/>
      <c r="B33" s="328"/>
      <c r="C33" s="328"/>
      <c r="D33" s="328"/>
      <c r="E33" s="328"/>
      <c r="F33" s="328"/>
      <c r="G33" s="328"/>
      <c r="H33" s="329"/>
      <c r="I33" s="283"/>
      <c r="J33" s="285"/>
      <c r="K33" s="283"/>
      <c r="L33" s="283"/>
      <c r="M33" s="283"/>
      <c r="N33" s="283"/>
      <c r="O33" s="283"/>
      <c r="P33" s="283"/>
      <c r="Q33" s="283"/>
      <c r="R33" s="283"/>
      <c r="S33" s="283"/>
      <c r="T33" s="283"/>
      <c r="U33" s="283"/>
      <c r="V33" s="283"/>
      <c r="W33" s="283"/>
      <c r="X33" s="283"/>
      <c r="Y33" s="283"/>
      <c r="Z33" s="283"/>
      <c r="AA33" s="283"/>
      <c r="AB33" s="283"/>
      <c r="AC33" s="283"/>
      <c r="AD33" s="283"/>
    </row>
    <row r="34" ht="20.25" customHeight="1">
      <c r="A34" s="330">
        <f>+'1-11'!P224+'3-11'!P237+'5-11'!P215+'8-11'!P237+'11-11'!P237+'13-11'!P214+'17-11'!P228+'19-11'!P219+'20-11'!P231+'23-11'!P205+'24-11'!P221+'26-11'!P220+'27-11'!P236+'28-11'!P216+'29-11'!P222</f>
        <v>0</v>
      </c>
      <c r="B34" s="330">
        <f>+'1-11'!Q224+'3-11'!Q237+'5-11'!Q215+'8-11'!Q237+'11-11'!Q237+'13-11'!Q214+'17-11'!Q228+'19-11'!Q219+'20-11'!Q231+'23-11'!Q205+'24-11'!Q221+'26-11'!Q220+'27-11'!Q236+'28-11'!Q216+'29-11'!Q222</f>
        <v>0</v>
      </c>
      <c r="C34" s="330">
        <f>+'1-11'!R224+'3-11'!R237+'5-11'!R215+'8-11'!R237+'11-11'!R237+'13-11'!R214+'17-11'!R228+'19-11'!R219+'20-11'!R231+'23-11'!R205+'24-11'!R221+'26-11'!R220+'27-11'!R236+'28-11'!R216+'29-11'!R222</f>
        <v>0</v>
      </c>
      <c r="D34" s="330">
        <f>+'1-11'!S224+'3-11'!S237+'5-11'!S215+'8-11'!S237+'11-11'!S237+'13-11'!S214+'17-11'!S228+'19-11'!S219+'20-11'!S231+'23-11'!S205+'24-11'!S221+'26-11'!S220+'27-11'!S236+'28-11'!S216+'29-11'!S222</f>
        <v>187</v>
      </c>
      <c r="E34" s="330">
        <f>+'1-11'!T224+'3-11'!T237+'5-11'!T215+'8-11'!T237+'11-11'!T237+'13-11'!T214+'17-11'!T228+'19-11'!T219+'20-11'!T231+'23-11'!T205+'24-11'!T221+'26-11'!T220+'27-11'!T236+'28-11'!T216+'29-11'!T222</f>
        <v>395</v>
      </c>
      <c r="F34" s="330" t="str">
        <f>+'1-11'!U224+'3-11'!U237+'5-11'!U215+'8-11'!U237+'11-11'!U237+'13-11'!U214+'17-11'!U228+'19-11'!U219+'20-11'!U231+'23-11'!U205+'24-11'!U221+'26-11'!U220+'27-11'!U236+'28-11'!U216+'29-11'!U222</f>
        <v>#VALUE!</v>
      </c>
      <c r="G34" s="330">
        <f>+'1-11'!V224+'3-11'!V237+'5-11'!V215+'8-11'!V237+'11-11'!V237+'13-11'!V214+'17-11'!V228+'19-11'!V219+'20-11'!V231+'23-11'!V205+'24-11'!V221+'26-11'!V220+'27-11'!V236+'28-11'!V216+'29-11'!V222</f>
        <v>0</v>
      </c>
      <c r="H34" s="330">
        <f>+'1-11'!W224+'3-11'!W237+'5-11'!W215+'8-11'!W237+'11-11'!W237+'13-11'!W214+'17-11'!W228+'19-11'!W219+'20-11'!W231+'23-11'!W205+'24-11'!W221+'26-11'!W220+'27-11'!W236+'28-11'!W216+'29-11'!W222</f>
        <v>0</v>
      </c>
      <c r="I34" s="330">
        <f>+'1-11'!X224+'3-11'!X237+'5-11'!X215+'8-11'!X237+'11-11'!X237+'13-11'!X214+'17-11'!X228+'19-11'!X219+'20-11'!X231+'23-11'!X205+'24-11'!X221+'26-11'!X220+'27-11'!X236+'28-11'!X216+'29-11'!X222</f>
        <v>0</v>
      </c>
      <c r="J34" s="330">
        <f>+'1-11'!Y224+'3-11'!Y237+'5-11'!Y215+'8-11'!Y237+'11-11'!Y237+'13-11'!Y214+'17-11'!Y228+'19-11'!Y219+'20-11'!Y231+'23-11'!Y205+'24-11'!Y221+'26-11'!Y220+'27-11'!Y236+'28-11'!Y216+'29-11'!Y222</f>
        <v>0</v>
      </c>
      <c r="K34" s="330" t="str">
        <f>+'1-11'!Z224+'3-11'!Z237+'5-11'!Z215+'8-11'!Z237+'11-11'!Z237+'13-11'!Z214+'17-11'!Z228+'19-11'!Z219+'20-11'!Z231+'23-11'!Z205+'24-11'!Z221+'26-11'!Z220+'27-11'!Z236+'28-11'!Z216+'29-11'!Z222</f>
        <v>#VALUE!</v>
      </c>
      <c r="L34" s="330">
        <f>+'1-11'!AA224+'3-11'!AA237+'5-11'!AA215+'8-11'!AA237+'11-11'!AA237+'13-11'!AA214+'17-11'!AA228+'19-11'!AA219+'20-11'!AA231+'23-11'!AA205+'24-11'!AA221+'26-11'!AA220+'27-11'!AA236+'28-11'!AA216+'29-11'!AA222</f>
        <v>0</v>
      </c>
      <c r="M34" s="283"/>
      <c r="N34" s="283"/>
      <c r="O34" s="283"/>
      <c r="P34" s="283"/>
      <c r="Q34" s="283"/>
      <c r="R34" s="283"/>
      <c r="S34" s="283"/>
      <c r="T34" s="283"/>
      <c r="U34" s="283"/>
      <c r="V34" s="283"/>
      <c r="W34" s="283"/>
      <c r="X34" s="283"/>
      <c r="Y34" s="283"/>
      <c r="Z34" s="283"/>
      <c r="AA34" s="283"/>
      <c r="AB34" s="283"/>
      <c r="AC34" s="283"/>
      <c r="AD34" s="283"/>
    </row>
    <row r="35" ht="20.25" customHeight="1">
      <c r="A35" s="330">
        <f>+'1-11'!P225+'3-11'!P238+'5-11'!P216+'8-11'!P238+'11-11'!P238+'13-11'!P215+'17-11'!P229+'19-11'!P220+'20-11'!P232+'23-11'!P206+'24-11'!P222+'26-11'!P221+'27-11'!P237+'28-11'!P217+'29-11'!P223</f>
        <v>0</v>
      </c>
      <c r="B35" s="330">
        <f>+'1-11'!Q225+'3-11'!Q238+'5-11'!Q216+'8-11'!Q238+'11-11'!Q238+'13-11'!Q215+'17-11'!Q229+'19-11'!Q220+'20-11'!Q232+'23-11'!Q206+'24-11'!Q222+'26-11'!Q221+'27-11'!Q237+'28-11'!Q217+'29-11'!Q223</f>
        <v>0</v>
      </c>
      <c r="C35" s="330">
        <f>+'1-11'!R225+'3-11'!R238+'5-11'!R216+'8-11'!R238+'11-11'!R238+'13-11'!R215+'17-11'!R229+'19-11'!R220+'20-11'!R232+'23-11'!R206+'24-11'!R222+'26-11'!R221+'27-11'!R237+'28-11'!R217+'29-11'!R223</f>
        <v>0</v>
      </c>
      <c r="D35" s="330">
        <f>+'1-11'!S225+'3-11'!S238+'5-11'!S216+'8-11'!S238+'11-11'!S238+'13-11'!S215+'17-11'!S229+'19-11'!S220+'20-11'!S232+'23-11'!S206+'24-11'!S222+'26-11'!S221+'27-11'!S237+'28-11'!S217+'29-11'!S223</f>
        <v>0</v>
      </c>
      <c r="E35" s="330">
        <f>+'1-11'!T225+'3-11'!T238+'5-11'!T216+'8-11'!T238+'11-11'!T238+'13-11'!T215+'17-11'!T229+'19-11'!T220+'20-11'!T232+'23-11'!T206+'24-11'!T222+'26-11'!T221+'27-11'!T237+'28-11'!T217+'29-11'!T223</f>
        <v>208</v>
      </c>
      <c r="F35" s="330">
        <f>+'1-11'!U225+'3-11'!U238+'5-11'!U216+'8-11'!U238+'11-11'!U238+'13-11'!U215+'17-11'!U229+'19-11'!U220+'20-11'!U232+'23-11'!U206+'24-11'!U222+'26-11'!U221+'27-11'!U237+'28-11'!U217+'29-11'!U223</f>
        <v>0</v>
      </c>
      <c r="G35" s="330">
        <f>+'1-11'!V225+'3-11'!V238+'5-11'!V216+'8-11'!V238+'11-11'!V238+'13-11'!V215+'17-11'!V229+'19-11'!V220+'20-11'!V232+'23-11'!V206+'24-11'!V222+'26-11'!V221+'27-11'!V237+'28-11'!V217+'29-11'!V223</f>
        <v>0</v>
      </c>
      <c r="H35" s="330">
        <f>+'1-11'!W225+'3-11'!W238+'5-11'!W216+'8-11'!W238+'11-11'!W238+'13-11'!W215+'17-11'!W229+'19-11'!W220+'20-11'!W232+'23-11'!W206+'24-11'!W222+'26-11'!W221+'27-11'!W237+'28-11'!W217+'29-11'!W223</f>
        <v>0</v>
      </c>
      <c r="I35" s="330">
        <f>+'1-11'!X225+'3-11'!X238+'5-11'!X216+'8-11'!X238+'11-11'!X238+'13-11'!X215+'17-11'!X229+'19-11'!X220+'20-11'!X232+'23-11'!X206+'24-11'!X222+'26-11'!X221+'27-11'!X237+'28-11'!X217+'29-11'!X223</f>
        <v>0</v>
      </c>
      <c r="J35" s="330">
        <f>+'1-11'!Y225+'3-11'!Y238+'5-11'!Y216+'8-11'!Y238+'11-11'!Y238+'13-11'!Y215+'17-11'!Y229+'19-11'!Y220+'20-11'!Y232+'23-11'!Y206+'24-11'!Y222+'26-11'!Y221+'27-11'!Y237+'28-11'!Y217+'29-11'!Y223</f>
        <v>0</v>
      </c>
      <c r="K35" s="330">
        <f>+'1-11'!Z225+'3-11'!Z238+'5-11'!Z216+'8-11'!Z238+'11-11'!Z238+'13-11'!Z215+'17-11'!Z229+'19-11'!Z220+'20-11'!Z232+'23-11'!Z206+'24-11'!Z222+'26-11'!Z221+'27-11'!Z237+'28-11'!Z217+'29-11'!Z223</f>
        <v>0</v>
      </c>
      <c r="L35" s="330">
        <f>+'1-11'!AA225+'3-11'!AA238+'5-11'!AA216+'8-11'!AA238+'11-11'!AA238+'13-11'!AA215+'17-11'!AA229+'19-11'!AA220+'20-11'!AA232+'23-11'!AA206+'24-11'!AA222+'26-11'!AA221+'27-11'!AA237+'28-11'!AA217+'29-11'!AA223</f>
        <v>0</v>
      </c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  <c r="AA35" s="283"/>
      <c r="AB35" s="283"/>
      <c r="AC35" s="283"/>
      <c r="AD35" s="283"/>
    </row>
    <row r="36" ht="20.25" customHeight="1">
      <c r="A36" s="330">
        <f>+'1-11'!P226+'3-11'!P239+'5-11'!P217+'8-11'!P239+'11-11'!P239+'13-11'!P216+'17-11'!P230+'19-11'!P221+'20-11'!P233+'23-11'!P207+'24-11'!P223+'26-11'!P222+'27-11'!P238+'28-11'!P218+'29-11'!P224</f>
        <v>0</v>
      </c>
      <c r="B36" s="330">
        <f>+'1-11'!Q226+'3-11'!Q239+'5-11'!Q217+'8-11'!Q239+'11-11'!Q239+'13-11'!Q216+'17-11'!Q230+'19-11'!Q221+'20-11'!Q233+'23-11'!Q207+'24-11'!Q223+'26-11'!Q222+'27-11'!Q238+'28-11'!Q218+'29-11'!Q224</f>
        <v>0</v>
      </c>
      <c r="C36" s="330">
        <f>+'1-11'!R226+'3-11'!R239+'5-11'!R217+'8-11'!R239+'11-11'!R239+'13-11'!R216+'17-11'!R230+'19-11'!R221+'20-11'!R233+'23-11'!R207+'24-11'!R223+'26-11'!R222+'27-11'!R238+'28-11'!R218+'29-11'!R224</f>
        <v>0</v>
      </c>
      <c r="D36" s="330">
        <f>+'1-11'!S226+'3-11'!S239+'5-11'!S217+'8-11'!S239+'11-11'!S239+'13-11'!S216+'17-11'!S230+'19-11'!S221+'20-11'!S233+'23-11'!S207+'24-11'!S223+'26-11'!S222+'27-11'!S238+'28-11'!S218+'29-11'!S224</f>
        <v>0</v>
      </c>
      <c r="E36" s="330"/>
      <c r="F36" s="330"/>
      <c r="G36" s="330">
        <f>+'1-11'!V226+'3-11'!V239+'5-11'!V217+'8-11'!V239+'11-11'!V239+'13-11'!V216+'17-11'!V230+'19-11'!V221+'20-11'!V233+'23-11'!V207+'24-11'!V223+'26-11'!V222+'27-11'!V238+'28-11'!V218+'29-11'!V224</f>
        <v>0</v>
      </c>
      <c r="H36" s="330">
        <f>+'1-11'!W226+'3-11'!W239+'5-11'!W217+'8-11'!W239+'11-11'!W239+'13-11'!W216+'17-11'!W230+'19-11'!W221+'20-11'!W233+'23-11'!W207+'24-11'!W223+'26-11'!W222+'27-11'!W238+'28-11'!W218+'29-11'!W224</f>
        <v>0</v>
      </c>
      <c r="I36" s="330">
        <f>+'1-11'!X226+'3-11'!X239+'5-11'!X217+'8-11'!X239+'11-11'!X239+'13-11'!X216+'17-11'!X230+'19-11'!X221+'20-11'!X233+'23-11'!X207+'24-11'!X223+'26-11'!X222+'27-11'!X238+'28-11'!X218+'29-11'!X224</f>
        <v>0</v>
      </c>
      <c r="J36" s="330">
        <f>+'1-11'!Y226+'3-11'!Y239+'5-11'!Y217+'8-11'!Y239+'11-11'!Y239+'13-11'!Y216+'17-11'!Y230+'19-11'!Y221+'20-11'!Y233+'23-11'!Y207+'24-11'!Y223+'26-11'!Y222+'27-11'!Y238+'28-11'!Y218+'29-11'!Y224</f>
        <v>0</v>
      </c>
      <c r="K36" s="330">
        <f>+'1-11'!Z226+'3-11'!Z239+'5-11'!Z217+'8-11'!Z239+'11-11'!Z239+'13-11'!Z216+'17-11'!Z230+'19-11'!Z221+'20-11'!Z233+'23-11'!Z207+'24-11'!Z223+'26-11'!Z222+'27-11'!Z238+'28-11'!Z218+'29-11'!Z224</f>
        <v>0</v>
      </c>
      <c r="L36" s="330">
        <f>+'1-11'!AA226+'3-11'!AA239+'5-11'!AA217+'8-11'!AA239+'11-11'!AA239+'13-11'!AA216+'17-11'!AA230+'19-11'!AA221+'20-11'!AA233+'23-11'!AA207+'24-11'!AA223+'26-11'!AA222+'27-11'!AA238+'28-11'!AA218+'29-11'!AA224</f>
        <v>0</v>
      </c>
      <c r="M36" s="283"/>
      <c r="N36" s="283"/>
      <c r="O36" s="283"/>
      <c r="P36" s="283"/>
      <c r="Q36" s="283"/>
      <c r="R36" s="283"/>
      <c r="S36" s="283"/>
      <c r="T36" s="283"/>
      <c r="U36" s="283"/>
      <c r="V36" s="283"/>
      <c r="W36" s="283"/>
      <c r="X36" s="283"/>
      <c r="Y36" s="283"/>
      <c r="Z36" s="283"/>
      <c r="AA36" s="283"/>
      <c r="AB36" s="283"/>
      <c r="AC36" s="283"/>
      <c r="AD36" s="283"/>
    </row>
    <row r="37" ht="21.75" customHeight="1">
      <c r="A37" s="286"/>
      <c r="B37" s="283"/>
      <c r="C37" s="283"/>
      <c r="D37" s="331" t="s">
        <v>31</v>
      </c>
      <c r="E37" s="330">
        <f>+'1-11'!T227+'3-11'!T240+'5-11'!T218+'8-11'!T240+'11-11'!T240+'13-11'!T217+'17-11'!T231+'19-11'!T222+'20-11'!T234+'23-11'!T208+'24-11'!T224+'26-11'!T223+'27-11'!T239+'28-11'!T219+'29-11'!T225</f>
        <v>248896.8385</v>
      </c>
      <c r="F37" s="283"/>
      <c r="G37" s="283"/>
      <c r="H37" s="284"/>
      <c r="I37" s="283"/>
      <c r="J37" s="285"/>
      <c r="K37" s="283"/>
      <c r="L37" s="283"/>
      <c r="M37" s="283"/>
      <c r="N37" s="283"/>
      <c r="O37" s="283"/>
      <c r="P37" s="283"/>
      <c r="Q37" s="283"/>
      <c r="R37" s="283"/>
      <c r="S37" s="283"/>
      <c r="T37" s="283"/>
      <c r="U37" s="283"/>
      <c r="V37" s="283"/>
      <c r="W37" s="283"/>
      <c r="X37" s="283"/>
      <c r="Y37" s="283"/>
      <c r="Z37" s="283"/>
      <c r="AA37" s="283"/>
      <c r="AB37" s="283"/>
      <c r="AC37" s="283"/>
      <c r="AD37" s="283"/>
    </row>
    <row r="38" ht="21.75" customHeight="1">
      <c r="A38" s="286"/>
      <c r="B38" s="283"/>
      <c r="C38" s="283"/>
      <c r="D38" s="331" t="s">
        <v>34</v>
      </c>
      <c r="E38" s="330">
        <f>+'1-11'!T228+'3-11'!T241+'5-11'!T219+'8-11'!T241+'11-11'!T241+'13-11'!T218+'17-11'!T232+'19-11'!T223+'20-11'!T235+'23-11'!T209+'24-11'!T225+'26-11'!T224+'27-11'!T240+'28-11'!T220+'29-11'!T226</f>
        <v>16579.60325</v>
      </c>
      <c r="F38" s="330">
        <f>+'1-11'!U228+'3-11'!U241+'5-11'!U219+'8-11'!U241+'11-11'!U241+'13-11'!U218+'17-11'!U232+'19-11'!U223+'20-11'!U235+'23-11'!U209+'24-11'!U225+'26-11'!U224+'27-11'!U240+'28-11'!U220+'29-11'!U226</f>
        <v>5283.3</v>
      </c>
      <c r="G38" s="283"/>
      <c r="H38" s="284"/>
      <c r="I38" s="283"/>
      <c r="J38" s="285"/>
      <c r="K38" s="283"/>
      <c r="L38" s="283"/>
      <c r="M38" s="283"/>
      <c r="N38" s="283"/>
      <c r="O38" s="283"/>
      <c r="P38" s="283"/>
      <c r="Q38" s="283"/>
      <c r="R38" s="283"/>
      <c r="S38" s="283"/>
      <c r="T38" s="283"/>
      <c r="U38" s="283"/>
      <c r="V38" s="283"/>
      <c r="W38" s="283"/>
      <c r="X38" s="283"/>
      <c r="Y38" s="283"/>
      <c r="Z38" s="283"/>
      <c r="AA38" s="283"/>
      <c r="AB38" s="283"/>
      <c r="AC38" s="283"/>
      <c r="AD38" s="283"/>
    </row>
    <row r="39" ht="20.25" customHeight="1">
      <c r="A39" s="286"/>
      <c r="B39" s="283"/>
      <c r="C39" s="283"/>
      <c r="D39" s="283"/>
      <c r="E39" s="332">
        <f>SUM(E37:E38)</f>
        <v>265476.4417</v>
      </c>
      <c r="F39" s="283"/>
      <c r="G39" s="283"/>
      <c r="H39" s="284"/>
      <c r="I39" s="283"/>
      <c r="J39" s="285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</row>
    <row r="40" ht="20.25" customHeight="1">
      <c r="A40" s="286"/>
      <c r="B40" s="283"/>
      <c r="C40" s="283"/>
      <c r="D40" s="283"/>
      <c r="E40" s="283"/>
      <c r="F40" s="283"/>
      <c r="G40" s="283"/>
      <c r="H40" s="284"/>
      <c r="I40" s="283"/>
      <c r="J40" s="285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W40" s="283"/>
      <c r="X40" s="283"/>
      <c r="Y40" s="283"/>
      <c r="Z40" s="283"/>
      <c r="AA40" s="283"/>
      <c r="AB40" s="283"/>
      <c r="AC40" s="283"/>
      <c r="AD40" s="283"/>
    </row>
    <row r="41" ht="20.25" customHeight="1">
      <c r="A41" s="286"/>
      <c r="B41" s="283"/>
      <c r="C41" s="283"/>
      <c r="D41" s="283"/>
      <c r="E41" s="283"/>
      <c r="F41" s="283"/>
      <c r="G41" s="283"/>
      <c r="H41" s="284"/>
      <c r="I41" s="283"/>
      <c r="J41" s="285"/>
      <c r="K41" s="283"/>
      <c r="L41" s="283"/>
      <c r="M41" s="283"/>
      <c r="N41" s="283"/>
      <c r="O41" s="283"/>
      <c r="P41" s="283"/>
      <c r="Q41" s="283"/>
      <c r="R41" s="283"/>
      <c r="S41" s="283"/>
      <c r="T41" s="283"/>
      <c r="U41" s="283"/>
      <c r="V41" s="283"/>
      <c r="W41" s="283"/>
      <c r="X41" s="283"/>
      <c r="Y41" s="283"/>
      <c r="Z41" s="283"/>
      <c r="AA41" s="283"/>
      <c r="AB41" s="283"/>
      <c r="AC41" s="283"/>
      <c r="AD41" s="283"/>
    </row>
    <row r="42" ht="20.25" customHeight="1">
      <c r="A42" s="283"/>
      <c r="B42" s="283"/>
      <c r="C42" s="283"/>
      <c r="D42" s="283"/>
      <c r="E42" s="283"/>
      <c r="F42" s="283"/>
      <c r="G42" s="283"/>
      <c r="H42" s="284"/>
      <c r="I42" s="283"/>
      <c r="J42" s="285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W42" s="283"/>
      <c r="X42" s="283"/>
      <c r="Y42" s="283"/>
      <c r="Z42" s="283"/>
      <c r="AA42" s="283"/>
      <c r="AB42" s="283"/>
      <c r="AC42" s="283"/>
      <c r="AD42" s="283"/>
    </row>
    <row r="43" ht="20.25" customHeight="1">
      <c r="A43" s="283"/>
      <c r="B43" s="283"/>
      <c r="C43" s="283"/>
      <c r="D43" s="283"/>
      <c r="E43" s="283"/>
      <c r="F43" s="283"/>
      <c r="G43" s="283"/>
      <c r="H43" s="283"/>
      <c r="I43" s="283"/>
      <c r="J43" s="285"/>
      <c r="K43" s="283"/>
      <c r="L43" s="283"/>
      <c r="M43" s="283"/>
      <c r="N43" s="283"/>
      <c r="O43" s="283"/>
      <c r="P43" s="283"/>
      <c r="Q43" s="283"/>
      <c r="R43" s="283"/>
      <c r="S43" s="283"/>
      <c r="T43" s="283"/>
      <c r="U43" s="283"/>
      <c r="V43" s="283"/>
      <c r="W43" s="283"/>
      <c r="X43" s="283"/>
      <c r="Y43" s="283"/>
      <c r="Z43" s="283"/>
      <c r="AA43" s="283"/>
      <c r="AB43" s="283"/>
      <c r="AC43" s="283"/>
      <c r="AD43" s="283"/>
    </row>
    <row r="44" ht="20.25" customHeight="1">
      <c r="A44" s="285"/>
      <c r="B44" s="283"/>
      <c r="C44" s="283"/>
      <c r="D44" s="283"/>
      <c r="E44" s="283"/>
      <c r="F44" s="283"/>
      <c r="G44" s="283"/>
      <c r="H44" s="284"/>
      <c r="I44" s="283"/>
      <c r="J44" s="285"/>
      <c r="K44" s="283"/>
      <c r="L44" s="283"/>
      <c r="M44" s="283"/>
      <c r="N44" s="283"/>
      <c r="O44" s="283"/>
      <c r="P44" s="283"/>
      <c r="Q44" s="283"/>
      <c r="R44" s="283"/>
      <c r="S44" s="283"/>
      <c r="T44" s="283"/>
      <c r="U44" s="283"/>
      <c r="V44" s="283"/>
      <c r="W44" s="283"/>
      <c r="X44" s="283"/>
      <c r="Y44" s="283"/>
      <c r="Z44" s="283"/>
      <c r="AA44" s="283"/>
      <c r="AB44" s="283"/>
      <c r="AC44" s="283"/>
      <c r="AD44" s="283"/>
    </row>
    <row r="45" ht="20.25" customHeight="1">
      <c r="A45" s="285"/>
      <c r="B45" s="283"/>
      <c r="C45" s="283"/>
      <c r="D45" s="283"/>
      <c r="E45" s="283"/>
      <c r="F45" s="283"/>
      <c r="G45" s="283"/>
      <c r="H45" s="284"/>
      <c r="I45" s="283"/>
      <c r="J45" s="285"/>
      <c r="K45" s="283"/>
      <c r="L45" s="283"/>
      <c r="M45" s="283"/>
      <c r="N45" s="283"/>
      <c r="O45" s="283"/>
      <c r="P45" s="283"/>
      <c r="Q45" s="283"/>
      <c r="R45" s="283"/>
      <c r="S45" s="283"/>
      <c r="T45" s="283"/>
      <c r="U45" s="283"/>
      <c r="V45" s="283"/>
      <c r="W45" s="283"/>
      <c r="X45" s="283"/>
      <c r="Y45" s="283"/>
      <c r="Z45" s="283"/>
      <c r="AA45" s="283"/>
      <c r="AB45" s="283"/>
      <c r="AC45" s="283"/>
      <c r="AD45" s="283"/>
    </row>
    <row r="46" ht="20.25" customHeight="1">
      <c r="A46" s="285"/>
      <c r="B46" s="283"/>
      <c r="C46" s="283"/>
      <c r="D46" s="283"/>
      <c r="E46" s="283"/>
      <c r="F46" s="283"/>
      <c r="G46" s="283"/>
      <c r="H46" s="284"/>
      <c r="I46" s="283"/>
      <c r="J46" s="285"/>
      <c r="K46" s="283"/>
      <c r="L46" s="283"/>
      <c r="M46" s="283"/>
      <c r="N46" s="283"/>
      <c r="O46" s="283"/>
      <c r="P46" s="283"/>
      <c r="Q46" s="283"/>
      <c r="R46" s="283"/>
      <c r="S46" s="283"/>
      <c r="T46" s="283"/>
      <c r="U46" s="283"/>
      <c r="V46" s="283"/>
      <c r="W46" s="283"/>
      <c r="X46" s="283"/>
      <c r="Y46" s="283"/>
      <c r="Z46" s="283"/>
      <c r="AA46" s="283"/>
      <c r="AB46" s="283"/>
      <c r="AC46" s="283"/>
      <c r="AD46" s="283"/>
    </row>
    <row r="47" ht="20.25" customHeight="1">
      <c r="A47" s="285"/>
      <c r="B47" s="283"/>
      <c r="C47" s="283"/>
      <c r="D47" s="283"/>
      <c r="E47" s="283"/>
      <c r="F47" s="283"/>
      <c r="G47" s="283"/>
      <c r="H47" s="284"/>
      <c r="I47" s="283"/>
      <c r="J47" s="285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83"/>
    </row>
    <row r="48" ht="20.25" customHeight="1">
      <c r="A48" s="285"/>
      <c r="B48" s="283"/>
      <c r="C48" s="283"/>
      <c r="D48" s="283"/>
      <c r="E48" s="283"/>
      <c r="F48" s="283"/>
      <c r="G48" s="283"/>
      <c r="H48" s="284"/>
      <c r="I48" s="283"/>
      <c r="J48" s="285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83"/>
    </row>
    <row r="49" ht="20.25" customHeight="1">
      <c r="A49" s="285"/>
      <c r="B49" s="285"/>
      <c r="C49" s="285"/>
      <c r="D49" s="285"/>
      <c r="E49" s="285"/>
      <c r="F49" s="283"/>
      <c r="G49" s="283"/>
      <c r="H49" s="284"/>
      <c r="I49" s="283"/>
      <c r="J49" s="285"/>
      <c r="K49" s="283"/>
      <c r="L49" s="283"/>
      <c r="M49" s="283"/>
      <c r="N49" s="283"/>
      <c r="O49" s="283"/>
      <c r="P49" s="283"/>
      <c r="Q49" s="283"/>
      <c r="R49" s="283"/>
      <c r="S49" s="283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83"/>
    </row>
    <row r="50" ht="20.25" customHeight="1">
      <c r="A50" s="286"/>
      <c r="B50" s="283"/>
      <c r="C50" s="283"/>
      <c r="D50" s="283"/>
      <c r="E50" s="283"/>
      <c r="F50" s="283"/>
      <c r="G50" s="283"/>
      <c r="H50" s="284"/>
      <c r="I50" s="283"/>
      <c r="J50" s="285"/>
      <c r="K50" s="283"/>
      <c r="L50" s="283"/>
      <c r="M50" s="283"/>
      <c r="N50" s="283"/>
      <c r="O50" s="283"/>
      <c r="P50" s="283"/>
      <c r="Q50" s="283"/>
      <c r="R50" s="283"/>
      <c r="S50" s="283"/>
      <c r="T50" s="283"/>
      <c r="U50" s="283"/>
      <c r="V50" s="283"/>
      <c r="W50" s="283"/>
      <c r="X50" s="283"/>
      <c r="Y50" s="283"/>
      <c r="Z50" s="283"/>
      <c r="AA50" s="283"/>
      <c r="AB50" s="283"/>
      <c r="AC50" s="283"/>
      <c r="AD50" s="283"/>
    </row>
    <row r="51" ht="20.25" customHeight="1">
      <c r="A51" s="286"/>
      <c r="B51" s="283"/>
      <c r="C51" s="283"/>
      <c r="D51" s="283"/>
      <c r="E51" s="283"/>
      <c r="F51" s="283"/>
      <c r="G51" s="283"/>
      <c r="H51" s="284"/>
      <c r="I51" s="283"/>
      <c r="J51" s="285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3"/>
      <c r="V51" s="283"/>
      <c r="W51" s="283"/>
      <c r="X51" s="283"/>
      <c r="Y51" s="283"/>
      <c r="Z51" s="283"/>
      <c r="AA51" s="283"/>
      <c r="AB51" s="283"/>
      <c r="AC51" s="283"/>
      <c r="AD51" s="283"/>
    </row>
    <row r="52" ht="20.25" customHeight="1">
      <c r="A52" s="286"/>
      <c r="B52" s="283"/>
      <c r="C52" s="283"/>
      <c r="D52" s="283"/>
      <c r="E52" s="283"/>
      <c r="F52" s="283"/>
      <c r="G52" s="283"/>
      <c r="H52" s="284"/>
      <c r="I52" s="283"/>
      <c r="J52" s="285"/>
      <c r="K52" s="283"/>
      <c r="L52" s="283"/>
      <c r="M52" s="283"/>
      <c r="N52" s="283"/>
      <c r="O52" s="283"/>
      <c r="P52" s="283"/>
      <c r="Q52" s="283"/>
      <c r="R52" s="283"/>
      <c r="S52" s="283"/>
      <c r="T52" s="283"/>
      <c r="U52" s="283"/>
      <c r="V52" s="283"/>
      <c r="W52" s="283"/>
      <c r="X52" s="283"/>
      <c r="Y52" s="283"/>
      <c r="Z52" s="283"/>
      <c r="AA52" s="283"/>
      <c r="AB52" s="283"/>
      <c r="AC52" s="283"/>
      <c r="AD52" s="283"/>
    </row>
    <row r="53" ht="20.25" customHeight="1">
      <c r="A53" s="286"/>
      <c r="B53" s="283"/>
      <c r="C53" s="283"/>
      <c r="D53" s="283"/>
      <c r="E53" s="283"/>
      <c r="F53" s="283"/>
      <c r="G53" s="283"/>
      <c r="H53" s="283"/>
      <c r="I53" s="283"/>
      <c r="J53" s="285"/>
      <c r="K53" s="283"/>
      <c r="L53" s="283"/>
      <c r="M53" s="283"/>
      <c r="N53" s="283"/>
      <c r="O53" s="283"/>
      <c r="P53" s="283"/>
      <c r="Q53" s="283"/>
      <c r="R53" s="283"/>
      <c r="S53" s="283"/>
      <c r="T53" s="283"/>
      <c r="U53" s="283"/>
      <c r="V53" s="283"/>
      <c r="W53" s="283"/>
      <c r="X53" s="283"/>
      <c r="Y53" s="283"/>
      <c r="Z53" s="283"/>
      <c r="AA53" s="283"/>
      <c r="AB53" s="283"/>
      <c r="AC53" s="283"/>
      <c r="AD53" s="283"/>
    </row>
    <row r="54" ht="20.25" customHeight="1">
      <c r="A54" s="286"/>
      <c r="B54" s="283"/>
      <c r="C54" s="283"/>
      <c r="D54" s="283"/>
      <c r="E54" s="283"/>
      <c r="F54" s="283"/>
      <c r="G54" s="283"/>
      <c r="H54" s="284"/>
      <c r="I54" s="283"/>
      <c r="J54" s="285"/>
      <c r="K54" s="283"/>
      <c r="L54" s="283"/>
      <c r="M54" s="283"/>
      <c r="N54" s="283"/>
      <c r="O54" s="283"/>
      <c r="P54" s="283"/>
      <c r="Q54" s="283"/>
      <c r="R54" s="283"/>
      <c r="S54" s="283"/>
      <c r="T54" s="283"/>
      <c r="U54" s="283"/>
      <c r="V54" s="283"/>
      <c r="W54" s="283"/>
      <c r="X54" s="283"/>
      <c r="Y54" s="283"/>
      <c r="Z54" s="283"/>
      <c r="AA54" s="283"/>
      <c r="AB54" s="283"/>
      <c r="AC54" s="283"/>
      <c r="AD54" s="283"/>
    </row>
    <row r="55" ht="20.25" customHeight="1">
      <c r="A55" s="286"/>
      <c r="B55" s="283"/>
      <c r="C55" s="283"/>
      <c r="D55" s="283"/>
      <c r="E55" s="283"/>
      <c r="F55" s="283"/>
      <c r="G55" s="283"/>
      <c r="H55" s="284"/>
      <c r="I55" s="283"/>
      <c r="J55" s="285"/>
      <c r="K55" s="283"/>
      <c r="L55" s="283"/>
      <c r="M55" s="283"/>
      <c r="N55" s="283"/>
      <c r="O55" s="283"/>
      <c r="P55" s="283"/>
      <c r="Q55" s="283"/>
      <c r="R55" s="283"/>
      <c r="S55" s="283"/>
      <c r="T55" s="283"/>
      <c r="U55" s="283"/>
      <c r="V55" s="283"/>
      <c r="W55" s="283"/>
      <c r="X55" s="283"/>
      <c r="Y55" s="283"/>
      <c r="Z55" s="283"/>
      <c r="AA55" s="283"/>
      <c r="AB55" s="283"/>
      <c r="AC55" s="283"/>
      <c r="AD55" s="283"/>
    </row>
    <row r="56" ht="20.25" customHeight="1">
      <c r="A56" s="286"/>
      <c r="B56" s="283"/>
      <c r="C56" s="283"/>
      <c r="D56" s="283"/>
      <c r="E56" s="283"/>
      <c r="F56" s="283"/>
      <c r="G56" s="283"/>
      <c r="H56" s="284"/>
      <c r="I56" s="283"/>
      <c r="J56" s="285"/>
      <c r="K56" s="283"/>
      <c r="L56" s="283"/>
      <c r="M56" s="283"/>
      <c r="N56" s="283"/>
      <c r="O56" s="283"/>
      <c r="P56" s="283"/>
      <c r="Q56" s="283"/>
      <c r="R56" s="283"/>
      <c r="S56" s="283"/>
      <c r="T56" s="283"/>
      <c r="U56" s="283"/>
      <c r="V56" s="283"/>
      <c r="W56" s="283"/>
      <c r="X56" s="283"/>
      <c r="Y56" s="283"/>
      <c r="Z56" s="283"/>
      <c r="AA56" s="283"/>
      <c r="AB56" s="283"/>
      <c r="AC56" s="283"/>
      <c r="AD56" s="283"/>
    </row>
    <row r="57" ht="20.25" customHeight="1">
      <c r="A57" s="286"/>
      <c r="B57" s="283"/>
      <c r="C57" s="283"/>
      <c r="D57" s="283"/>
      <c r="E57" s="283"/>
      <c r="F57" s="283"/>
      <c r="G57" s="283"/>
      <c r="H57" s="284"/>
      <c r="I57" s="283"/>
      <c r="J57" s="285"/>
      <c r="K57" s="283"/>
      <c r="L57" s="283"/>
      <c r="M57" s="283"/>
      <c r="N57" s="283"/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3"/>
      <c r="AA57" s="283"/>
      <c r="AB57" s="283"/>
      <c r="AC57" s="283"/>
      <c r="AD57" s="283"/>
    </row>
    <row r="58" ht="20.25" customHeight="1">
      <c r="A58" s="286"/>
      <c r="B58" s="283"/>
      <c r="C58" s="283"/>
      <c r="D58" s="283"/>
      <c r="E58" s="283"/>
      <c r="F58" s="283"/>
      <c r="G58" s="283"/>
      <c r="H58" s="284"/>
      <c r="I58" s="283"/>
      <c r="J58" s="285"/>
      <c r="K58" s="283"/>
      <c r="L58" s="283"/>
      <c r="M58" s="283"/>
      <c r="N58" s="283"/>
      <c r="O58" s="283"/>
      <c r="P58" s="283"/>
      <c r="Q58" s="283"/>
      <c r="R58" s="283"/>
      <c r="S58" s="283"/>
      <c r="T58" s="283"/>
      <c r="U58" s="283"/>
      <c r="V58" s="283"/>
      <c r="W58" s="283"/>
      <c r="X58" s="283"/>
      <c r="Y58" s="283"/>
      <c r="Z58" s="283"/>
      <c r="AA58" s="283"/>
      <c r="AB58" s="283"/>
      <c r="AC58" s="283"/>
      <c r="AD58" s="283"/>
    </row>
    <row r="59" ht="20.25" customHeight="1">
      <c r="A59" s="286"/>
      <c r="B59" s="283"/>
      <c r="C59" s="283"/>
      <c r="D59" s="283"/>
      <c r="E59" s="283"/>
      <c r="F59" s="283"/>
      <c r="G59" s="283"/>
      <c r="H59" s="284"/>
      <c r="I59" s="283"/>
      <c r="J59" s="285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283"/>
      <c r="V59" s="283"/>
      <c r="W59" s="283"/>
      <c r="X59" s="283"/>
      <c r="Y59" s="283"/>
      <c r="Z59" s="283"/>
      <c r="AA59" s="283"/>
      <c r="AB59" s="283"/>
      <c r="AC59" s="283"/>
      <c r="AD59" s="283"/>
    </row>
    <row r="60" ht="20.25" customHeight="1">
      <c r="A60" s="286"/>
      <c r="B60" s="283"/>
      <c r="C60" s="283"/>
      <c r="D60" s="283"/>
      <c r="E60" s="283"/>
      <c r="F60" s="283"/>
      <c r="G60" s="283"/>
      <c r="H60" s="284"/>
      <c r="I60" s="283"/>
      <c r="J60" s="285"/>
      <c r="K60" s="283"/>
      <c r="L60" s="283"/>
      <c r="M60" s="283"/>
      <c r="N60" s="283"/>
      <c r="O60" s="283"/>
      <c r="P60" s="283"/>
      <c r="Q60" s="283"/>
      <c r="R60" s="283"/>
      <c r="S60" s="283"/>
      <c r="T60" s="283"/>
      <c r="U60" s="283"/>
      <c r="V60" s="283"/>
      <c r="W60" s="283"/>
      <c r="X60" s="283"/>
      <c r="Y60" s="283"/>
      <c r="Z60" s="283"/>
      <c r="AA60" s="283"/>
      <c r="AB60" s="283"/>
      <c r="AC60" s="283"/>
      <c r="AD60" s="283"/>
    </row>
    <row r="61" ht="20.25" customHeight="1">
      <c r="A61" s="286"/>
      <c r="B61" s="283"/>
      <c r="C61" s="283"/>
      <c r="D61" s="283"/>
      <c r="E61" s="283"/>
      <c r="F61" s="283"/>
      <c r="G61" s="283"/>
      <c r="H61" s="284"/>
      <c r="I61" s="283"/>
      <c r="J61" s="285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</row>
    <row r="62" ht="20.25" customHeight="1">
      <c r="A62" s="286"/>
      <c r="B62" s="283"/>
      <c r="C62" s="283"/>
      <c r="D62" s="283"/>
      <c r="E62" s="283"/>
      <c r="F62" s="283"/>
      <c r="G62" s="283"/>
      <c r="H62" s="284"/>
      <c r="I62" s="283"/>
      <c r="J62" s="285"/>
      <c r="K62" s="283"/>
      <c r="L62" s="283"/>
      <c r="M62" s="283"/>
      <c r="N62" s="283"/>
      <c r="O62" s="283"/>
      <c r="P62" s="283"/>
      <c r="Q62" s="283"/>
      <c r="R62" s="283"/>
      <c r="S62" s="283"/>
      <c r="T62" s="283"/>
      <c r="U62" s="283"/>
      <c r="V62" s="283"/>
      <c r="W62" s="283"/>
      <c r="X62" s="283"/>
      <c r="Y62" s="283"/>
      <c r="Z62" s="283"/>
      <c r="AA62" s="283"/>
      <c r="AB62" s="283"/>
      <c r="AC62" s="283"/>
      <c r="AD62" s="283"/>
    </row>
    <row r="63" ht="20.25" customHeight="1">
      <c r="A63" s="286"/>
      <c r="B63" s="283"/>
      <c r="C63" s="283"/>
      <c r="D63" s="283"/>
      <c r="E63" s="283"/>
      <c r="F63" s="283"/>
      <c r="G63" s="283"/>
      <c r="H63" s="284"/>
      <c r="I63" s="283"/>
      <c r="J63" s="285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</row>
    <row r="64" ht="20.25" customHeight="1">
      <c r="A64" s="286"/>
      <c r="B64" s="283"/>
      <c r="C64" s="283"/>
      <c r="D64" s="283"/>
      <c r="E64" s="283"/>
      <c r="F64" s="283"/>
      <c r="G64" s="283"/>
      <c r="H64" s="284"/>
      <c r="I64" s="283"/>
      <c r="J64" s="285"/>
      <c r="K64" s="283"/>
      <c r="L64" s="283"/>
      <c r="M64" s="283"/>
      <c r="N64" s="283"/>
      <c r="O64" s="283"/>
      <c r="P64" s="283"/>
      <c r="Q64" s="283"/>
      <c r="R64" s="283"/>
      <c r="S64" s="283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</row>
    <row r="65" ht="20.25" customHeight="1">
      <c r="A65" s="286"/>
      <c r="B65" s="283"/>
      <c r="C65" s="283"/>
      <c r="D65" s="283"/>
      <c r="E65" s="283"/>
      <c r="F65" s="283"/>
      <c r="G65" s="283"/>
      <c r="H65" s="284"/>
      <c r="I65" s="283"/>
      <c r="J65" s="285"/>
      <c r="K65" s="283"/>
      <c r="L65" s="283"/>
      <c r="M65" s="283"/>
      <c r="N65" s="283"/>
      <c r="O65" s="283"/>
      <c r="P65" s="283"/>
      <c r="Q65" s="283"/>
      <c r="R65" s="283"/>
      <c r="S65" s="283"/>
      <c r="T65" s="283"/>
      <c r="U65" s="283"/>
      <c r="V65" s="283"/>
      <c r="W65" s="283"/>
      <c r="X65" s="283"/>
      <c r="Y65" s="283"/>
      <c r="Z65" s="283"/>
      <c r="AA65" s="283"/>
      <c r="AB65" s="283"/>
      <c r="AC65" s="283"/>
      <c r="AD65" s="283"/>
    </row>
    <row r="66" ht="20.25" customHeight="1">
      <c r="A66" s="286"/>
      <c r="B66" s="283"/>
      <c r="C66" s="283"/>
      <c r="D66" s="283"/>
      <c r="E66" s="283"/>
      <c r="F66" s="283"/>
      <c r="G66" s="283"/>
      <c r="H66" s="284"/>
      <c r="I66" s="283"/>
      <c r="J66" s="285"/>
      <c r="K66" s="283"/>
      <c r="L66" s="283"/>
      <c r="M66" s="283"/>
      <c r="N66" s="283"/>
      <c r="O66" s="283"/>
      <c r="P66" s="283"/>
      <c r="Q66" s="283"/>
      <c r="R66" s="283"/>
      <c r="S66" s="283"/>
      <c r="T66" s="283"/>
      <c r="U66" s="283"/>
      <c r="V66" s="283"/>
      <c r="W66" s="283"/>
      <c r="X66" s="283"/>
      <c r="Y66" s="283"/>
      <c r="Z66" s="283"/>
      <c r="AA66" s="283"/>
      <c r="AB66" s="283"/>
      <c r="AC66" s="283"/>
      <c r="AD66" s="283"/>
    </row>
    <row r="67" ht="20.25" customHeight="1">
      <c r="A67" s="286"/>
      <c r="B67" s="283"/>
      <c r="C67" s="283"/>
      <c r="D67" s="283"/>
      <c r="E67" s="283"/>
      <c r="F67" s="283"/>
      <c r="G67" s="283"/>
      <c r="H67" s="284"/>
      <c r="I67" s="283"/>
      <c r="J67" s="285"/>
      <c r="K67" s="283"/>
      <c r="L67" s="283"/>
      <c r="M67" s="283"/>
      <c r="N67" s="283"/>
      <c r="O67" s="283"/>
      <c r="P67" s="283"/>
      <c r="Q67" s="283"/>
      <c r="R67" s="283"/>
      <c r="S67" s="283"/>
      <c r="T67" s="283"/>
      <c r="U67" s="283"/>
      <c r="V67" s="283"/>
      <c r="W67" s="283"/>
      <c r="X67" s="283"/>
      <c r="Y67" s="283"/>
      <c r="Z67" s="283"/>
      <c r="AA67" s="283"/>
      <c r="AB67" s="283"/>
      <c r="AC67" s="283"/>
      <c r="AD67" s="283"/>
    </row>
    <row r="68" ht="20.25" customHeight="1">
      <c r="A68" s="286"/>
      <c r="B68" s="283"/>
      <c r="C68" s="283"/>
      <c r="D68" s="283"/>
      <c r="E68" s="283"/>
      <c r="F68" s="283"/>
      <c r="G68" s="283"/>
      <c r="H68" s="284"/>
      <c r="I68" s="283"/>
      <c r="J68" s="285"/>
      <c r="K68" s="283"/>
      <c r="L68" s="283"/>
      <c r="M68" s="283"/>
      <c r="N68" s="283"/>
      <c r="O68" s="283"/>
      <c r="P68" s="283"/>
      <c r="Q68" s="283"/>
      <c r="R68" s="283"/>
      <c r="S68" s="283"/>
      <c r="T68" s="283"/>
      <c r="U68" s="283"/>
      <c r="V68" s="283"/>
      <c r="W68" s="283"/>
      <c r="X68" s="283"/>
      <c r="Y68" s="283"/>
      <c r="Z68" s="283"/>
      <c r="AA68" s="283"/>
      <c r="AB68" s="283"/>
      <c r="AC68" s="283"/>
      <c r="AD68" s="283"/>
    </row>
    <row r="69" ht="20.25" customHeight="1">
      <c r="A69" s="286"/>
      <c r="B69" s="283"/>
      <c r="C69" s="283"/>
      <c r="D69" s="283"/>
      <c r="E69" s="283"/>
      <c r="F69" s="283"/>
      <c r="G69" s="283"/>
      <c r="H69" s="284"/>
      <c r="I69" s="283"/>
      <c r="J69" s="285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</row>
    <row r="70" ht="20.25" customHeight="1">
      <c r="A70" s="286"/>
      <c r="B70" s="283"/>
      <c r="C70" s="283"/>
      <c r="D70" s="283"/>
      <c r="E70" s="283"/>
      <c r="F70" s="283"/>
      <c r="G70" s="283"/>
      <c r="H70" s="284"/>
      <c r="I70" s="283"/>
      <c r="J70" s="285"/>
      <c r="K70" s="283"/>
      <c r="L70" s="283"/>
      <c r="M70" s="283"/>
      <c r="N70" s="283"/>
      <c r="O70" s="283"/>
      <c r="P70" s="283"/>
      <c r="Q70" s="283"/>
      <c r="R70" s="283"/>
      <c r="S70" s="283"/>
      <c r="T70" s="283"/>
      <c r="U70" s="283"/>
      <c r="V70" s="283"/>
      <c r="W70" s="283"/>
      <c r="X70" s="283"/>
      <c r="Y70" s="283"/>
      <c r="Z70" s="283"/>
      <c r="AA70" s="283"/>
      <c r="AB70" s="283"/>
      <c r="AC70" s="283"/>
      <c r="AD70" s="283"/>
    </row>
    <row r="71" ht="20.25" customHeight="1">
      <c r="A71" s="286"/>
      <c r="B71" s="283"/>
      <c r="C71" s="283"/>
      <c r="D71" s="283"/>
      <c r="E71" s="283"/>
      <c r="F71" s="283"/>
      <c r="G71" s="283"/>
      <c r="H71" s="284"/>
      <c r="I71" s="283"/>
      <c r="J71" s="285"/>
      <c r="K71" s="283"/>
      <c r="L71" s="283"/>
      <c r="M71" s="283"/>
      <c r="N71" s="283"/>
      <c r="O71" s="283"/>
      <c r="P71" s="283"/>
      <c r="Q71" s="283"/>
      <c r="R71" s="283"/>
      <c r="S71" s="283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</row>
    <row r="72" ht="20.25" customHeight="1">
      <c r="A72" s="286"/>
      <c r="B72" s="283"/>
      <c r="C72" s="283"/>
      <c r="D72" s="283"/>
      <c r="E72" s="283"/>
      <c r="F72" s="283"/>
      <c r="G72" s="283"/>
      <c r="H72" s="284"/>
      <c r="I72" s="283"/>
      <c r="J72" s="285"/>
      <c r="K72" s="283"/>
      <c r="L72" s="283"/>
      <c r="M72" s="283"/>
      <c r="N72" s="283"/>
      <c r="O72" s="283"/>
      <c r="P72" s="283"/>
      <c r="Q72" s="283"/>
      <c r="R72" s="283"/>
      <c r="S72" s="283"/>
      <c r="T72" s="283"/>
      <c r="U72" s="283"/>
      <c r="V72" s="283"/>
      <c r="W72" s="283"/>
      <c r="X72" s="283"/>
      <c r="Y72" s="283"/>
      <c r="Z72" s="283"/>
      <c r="AA72" s="283"/>
      <c r="AB72" s="283"/>
      <c r="AC72" s="283"/>
      <c r="AD72" s="283"/>
    </row>
    <row r="73" ht="20.25" customHeight="1">
      <c r="A73" s="286"/>
      <c r="B73" s="283"/>
      <c r="C73" s="283"/>
      <c r="D73" s="283"/>
      <c r="E73" s="283"/>
      <c r="F73" s="283"/>
      <c r="G73" s="283"/>
      <c r="H73" s="284"/>
      <c r="I73" s="283"/>
      <c r="J73" s="285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</row>
    <row r="74" ht="20.25" customHeight="1">
      <c r="A74" s="286"/>
      <c r="B74" s="283"/>
      <c r="C74" s="283"/>
      <c r="D74" s="283"/>
      <c r="E74" s="283"/>
      <c r="F74" s="283"/>
      <c r="G74" s="283"/>
      <c r="H74" s="284"/>
      <c r="I74" s="283"/>
      <c r="J74" s="285"/>
      <c r="K74" s="283"/>
      <c r="L74" s="283"/>
      <c r="M74" s="283"/>
      <c r="N74" s="283"/>
      <c r="O74" s="283"/>
      <c r="P74" s="283"/>
      <c r="Q74" s="283"/>
      <c r="R74" s="283"/>
      <c r="S74" s="283"/>
      <c r="T74" s="283"/>
      <c r="U74" s="283"/>
      <c r="V74" s="283"/>
      <c r="W74" s="283"/>
      <c r="X74" s="283"/>
      <c r="Y74" s="283"/>
      <c r="Z74" s="283"/>
      <c r="AA74" s="283"/>
      <c r="AB74" s="283"/>
      <c r="AC74" s="283"/>
      <c r="AD74" s="283"/>
    </row>
    <row r="75" ht="20.25" customHeight="1">
      <c r="A75" s="286"/>
      <c r="B75" s="283"/>
      <c r="C75" s="283"/>
      <c r="D75" s="283"/>
      <c r="E75" s="283"/>
      <c r="F75" s="283"/>
      <c r="G75" s="283"/>
      <c r="H75" s="284"/>
      <c r="I75" s="283"/>
      <c r="J75" s="285"/>
      <c r="K75" s="283"/>
      <c r="L75" s="283"/>
      <c r="M75" s="283"/>
      <c r="N75" s="283"/>
      <c r="O75" s="283"/>
      <c r="P75" s="283"/>
      <c r="Q75" s="283"/>
      <c r="R75" s="283"/>
      <c r="S75" s="283"/>
      <c r="T75" s="283"/>
      <c r="U75" s="283"/>
      <c r="V75" s="283"/>
      <c r="W75" s="283"/>
      <c r="X75" s="283"/>
      <c r="Y75" s="283"/>
      <c r="Z75" s="283"/>
      <c r="AA75" s="283"/>
      <c r="AB75" s="283"/>
      <c r="AC75" s="283"/>
      <c r="AD75" s="283"/>
    </row>
    <row r="76" ht="20.25" customHeight="1">
      <c r="A76" s="286"/>
      <c r="B76" s="283"/>
      <c r="C76" s="283"/>
      <c r="D76" s="283"/>
      <c r="E76" s="283"/>
      <c r="F76" s="283"/>
      <c r="G76" s="283"/>
      <c r="H76" s="284"/>
      <c r="I76" s="283"/>
      <c r="J76" s="285"/>
      <c r="K76" s="283"/>
      <c r="L76" s="283"/>
      <c r="M76" s="283"/>
      <c r="N76" s="283"/>
      <c r="O76" s="283"/>
      <c r="P76" s="283"/>
      <c r="Q76" s="283"/>
      <c r="R76" s="283"/>
      <c r="S76" s="283"/>
      <c r="T76" s="283"/>
      <c r="U76" s="283"/>
      <c r="V76" s="283"/>
      <c r="W76" s="283"/>
      <c r="X76" s="283"/>
      <c r="Y76" s="283"/>
      <c r="Z76" s="283"/>
      <c r="AA76" s="283"/>
      <c r="AB76" s="283"/>
      <c r="AC76" s="283"/>
      <c r="AD76" s="283"/>
    </row>
    <row r="77" ht="20.25" customHeight="1">
      <c r="A77" s="286"/>
      <c r="B77" s="283"/>
      <c r="C77" s="283"/>
      <c r="D77" s="283"/>
      <c r="E77" s="283"/>
      <c r="F77" s="283"/>
      <c r="G77" s="283"/>
      <c r="H77" s="284"/>
      <c r="I77" s="283"/>
      <c r="J77" s="285"/>
      <c r="K77" s="283"/>
      <c r="L77" s="283"/>
      <c r="M77" s="283"/>
      <c r="N77" s="283"/>
      <c r="O77" s="283"/>
      <c r="P77" s="283"/>
      <c r="Q77" s="283"/>
      <c r="R77" s="283"/>
      <c r="S77" s="283"/>
      <c r="T77" s="283"/>
      <c r="U77" s="283"/>
      <c r="V77" s="283"/>
      <c r="W77" s="283"/>
      <c r="X77" s="283"/>
      <c r="Y77" s="283"/>
      <c r="Z77" s="283"/>
      <c r="AA77" s="283"/>
      <c r="AB77" s="283"/>
      <c r="AC77" s="283"/>
      <c r="AD77" s="283"/>
    </row>
    <row r="78" ht="20.25" customHeight="1">
      <c r="A78" s="286"/>
      <c r="B78" s="283"/>
      <c r="C78" s="283"/>
      <c r="D78" s="283"/>
      <c r="E78" s="283"/>
      <c r="F78" s="283"/>
      <c r="G78" s="283"/>
      <c r="H78" s="284"/>
      <c r="I78" s="283"/>
      <c r="J78" s="285"/>
      <c r="K78" s="283"/>
      <c r="L78" s="283"/>
      <c r="M78" s="283"/>
      <c r="N78" s="283"/>
      <c r="O78" s="283"/>
      <c r="P78" s="283"/>
      <c r="Q78" s="283"/>
      <c r="R78" s="283"/>
      <c r="S78" s="283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</row>
    <row r="79" ht="20.25" customHeight="1">
      <c r="A79" s="286"/>
      <c r="B79" s="283"/>
      <c r="C79" s="283"/>
      <c r="D79" s="283"/>
      <c r="E79" s="283"/>
      <c r="F79" s="283"/>
      <c r="G79" s="283"/>
      <c r="H79" s="284"/>
      <c r="I79" s="283"/>
      <c r="J79" s="285"/>
      <c r="K79" s="283"/>
      <c r="L79" s="283"/>
      <c r="M79" s="283"/>
      <c r="N79" s="283"/>
      <c r="O79" s="283"/>
      <c r="P79" s="283"/>
      <c r="Q79" s="283"/>
      <c r="R79" s="283"/>
      <c r="S79" s="283"/>
      <c r="T79" s="283"/>
      <c r="U79" s="283"/>
      <c r="V79" s="283"/>
      <c r="W79" s="283"/>
      <c r="X79" s="283"/>
      <c r="Y79" s="283"/>
      <c r="Z79" s="283"/>
      <c r="AA79" s="283"/>
      <c r="AB79" s="283"/>
      <c r="AC79" s="283"/>
      <c r="AD79" s="283"/>
    </row>
    <row r="80" ht="20.25" customHeight="1">
      <c r="A80" s="286"/>
      <c r="B80" s="283"/>
      <c r="C80" s="283"/>
      <c r="D80" s="283"/>
      <c r="E80" s="283"/>
      <c r="F80" s="283"/>
      <c r="G80" s="283"/>
      <c r="H80" s="284"/>
      <c r="I80" s="283"/>
      <c r="J80" s="285"/>
      <c r="K80" s="283"/>
      <c r="L80" s="283"/>
      <c r="M80" s="283"/>
      <c r="N80" s="283"/>
      <c r="O80" s="283"/>
      <c r="P80" s="283"/>
      <c r="Q80" s="283"/>
      <c r="R80" s="283"/>
      <c r="S80" s="283"/>
      <c r="T80" s="283"/>
      <c r="U80" s="283"/>
      <c r="V80" s="283"/>
      <c r="W80" s="283"/>
      <c r="X80" s="283"/>
      <c r="Y80" s="283"/>
      <c r="Z80" s="283"/>
      <c r="AA80" s="283"/>
      <c r="AB80" s="283"/>
      <c r="AC80" s="283"/>
      <c r="AD80" s="283"/>
    </row>
    <row r="81" ht="20.25" customHeight="1">
      <c r="A81" s="286"/>
      <c r="B81" s="283"/>
      <c r="C81" s="283"/>
      <c r="D81" s="283"/>
      <c r="E81" s="283"/>
      <c r="F81" s="283"/>
      <c r="G81" s="283"/>
      <c r="H81" s="284"/>
      <c r="I81" s="283"/>
      <c r="J81" s="285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</row>
    <row r="82" ht="20.25" customHeight="1">
      <c r="A82" s="286"/>
      <c r="B82" s="283"/>
      <c r="C82" s="283"/>
      <c r="D82" s="283"/>
      <c r="E82" s="283"/>
      <c r="F82" s="283"/>
      <c r="G82" s="283"/>
      <c r="H82" s="284"/>
      <c r="I82" s="283"/>
      <c r="J82" s="285"/>
      <c r="K82" s="283"/>
      <c r="L82" s="283"/>
      <c r="M82" s="283"/>
      <c r="N82" s="283"/>
      <c r="O82" s="283"/>
      <c r="P82" s="283"/>
      <c r="Q82" s="283"/>
      <c r="R82" s="283"/>
      <c r="S82" s="283"/>
      <c r="T82" s="283"/>
      <c r="U82" s="283"/>
      <c r="V82" s="283"/>
      <c r="W82" s="283"/>
      <c r="X82" s="283"/>
      <c r="Y82" s="283"/>
      <c r="Z82" s="283"/>
      <c r="AA82" s="283"/>
      <c r="AB82" s="283"/>
      <c r="AC82" s="283"/>
      <c r="AD82" s="283"/>
    </row>
    <row r="83" ht="20.25" customHeight="1">
      <c r="A83" s="286"/>
      <c r="B83" s="283"/>
      <c r="C83" s="283"/>
      <c r="D83" s="283"/>
      <c r="E83" s="283"/>
      <c r="F83" s="283"/>
      <c r="G83" s="283"/>
      <c r="H83" s="284"/>
      <c r="I83" s="283"/>
      <c r="J83" s="285"/>
      <c r="K83" s="283"/>
      <c r="L83" s="283"/>
      <c r="M83" s="283"/>
      <c r="N83" s="283"/>
      <c r="O83" s="283"/>
      <c r="P83" s="283"/>
      <c r="Q83" s="283"/>
      <c r="R83" s="283"/>
      <c r="S83" s="283"/>
      <c r="T83" s="283"/>
      <c r="U83" s="283"/>
      <c r="V83" s="283"/>
      <c r="W83" s="283"/>
      <c r="X83" s="283"/>
      <c r="Y83" s="283"/>
      <c r="Z83" s="283"/>
      <c r="AA83" s="283"/>
      <c r="AB83" s="283"/>
      <c r="AC83" s="283"/>
      <c r="AD83" s="283"/>
    </row>
    <row r="84" ht="20.25" customHeight="1">
      <c r="A84" s="286"/>
      <c r="B84" s="283"/>
      <c r="C84" s="283"/>
      <c r="D84" s="283"/>
      <c r="E84" s="283"/>
      <c r="F84" s="283"/>
      <c r="G84" s="283"/>
      <c r="H84" s="284"/>
      <c r="I84" s="283"/>
      <c r="J84" s="285"/>
      <c r="K84" s="283"/>
      <c r="L84" s="283"/>
      <c r="M84" s="283"/>
      <c r="N84" s="283"/>
      <c r="O84" s="283"/>
      <c r="P84" s="283"/>
      <c r="Q84" s="283"/>
      <c r="R84" s="283"/>
      <c r="S84" s="283"/>
      <c r="T84" s="283"/>
      <c r="U84" s="283"/>
      <c r="V84" s="283"/>
      <c r="W84" s="283"/>
      <c r="X84" s="283"/>
      <c r="Y84" s="283"/>
      <c r="Z84" s="283"/>
      <c r="AA84" s="283"/>
      <c r="AB84" s="283"/>
      <c r="AC84" s="283"/>
      <c r="AD84" s="283"/>
    </row>
    <row r="85" ht="20.25" customHeight="1">
      <c r="A85" s="286"/>
      <c r="B85" s="283"/>
      <c r="C85" s="283"/>
      <c r="D85" s="283"/>
      <c r="E85" s="283"/>
      <c r="F85" s="283"/>
      <c r="G85" s="283"/>
      <c r="H85" s="284"/>
      <c r="I85" s="283"/>
      <c r="J85" s="285"/>
      <c r="K85" s="283"/>
      <c r="L85" s="283"/>
      <c r="M85" s="283"/>
      <c r="N85" s="283"/>
      <c r="O85" s="283"/>
      <c r="P85" s="283"/>
      <c r="Q85" s="283"/>
      <c r="R85" s="283"/>
      <c r="S85" s="283"/>
      <c r="T85" s="283"/>
      <c r="U85" s="283"/>
      <c r="V85" s="283"/>
      <c r="W85" s="283"/>
      <c r="X85" s="283"/>
      <c r="Y85" s="283"/>
      <c r="Z85" s="283"/>
      <c r="AA85" s="283"/>
      <c r="AB85" s="283"/>
      <c r="AC85" s="283"/>
      <c r="AD85" s="283"/>
    </row>
    <row r="86" ht="20.25" customHeight="1">
      <c r="A86" s="286"/>
      <c r="B86" s="283"/>
      <c r="C86" s="283"/>
      <c r="D86" s="283"/>
      <c r="E86" s="283"/>
      <c r="F86" s="283"/>
      <c r="G86" s="283"/>
      <c r="H86" s="284"/>
      <c r="I86" s="283"/>
      <c r="J86" s="285"/>
      <c r="K86" s="283"/>
      <c r="L86" s="283"/>
      <c r="M86" s="283"/>
      <c r="N86" s="283"/>
      <c r="O86" s="283"/>
      <c r="P86" s="283"/>
      <c r="Q86" s="283"/>
      <c r="R86" s="283"/>
      <c r="S86" s="283"/>
      <c r="T86" s="283"/>
      <c r="U86" s="283"/>
      <c r="V86" s="283"/>
      <c r="W86" s="283"/>
      <c r="X86" s="283"/>
      <c r="Y86" s="283"/>
      <c r="Z86" s="283"/>
      <c r="AA86" s="283"/>
      <c r="AB86" s="283"/>
      <c r="AC86" s="283"/>
      <c r="AD86" s="283"/>
    </row>
    <row r="87" ht="20.25" customHeight="1">
      <c r="A87" s="286"/>
      <c r="B87" s="283"/>
      <c r="C87" s="283"/>
      <c r="D87" s="283"/>
      <c r="E87" s="283"/>
      <c r="F87" s="283"/>
      <c r="G87" s="283"/>
      <c r="H87" s="284"/>
      <c r="I87" s="283"/>
      <c r="J87" s="285"/>
      <c r="K87" s="283"/>
      <c r="L87" s="283"/>
      <c r="M87" s="283"/>
      <c r="N87" s="283"/>
      <c r="O87" s="283"/>
      <c r="P87" s="283"/>
      <c r="Q87" s="283"/>
      <c r="R87" s="283"/>
      <c r="S87" s="283"/>
      <c r="T87" s="283"/>
      <c r="U87" s="283"/>
      <c r="V87" s="283"/>
      <c r="W87" s="283"/>
      <c r="X87" s="283"/>
      <c r="Y87" s="283"/>
      <c r="Z87" s="283"/>
      <c r="AA87" s="283"/>
      <c r="AB87" s="283"/>
      <c r="AC87" s="283"/>
      <c r="AD87" s="283"/>
    </row>
    <row r="88" ht="20.25" customHeight="1">
      <c r="A88" s="286"/>
      <c r="B88" s="283"/>
      <c r="C88" s="283"/>
      <c r="D88" s="283"/>
      <c r="E88" s="283"/>
      <c r="F88" s="283"/>
      <c r="G88" s="283"/>
      <c r="H88" s="284"/>
      <c r="I88" s="283"/>
      <c r="J88" s="285"/>
      <c r="K88" s="283"/>
      <c r="L88" s="283"/>
      <c r="M88" s="283"/>
      <c r="N88" s="283"/>
      <c r="O88" s="283"/>
      <c r="P88" s="283"/>
      <c r="Q88" s="283"/>
      <c r="R88" s="283"/>
      <c r="S88" s="283"/>
      <c r="T88" s="283"/>
      <c r="U88" s="283"/>
      <c r="V88" s="283"/>
      <c r="W88" s="283"/>
      <c r="X88" s="283"/>
      <c r="Y88" s="283"/>
      <c r="Z88" s="283"/>
      <c r="AA88" s="283"/>
      <c r="AB88" s="283"/>
      <c r="AC88" s="283"/>
      <c r="AD88" s="283"/>
    </row>
    <row r="89" ht="20.25" customHeight="1">
      <c r="A89" s="286"/>
      <c r="B89" s="283"/>
      <c r="C89" s="283"/>
      <c r="D89" s="283"/>
      <c r="E89" s="283"/>
      <c r="F89" s="283"/>
      <c r="G89" s="283"/>
      <c r="H89" s="284"/>
      <c r="I89" s="283"/>
      <c r="J89" s="285"/>
      <c r="K89" s="283"/>
      <c r="L89" s="283"/>
      <c r="M89" s="283"/>
      <c r="N89" s="283"/>
      <c r="O89" s="283"/>
      <c r="P89" s="283"/>
      <c r="Q89" s="283"/>
      <c r="R89" s="283"/>
      <c r="S89" s="283"/>
      <c r="T89" s="283"/>
      <c r="U89" s="283"/>
      <c r="V89" s="283"/>
      <c r="W89" s="283"/>
      <c r="X89" s="283"/>
      <c r="Y89" s="283"/>
      <c r="Z89" s="283"/>
      <c r="AA89" s="283"/>
      <c r="AB89" s="283"/>
      <c r="AC89" s="283"/>
      <c r="AD89" s="283"/>
    </row>
    <row r="90" ht="20.25" customHeight="1">
      <c r="A90" s="286"/>
      <c r="B90" s="283"/>
      <c r="C90" s="283"/>
      <c r="D90" s="283"/>
      <c r="E90" s="283"/>
      <c r="F90" s="283"/>
      <c r="G90" s="283"/>
      <c r="H90" s="284"/>
      <c r="I90" s="283"/>
      <c r="J90" s="285"/>
      <c r="K90" s="283"/>
      <c r="L90" s="283"/>
      <c r="M90" s="283"/>
      <c r="N90" s="283"/>
      <c r="O90" s="283"/>
      <c r="P90" s="283"/>
      <c r="Q90" s="283"/>
      <c r="R90" s="283"/>
      <c r="S90" s="283"/>
      <c r="T90" s="283"/>
      <c r="U90" s="283"/>
      <c r="V90" s="283"/>
      <c r="W90" s="283"/>
      <c r="X90" s="283"/>
      <c r="Y90" s="283"/>
      <c r="Z90" s="283"/>
      <c r="AA90" s="283"/>
      <c r="AB90" s="283"/>
      <c r="AC90" s="283"/>
      <c r="AD90" s="283"/>
    </row>
    <row r="91" ht="20.25" customHeight="1">
      <c r="A91" s="286"/>
      <c r="B91" s="283"/>
      <c r="C91" s="283"/>
      <c r="D91" s="283"/>
      <c r="E91" s="283"/>
      <c r="F91" s="283"/>
      <c r="G91" s="283"/>
      <c r="H91" s="284"/>
      <c r="I91" s="283"/>
      <c r="J91" s="285"/>
      <c r="K91" s="283"/>
      <c r="L91" s="283"/>
      <c r="M91" s="283"/>
      <c r="N91" s="283"/>
      <c r="O91" s="283"/>
      <c r="P91" s="283"/>
      <c r="Q91" s="283"/>
      <c r="R91" s="283"/>
      <c r="S91" s="283"/>
      <c r="T91" s="283"/>
      <c r="U91" s="283"/>
      <c r="V91" s="283"/>
      <c r="W91" s="283"/>
      <c r="X91" s="283"/>
      <c r="Y91" s="283"/>
      <c r="Z91" s="283"/>
      <c r="AA91" s="283"/>
      <c r="AB91" s="283"/>
      <c r="AC91" s="283"/>
      <c r="AD91" s="283"/>
    </row>
    <row r="92" ht="20.25" customHeight="1">
      <c r="A92" s="286"/>
      <c r="B92" s="283"/>
      <c r="C92" s="283"/>
      <c r="D92" s="283"/>
      <c r="E92" s="283"/>
      <c r="F92" s="283"/>
      <c r="G92" s="283"/>
      <c r="H92" s="284"/>
      <c r="I92" s="283"/>
      <c r="J92" s="285"/>
      <c r="K92" s="283"/>
      <c r="L92" s="283"/>
      <c r="M92" s="283"/>
      <c r="N92" s="283"/>
      <c r="O92" s="283"/>
      <c r="P92" s="283"/>
      <c r="Q92" s="283"/>
      <c r="R92" s="283"/>
      <c r="S92" s="283"/>
      <c r="T92" s="283"/>
      <c r="U92" s="283"/>
      <c r="V92" s="283"/>
      <c r="W92" s="283"/>
      <c r="X92" s="283"/>
      <c r="Y92" s="283"/>
      <c r="Z92" s="283"/>
      <c r="AA92" s="283"/>
      <c r="AB92" s="283"/>
      <c r="AC92" s="283"/>
      <c r="AD92" s="283"/>
    </row>
    <row r="93" ht="20.25" customHeight="1">
      <c r="A93" s="286"/>
      <c r="B93" s="283"/>
      <c r="C93" s="283"/>
      <c r="D93" s="283"/>
      <c r="E93" s="283"/>
      <c r="F93" s="283"/>
      <c r="G93" s="283"/>
      <c r="H93" s="284"/>
      <c r="I93" s="283"/>
      <c r="J93" s="285"/>
      <c r="K93" s="283"/>
      <c r="L93" s="283"/>
      <c r="M93" s="283"/>
      <c r="N93" s="283"/>
      <c r="O93" s="283"/>
      <c r="P93" s="283"/>
      <c r="Q93" s="283"/>
      <c r="R93" s="283"/>
      <c r="S93" s="283"/>
      <c r="T93" s="283"/>
      <c r="U93" s="283"/>
      <c r="V93" s="283"/>
      <c r="W93" s="283"/>
      <c r="X93" s="283"/>
      <c r="Y93" s="283"/>
      <c r="Z93" s="283"/>
      <c r="AA93" s="283"/>
      <c r="AB93" s="283"/>
      <c r="AC93" s="283"/>
      <c r="AD93" s="283"/>
    </row>
    <row r="94" ht="20.25" customHeight="1">
      <c r="A94" s="286"/>
      <c r="B94" s="283"/>
      <c r="C94" s="283"/>
      <c r="D94" s="283"/>
      <c r="E94" s="283"/>
      <c r="F94" s="283"/>
      <c r="G94" s="283"/>
      <c r="H94" s="284"/>
      <c r="I94" s="283"/>
      <c r="J94" s="285"/>
      <c r="K94" s="283"/>
      <c r="L94" s="283"/>
      <c r="M94" s="283"/>
      <c r="N94" s="283"/>
      <c r="O94" s="283"/>
      <c r="P94" s="283"/>
      <c r="Q94" s="283"/>
      <c r="R94" s="283"/>
      <c r="S94" s="283"/>
      <c r="T94" s="283"/>
      <c r="U94" s="283"/>
      <c r="V94" s="283"/>
      <c r="W94" s="283"/>
      <c r="X94" s="283"/>
      <c r="Y94" s="283"/>
      <c r="Z94" s="283"/>
      <c r="AA94" s="283"/>
      <c r="AB94" s="283"/>
      <c r="AC94" s="283"/>
      <c r="AD94" s="283"/>
    </row>
    <row r="95" ht="20.25" customHeight="1">
      <c r="A95" s="286"/>
      <c r="B95" s="283"/>
      <c r="C95" s="283"/>
      <c r="D95" s="283"/>
      <c r="E95" s="283"/>
      <c r="F95" s="283"/>
      <c r="G95" s="283"/>
      <c r="H95" s="284"/>
      <c r="I95" s="283"/>
      <c r="J95" s="285"/>
      <c r="K95" s="283"/>
      <c r="L95" s="283"/>
      <c r="M95" s="283"/>
      <c r="N95" s="283"/>
      <c r="O95" s="283"/>
      <c r="P95" s="283"/>
      <c r="Q95" s="283"/>
      <c r="R95" s="283"/>
      <c r="S95" s="283"/>
      <c r="T95" s="283"/>
      <c r="U95" s="283"/>
      <c r="V95" s="283"/>
      <c r="W95" s="283"/>
      <c r="X95" s="283"/>
      <c r="Y95" s="283"/>
      <c r="Z95" s="283"/>
      <c r="AA95" s="283"/>
      <c r="AB95" s="283"/>
      <c r="AC95" s="283"/>
      <c r="AD95" s="283"/>
    </row>
    <row r="96" ht="20.25" customHeight="1">
      <c r="A96" s="286"/>
      <c r="B96" s="283"/>
      <c r="C96" s="283"/>
      <c r="D96" s="283"/>
      <c r="E96" s="283"/>
      <c r="F96" s="283"/>
      <c r="G96" s="283"/>
      <c r="H96" s="284"/>
      <c r="I96" s="283"/>
      <c r="J96" s="285"/>
      <c r="K96" s="283"/>
      <c r="L96" s="283"/>
      <c r="M96" s="283"/>
      <c r="N96" s="283"/>
      <c r="O96" s="283"/>
      <c r="P96" s="283"/>
      <c r="Q96" s="283"/>
      <c r="R96" s="283"/>
      <c r="S96" s="283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</row>
    <row r="97" ht="20.25" customHeight="1">
      <c r="A97" s="286"/>
      <c r="B97" s="283"/>
      <c r="C97" s="283"/>
      <c r="D97" s="283"/>
      <c r="E97" s="283"/>
      <c r="F97" s="283"/>
      <c r="G97" s="283"/>
      <c r="H97" s="284"/>
      <c r="I97" s="283"/>
      <c r="J97" s="285"/>
      <c r="K97" s="283"/>
      <c r="L97" s="283"/>
      <c r="M97" s="283"/>
      <c r="N97" s="283"/>
      <c r="O97" s="283"/>
      <c r="P97" s="283"/>
      <c r="Q97" s="283"/>
      <c r="R97" s="283"/>
      <c r="S97" s="283"/>
      <c r="T97" s="283"/>
      <c r="U97" s="283"/>
      <c r="V97" s="283"/>
      <c r="W97" s="283"/>
      <c r="X97" s="283"/>
      <c r="Y97" s="283"/>
      <c r="Z97" s="283"/>
      <c r="AA97" s="283"/>
      <c r="AB97" s="283"/>
      <c r="AC97" s="283"/>
      <c r="AD97" s="283"/>
    </row>
    <row r="98" ht="20.25" customHeight="1">
      <c r="A98" s="286"/>
      <c r="B98" s="283"/>
      <c r="C98" s="283"/>
      <c r="D98" s="283"/>
      <c r="E98" s="283"/>
      <c r="F98" s="283"/>
      <c r="G98" s="283"/>
      <c r="H98" s="284"/>
      <c r="I98" s="283"/>
      <c r="J98" s="285"/>
      <c r="K98" s="283"/>
      <c r="L98" s="283"/>
      <c r="M98" s="283"/>
      <c r="N98" s="283"/>
      <c r="O98" s="283"/>
      <c r="P98" s="283"/>
      <c r="Q98" s="283"/>
      <c r="R98" s="283"/>
      <c r="S98" s="283"/>
      <c r="T98" s="283"/>
      <c r="U98" s="283"/>
      <c r="V98" s="283"/>
      <c r="W98" s="283"/>
      <c r="X98" s="283"/>
      <c r="Y98" s="283"/>
      <c r="Z98" s="283"/>
      <c r="AA98" s="283"/>
      <c r="AB98" s="283"/>
      <c r="AC98" s="283"/>
      <c r="AD98" s="283"/>
    </row>
    <row r="99" ht="20.25" customHeight="1">
      <c r="A99" s="286"/>
      <c r="B99" s="283"/>
      <c r="C99" s="283"/>
      <c r="D99" s="283"/>
      <c r="E99" s="283"/>
      <c r="F99" s="283"/>
      <c r="G99" s="283"/>
      <c r="H99" s="284"/>
      <c r="I99" s="283"/>
      <c r="J99" s="285"/>
      <c r="K99" s="283"/>
      <c r="L99" s="283"/>
      <c r="M99" s="283"/>
      <c r="N99" s="283"/>
      <c r="O99" s="283"/>
      <c r="P99" s="283"/>
      <c r="Q99" s="283"/>
      <c r="R99" s="283"/>
      <c r="S99" s="283"/>
      <c r="T99" s="283"/>
      <c r="U99" s="283"/>
      <c r="V99" s="283"/>
      <c r="W99" s="283"/>
      <c r="X99" s="283"/>
      <c r="Y99" s="283"/>
      <c r="Z99" s="283"/>
      <c r="AA99" s="283"/>
      <c r="AB99" s="283"/>
      <c r="AC99" s="283"/>
      <c r="AD99" s="283"/>
    </row>
    <row r="100" ht="20.25" customHeight="1">
      <c r="A100" s="286"/>
      <c r="B100" s="283"/>
      <c r="C100" s="283"/>
      <c r="D100" s="283"/>
      <c r="E100" s="283"/>
      <c r="F100" s="283"/>
      <c r="G100" s="283"/>
      <c r="H100" s="284"/>
      <c r="I100" s="283"/>
      <c r="J100" s="285"/>
      <c r="K100" s="283"/>
      <c r="L100" s="283"/>
      <c r="M100" s="283"/>
      <c r="N100" s="283"/>
      <c r="O100" s="283"/>
      <c r="P100" s="283"/>
      <c r="Q100" s="283"/>
      <c r="R100" s="283"/>
      <c r="S100" s="283"/>
      <c r="T100" s="283"/>
      <c r="U100" s="283"/>
      <c r="V100" s="283"/>
      <c r="W100" s="283"/>
      <c r="X100" s="283"/>
      <c r="Y100" s="283"/>
      <c r="Z100" s="283"/>
      <c r="AA100" s="283"/>
      <c r="AB100" s="283"/>
      <c r="AC100" s="283"/>
      <c r="AD100" s="283"/>
    </row>
    <row r="101" ht="20.25" customHeight="1">
      <c r="A101" s="286"/>
      <c r="B101" s="283"/>
      <c r="C101" s="283"/>
      <c r="D101" s="283"/>
      <c r="E101" s="283"/>
      <c r="F101" s="283"/>
      <c r="G101" s="283"/>
      <c r="H101" s="284"/>
      <c r="I101" s="283"/>
      <c r="J101" s="285"/>
      <c r="K101" s="283"/>
      <c r="L101" s="283"/>
      <c r="M101" s="283"/>
      <c r="N101" s="283"/>
      <c r="O101" s="283"/>
      <c r="P101" s="283"/>
      <c r="Q101" s="283"/>
      <c r="R101" s="283"/>
      <c r="S101" s="283"/>
      <c r="T101" s="283"/>
      <c r="U101" s="283"/>
      <c r="V101" s="283"/>
      <c r="W101" s="283"/>
      <c r="X101" s="283"/>
      <c r="Y101" s="283"/>
      <c r="Z101" s="283"/>
      <c r="AA101" s="283"/>
      <c r="AB101" s="283"/>
      <c r="AC101" s="283"/>
      <c r="AD101" s="283"/>
    </row>
    <row r="102" ht="20.25" customHeight="1">
      <c r="A102" s="286"/>
      <c r="B102" s="283"/>
      <c r="C102" s="283"/>
      <c r="D102" s="283"/>
      <c r="E102" s="283"/>
      <c r="F102" s="283"/>
      <c r="G102" s="283"/>
      <c r="H102" s="284"/>
      <c r="I102" s="283"/>
      <c r="J102" s="285"/>
      <c r="K102" s="283"/>
      <c r="L102" s="283"/>
      <c r="M102" s="283"/>
      <c r="N102" s="283"/>
      <c r="O102" s="283"/>
      <c r="P102" s="283"/>
      <c r="Q102" s="283"/>
      <c r="R102" s="283"/>
      <c r="S102" s="283"/>
      <c r="T102" s="283"/>
      <c r="U102" s="283"/>
      <c r="V102" s="283"/>
      <c r="W102" s="283"/>
      <c r="X102" s="283"/>
      <c r="Y102" s="283"/>
      <c r="Z102" s="283"/>
      <c r="AA102" s="283"/>
      <c r="AB102" s="283"/>
      <c r="AC102" s="283"/>
      <c r="AD102" s="283"/>
    </row>
    <row r="103" ht="20.25" customHeight="1">
      <c r="A103" s="286"/>
      <c r="B103" s="283"/>
      <c r="C103" s="283"/>
      <c r="D103" s="283"/>
      <c r="E103" s="283"/>
      <c r="F103" s="283"/>
      <c r="G103" s="283"/>
      <c r="H103" s="284"/>
      <c r="I103" s="283"/>
      <c r="J103" s="285"/>
      <c r="K103" s="283"/>
      <c r="L103" s="283"/>
      <c r="M103" s="283"/>
      <c r="N103" s="283"/>
      <c r="O103" s="283"/>
      <c r="P103" s="283"/>
      <c r="Q103" s="283"/>
      <c r="R103" s="283"/>
      <c r="S103" s="283"/>
      <c r="T103" s="283"/>
      <c r="U103" s="283"/>
      <c r="V103" s="283"/>
      <c r="W103" s="283"/>
      <c r="X103" s="283"/>
      <c r="Y103" s="283"/>
      <c r="Z103" s="283"/>
      <c r="AA103" s="283"/>
      <c r="AB103" s="283"/>
      <c r="AC103" s="283"/>
      <c r="AD103" s="283"/>
    </row>
    <row r="104" ht="20.25" customHeight="1">
      <c r="A104" s="286"/>
      <c r="B104" s="283"/>
      <c r="C104" s="283"/>
      <c r="D104" s="283"/>
      <c r="E104" s="283"/>
      <c r="F104" s="283"/>
      <c r="G104" s="283"/>
      <c r="H104" s="284"/>
      <c r="I104" s="283"/>
      <c r="J104" s="285"/>
      <c r="K104" s="283"/>
      <c r="L104" s="283"/>
      <c r="M104" s="283"/>
      <c r="N104" s="283"/>
      <c r="O104" s="283"/>
      <c r="P104" s="283"/>
      <c r="Q104" s="283"/>
      <c r="R104" s="283"/>
      <c r="S104" s="283"/>
      <c r="T104" s="283"/>
      <c r="U104" s="283"/>
      <c r="V104" s="283"/>
      <c r="W104" s="283"/>
      <c r="X104" s="283"/>
      <c r="Y104" s="283"/>
      <c r="Z104" s="283"/>
      <c r="AA104" s="283"/>
      <c r="AB104" s="283"/>
      <c r="AC104" s="283"/>
      <c r="AD104" s="283"/>
    </row>
    <row r="105" ht="20.25" customHeight="1">
      <c r="A105" s="286"/>
      <c r="B105" s="283"/>
      <c r="C105" s="283"/>
      <c r="D105" s="283"/>
      <c r="E105" s="283"/>
      <c r="F105" s="283"/>
      <c r="G105" s="283"/>
      <c r="H105" s="284"/>
      <c r="I105" s="283"/>
      <c r="J105" s="285"/>
      <c r="K105" s="283"/>
      <c r="L105" s="283"/>
      <c r="M105" s="283"/>
      <c r="N105" s="283"/>
      <c r="O105" s="283"/>
      <c r="P105" s="283"/>
      <c r="Q105" s="283"/>
      <c r="R105" s="283"/>
      <c r="S105" s="283"/>
      <c r="T105" s="283"/>
      <c r="U105" s="283"/>
      <c r="V105" s="283"/>
      <c r="W105" s="283"/>
      <c r="X105" s="283"/>
      <c r="Y105" s="283"/>
      <c r="Z105" s="283"/>
      <c r="AA105" s="283"/>
      <c r="AB105" s="283"/>
      <c r="AC105" s="283"/>
      <c r="AD105" s="283"/>
    </row>
    <row r="106" ht="20.25" customHeight="1">
      <c r="A106" s="286"/>
      <c r="B106" s="283"/>
      <c r="C106" s="283"/>
      <c r="D106" s="283"/>
      <c r="E106" s="283"/>
      <c r="F106" s="283"/>
      <c r="G106" s="283"/>
      <c r="H106" s="284"/>
      <c r="I106" s="283"/>
      <c r="J106" s="285"/>
      <c r="K106" s="283"/>
      <c r="L106" s="283"/>
      <c r="M106" s="283"/>
      <c r="N106" s="283"/>
      <c r="O106" s="283"/>
      <c r="P106" s="283"/>
      <c r="Q106" s="283"/>
      <c r="R106" s="283"/>
      <c r="S106" s="283"/>
      <c r="T106" s="283"/>
      <c r="U106" s="283"/>
      <c r="V106" s="283"/>
      <c r="W106" s="283"/>
      <c r="X106" s="283"/>
      <c r="Y106" s="283"/>
      <c r="Z106" s="283"/>
      <c r="AA106" s="283"/>
      <c r="AB106" s="283"/>
      <c r="AC106" s="283"/>
      <c r="AD106" s="283"/>
    </row>
    <row r="107" ht="20.25" customHeight="1">
      <c r="A107" s="286"/>
      <c r="B107" s="283"/>
      <c r="C107" s="283"/>
      <c r="D107" s="283"/>
      <c r="E107" s="283"/>
      <c r="F107" s="283"/>
      <c r="G107" s="283"/>
      <c r="H107" s="284"/>
      <c r="I107" s="283"/>
      <c r="J107" s="285"/>
      <c r="K107" s="283"/>
      <c r="L107" s="283"/>
      <c r="M107" s="283"/>
      <c r="N107" s="283"/>
      <c r="O107" s="283"/>
      <c r="P107" s="283"/>
      <c r="Q107" s="283"/>
      <c r="R107" s="283"/>
      <c r="S107" s="283"/>
      <c r="T107" s="283"/>
      <c r="U107" s="283"/>
      <c r="V107" s="283"/>
      <c r="W107" s="283"/>
      <c r="X107" s="283"/>
      <c r="Y107" s="283"/>
      <c r="Z107" s="283"/>
      <c r="AA107" s="283"/>
      <c r="AB107" s="283"/>
      <c r="AC107" s="283"/>
      <c r="AD107" s="283"/>
    </row>
    <row r="108" ht="20.25" customHeight="1">
      <c r="A108" s="286"/>
      <c r="B108" s="283"/>
      <c r="C108" s="283"/>
      <c r="D108" s="283"/>
      <c r="E108" s="283"/>
      <c r="F108" s="283"/>
      <c r="G108" s="283"/>
      <c r="H108" s="284"/>
      <c r="I108" s="283"/>
      <c r="J108" s="285"/>
      <c r="K108" s="283"/>
      <c r="L108" s="283"/>
      <c r="M108" s="283"/>
      <c r="N108" s="283"/>
      <c r="O108" s="283"/>
      <c r="P108" s="283"/>
      <c r="Q108" s="283"/>
      <c r="R108" s="283"/>
      <c r="S108" s="283"/>
      <c r="T108" s="283"/>
      <c r="U108" s="283"/>
      <c r="V108" s="283"/>
      <c r="W108" s="283"/>
      <c r="X108" s="283"/>
      <c r="Y108" s="283"/>
      <c r="Z108" s="283"/>
      <c r="AA108" s="283"/>
      <c r="AB108" s="283"/>
      <c r="AC108" s="283"/>
      <c r="AD108" s="283"/>
    </row>
    <row r="109" ht="20.25" customHeight="1">
      <c r="A109" s="286"/>
      <c r="B109" s="283"/>
      <c r="C109" s="283"/>
      <c r="D109" s="283"/>
      <c r="E109" s="283"/>
      <c r="F109" s="283"/>
      <c r="G109" s="283"/>
      <c r="H109" s="284"/>
      <c r="I109" s="283"/>
      <c r="J109" s="285"/>
      <c r="K109" s="283"/>
      <c r="L109" s="283"/>
      <c r="M109" s="283"/>
      <c r="N109" s="283"/>
      <c r="O109" s="283"/>
      <c r="P109" s="283"/>
      <c r="Q109" s="283"/>
      <c r="R109" s="283"/>
      <c r="S109" s="283"/>
      <c r="T109" s="283"/>
      <c r="U109" s="283"/>
      <c r="V109" s="283"/>
      <c r="W109" s="283"/>
      <c r="X109" s="283"/>
      <c r="Y109" s="283"/>
      <c r="Z109" s="283"/>
      <c r="AA109" s="283"/>
      <c r="AB109" s="283"/>
      <c r="AC109" s="283"/>
      <c r="AD109" s="283"/>
    </row>
    <row r="110" ht="20.25" customHeight="1">
      <c r="A110" s="286"/>
      <c r="B110" s="283"/>
      <c r="C110" s="283"/>
      <c r="D110" s="283"/>
      <c r="E110" s="283"/>
      <c r="F110" s="283"/>
      <c r="G110" s="283"/>
      <c r="H110" s="284"/>
      <c r="I110" s="283"/>
      <c r="J110" s="285"/>
      <c r="K110" s="283"/>
      <c r="L110" s="283"/>
      <c r="M110" s="283"/>
      <c r="N110" s="283"/>
      <c r="O110" s="283"/>
      <c r="P110" s="283"/>
      <c r="Q110" s="283"/>
      <c r="R110" s="283"/>
      <c r="S110" s="283"/>
      <c r="T110" s="283"/>
      <c r="U110" s="283"/>
      <c r="V110" s="283"/>
      <c r="W110" s="283"/>
      <c r="X110" s="283"/>
      <c r="Y110" s="283"/>
      <c r="Z110" s="283"/>
      <c r="AA110" s="283"/>
      <c r="AB110" s="283"/>
      <c r="AC110" s="283"/>
      <c r="AD110" s="283"/>
    </row>
    <row r="111" ht="20.25" customHeight="1">
      <c r="A111" s="286"/>
      <c r="B111" s="283"/>
      <c r="C111" s="283"/>
      <c r="D111" s="283"/>
      <c r="E111" s="283"/>
      <c r="F111" s="283"/>
      <c r="G111" s="283"/>
      <c r="H111" s="284"/>
      <c r="I111" s="283"/>
      <c r="J111" s="285"/>
      <c r="K111" s="283"/>
      <c r="L111" s="283"/>
      <c r="M111" s="283"/>
      <c r="N111" s="283"/>
      <c r="O111" s="283"/>
      <c r="P111" s="283"/>
      <c r="Q111" s="283"/>
      <c r="R111" s="283"/>
      <c r="S111" s="283"/>
      <c r="T111" s="283"/>
      <c r="U111" s="283"/>
      <c r="V111" s="283"/>
      <c r="W111" s="283"/>
      <c r="X111" s="283"/>
      <c r="Y111" s="283"/>
      <c r="Z111" s="283"/>
      <c r="AA111" s="283"/>
      <c r="AB111" s="283"/>
      <c r="AC111" s="283"/>
      <c r="AD111" s="283"/>
    </row>
    <row r="112" ht="20.25" customHeight="1">
      <c r="A112" s="286"/>
      <c r="B112" s="283"/>
      <c r="C112" s="283"/>
      <c r="D112" s="283"/>
      <c r="E112" s="283"/>
      <c r="F112" s="283"/>
      <c r="G112" s="283"/>
      <c r="H112" s="284"/>
      <c r="I112" s="283"/>
      <c r="J112" s="285"/>
      <c r="K112" s="283"/>
      <c r="L112" s="283"/>
      <c r="M112" s="283"/>
      <c r="N112" s="283"/>
      <c r="O112" s="283"/>
      <c r="P112" s="283"/>
      <c r="Q112" s="283"/>
      <c r="R112" s="283"/>
      <c r="S112" s="283"/>
      <c r="T112" s="283"/>
      <c r="U112" s="283"/>
      <c r="V112" s="283"/>
      <c r="W112" s="283"/>
      <c r="X112" s="283"/>
      <c r="Y112" s="283"/>
      <c r="Z112" s="283"/>
      <c r="AA112" s="283"/>
      <c r="AB112" s="283"/>
      <c r="AC112" s="283"/>
      <c r="AD112" s="283"/>
    </row>
    <row r="113" ht="20.25" customHeight="1">
      <c r="A113" s="286"/>
      <c r="B113" s="283"/>
      <c r="C113" s="283"/>
      <c r="D113" s="283"/>
      <c r="E113" s="283"/>
      <c r="F113" s="283"/>
      <c r="G113" s="283"/>
      <c r="H113" s="284"/>
      <c r="I113" s="283"/>
      <c r="J113" s="285"/>
      <c r="K113" s="283"/>
      <c r="L113" s="283"/>
      <c r="M113" s="283"/>
      <c r="N113" s="283"/>
      <c r="O113" s="283"/>
      <c r="P113" s="283"/>
      <c r="Q113" s="283"/>
      <c r="R113" s="283"/>
      <c r="S113" s="283"/>
      <c r="T113" s="283"/>
      <c r="U113" s="283"/>
      <c r="V113" s="283"/>
      <c r="W113" s="283"/>
      <c r="X113" s="283"/>
      <c r="Y113" s="283"/>
      <c r="Z113" s="283"/>
      <c r="AA113" s="283"/>
      <c r="AB113" s="283"/>
      <c r="AC113" s="283"/>
      <c r="AD113" s="283"/>
    </row>
    <row r="114" ht="20.25" customHeight="1">
      <c r="A114" s="286"/>
      <c r="B114" s="283"/>
      <c r="C114" s="283"/>
      <c r="D114" s="283"/>
      <c r="E114" s="283"/>
      <c r="F114" s="283"/>
      <c r="G114" s="283"/>
      <c r="H114" s="284"/>
      <c r="I114" s="283"/>
      <c r="J114" s="285"/>
      <c r="K114" s="283"/>
      <c r="L114" s="283"/>
      <c r="M114" s="283"/>
      <c r="N114" s="283"/>
      <c r="O114" s="283"/>
      <c r="P114" s="283"/>
      <c r="Q114" s="283"/>
      <c r="R114" s="283"/>
      <c r="S114" s="283"/>
      <c r="T114" s="283"/>
      <c r="U114" s="283"/>
      <c r="V114" s="283"/>
      <c r="W114" s="283"/>
      <c r="X114" s="283"/>
      <c r="Y114" s="283"/>
      <c r="Z114" s="283"/>
      <c r="AA114" s="283"/>
      <c r="AB114" s="283"/>
      <c r="AC114" s="283"/>
      <c r="AD114" s="283"/>
    </row>
    <row r="115" ht="20.25" customHeight="1">
      <c r="A115" s="286"/>
      <c r="B115" s="283"/>
      <c r="C115" s="283"/>
      <c r="D115" s="283"/>
      <c r="E115" s="283"/>
      <c r="F115" s="283"/>
      <c r="G115" s="283"/>
      <c r="H115" s="284"/>
      <c r="I115" s="283"/>
      <c r="J115" s="285"/>
      <c r="K115" s="283"/>
      <c r="L115" s="283"/>
      <c r="M115" s="283"/>
      <c r="N115" s="283"/>
      <c r="O115" s="283"/>
      <c r="P115" s="283"/>
      <c r="Q115" s="283"/>
      <c r="R115" s="283"/>
      <c r="S115" s="283"/>
      <c r="T115" s="283"/>
      <c r="U115" s="283"/>
      <c r="V115" s="283"/>
      <c r="W115" s="283"/>
      <c r="X115" s="283"/>
      <c r="Y115" s="283"/>
      <c r="Z115" s="283"/>
      <c r="AA115" s="283"/>
      <c r="AB115" s="283"/>
      <c r="AC115" s="283"/>
      <c r="AD115" s="283"/>
    </row>
    <row r="116" ht="20.25" customHeight="1">
      <c r="A116" s="286"/>
      <c r="B116" s="283"/>
      <c r="C116" s="283"/>
      <c r="D116" s="283"/>
      <c r="E116" s="283"/>
      <c r="F116" s="283"/>
      <c r="G116" s="283"/>
      <c r="H116" s="284"/>
      <c r="I116" s="283"/>
      <c r="J116" s="285"/>
      <c r="K116" s="283"/>
      <c r="L116" s="283"/>
      <c r="M116" s="283"/>
      <c r="N116" s="283"/>
      <c r="O116" s="283"/>
      <c r="P116" s="283"/>
      <c r="Q116" s="283"/>
      <c r="R116" s="283"/>
      <c r="S116" s="283"/>
      <c r="T116" s="283"/>
      <c r="U116" s="283"/>
      <c r="V116" s="283"/>
      <c r="W116" s="283"/>
      <c r="X116" s="283"/>
      <c r="Y116" s="283"/>
      <c r="Z116" s="283"/>
      <c r="AA116" s="283"/>
      <c r="AB116" s="283"/>
      <c r="AC116" s="283"/>
      <c r="AD116" s="283"/>
    </row>
    <row r="117" ht="20.25" customHeight="1">
      <c r="A117" s="286"/>
      <c r="B117" s="283"/>
      <c r="C117" s="283"/>
      <c r="D117" s="283"/>
      <c r="E117" s="283"/>
      <c r="F117" s="283"/>
      <c r="G117" s="283"/>
      <c r="H117" s="284"/>
      <c r="I117" s="283"/>
      <c r="J117" s="285"/>
      <c r="K117" s="283"/>
      <c r="L117" s="283"/>
      <c r="M117" s="283"/>
      <c r="N117" s="283"/>
      <c r="O117" s="283"/>
      <c r="P117" s="283"/>
      <c r="Q117" s="283"/>
      <c r="R117" s="283"/>
      <c r="S117" s="283"/>
      <c r="T117" s="283"/>
      <c r="U117" s="283"/>
      <c r="V117" s="283"/>
      <c r="W117" s="283"/>
      <c r="X117" s="283"/>
      <c r="Y117" s="283"/>
      <c r="Z117" s="283"/>
      <c r="AA117" s="283"/>
      <c r="AB117" s="283"/>
      <c r="AC117" s="283"/>
      <c r="AD117" s="283"/>
    </row>
    <row r="118" ht="20.25" customHeight="1">
      <c r="A118" s="286"/>
      <c r="B118" s="283"/>
      <c r="C118" s="283"/>
      <c r="D118" s="283"/>
      <c r="E118" s="283"/>
      <c r="F118" s="283"/>
      <c r="G118" s="283"/>
      <c r="H118" s="284"/>
      <c r="I118" s="283"/>
      <c r="J118" s="285"/>
      <c r="K118" s="283"/>
      <c r="L118" s="283"/>
      <c r="M118" s="283"/>
      <c r="N118" s="283"/>
      <c r="O118" s="283"/>
      <c r="P118" s="283"/>
      <c r="Q118" s="283"/>
      <c r="R118" s="283"/>
      <c r="S118" s="283"/>
      <c r="T118" s="283"/>
      <c r="U118" s="283"/>
      <c r="V118" s="283"/>
      <c r="W118" s="283"/>
      <c r="X118" s="283"/>
      <c r="Y118" s="283"/>
      <c r="Z118" s="283"/>
      <c r="AA118" s="283"/>
      <c r="AB118" s="283"/>
      <c r="AC118" s="283"/>
      <c r="AD118" s="283"/>
    </row>
    <row r="119" ht="20.25" customHeight="1">
      <c r="A119" s="286"/>
      <c r="B119" s="283"/>
      <c r="C119" s="283"/>
      <c r="D119" s="283"/>
      <c r="E119" s="283"/>
      <c r="F119" s="283"/>
      <c r="G119" s="283"/>
      <c r="H119" s="284"/>
      <c r="I119" s="283"/>
      <c r="J119" s="285"/>
      <c r="K119" s="283"/>
      <c r="L119" s="283"/>
      <c r="M119" s="283"/>
      <c r="N119" s="283"/>
      <c r="O119" s="283"/>
      <c r="P119" s="283"/>
      <c r="Q119" s="283"/>
      <c r="R119" s="283"/>
      <c r="S119" s="283"/>
      <c r="T119" s="283"/>
      <c r="U119" s="283"/>
      <c r="V119" s="283"/>
      <c r="W119" s="283"/>
      <c r="X119" s="283"/>
      <c r="Y119" s="283"/>
      <c r="Z119" s="283"/>
      <c r="AA119" s="283"/>
      <c r="AB119" s="283"/>
      <c r="AC119" s="283"/>
      <c r="AD119" s="283"/>
    </row>
    <row r="120" ht="20.25" customHeight="1">
      <c r="A120" s="286"/>
      <c r="B120" s="283"/>
      <c r="C120" s="283"/>
      <c r="D120" s="283"/>
      <c r="E120" s="283"/>
      <c r="F120" s="283"/>
      <c r="G120" s="283"/>
      <c r="H120" s="284"/>
      <c r="I120" s="283"/>
      <c r="J120" s="285"/>
      <c r="K120" s="283"/>
      <c r="L120" s="283"/>
      <c r="M120" s="283"/>
      <c r="N120" s="283"/>
      <c r="O120" s="283"/>
      <c r="P120" s="283"/>
      <c r="Q120" s="283"/>
      <c r="R120" s="283"/>
      <c r="S120" s="283"/>
      <c r="T120" s="283"/>
      <c r="U120" s="283"/>
      <c r="V120" s="283"/>
      <c r="W120" s="283"/>
      <c r="X120" s="283"/>
      <c r="Y120" s="283"/>
      <c r="Z120" s="283"/>
      <c r="AA120" s="283"/>
      <c r="AB120" s="283"/>
      <c r="AC120" s="283"/>
      <c r="AD120" s="283"/>
    </row>
    <row r="121" ht="20.25" customHeight="1">
      <c r="A121" s="286"/>
      <c r="B121" s="283"/>
      <c r="C121" s="283"/>
      <c r="D121" s="283"/>
      <c r="E121" s="283"/>
      <c r="F121" s="283"/>
      <c r="G121" s="283"/>
      <c r="H121" s="284"/>
      <c r="I121" s="283"/>
      <c r="J121" s="285"/>
      <c r="K121" s="283"/>
      <c r="L121" s="283"/>
      <c r="M121" s="283"/>
      <c r="N121" s="283"/>
      <c r="O121" s="283"/>
      <c r="P121" s="283"/>
      <c r="Q121" s="283"/>
      <c r="R121" s="283"/>
      <c r="S121" s="283"/>
      <c r="T121" s="283"/>
      <c r="U121" s="283"/>
      <c r="V121" s="283"/>
      <c r="W121" s="283"/>
      <c r="X121" s="283"/>
      <c r="Y121" s="283"/>
      <c r="Z121" s="283"/>
      <c r="AA121" s="283"/>
      <c r="AB121" s="283"/>
      <c r="AC121" s="283"/>
      <c r="AD121" s="283"/>
    </row>
    <row r="122" ht="20.25" customHeight="1">
      <c r="A122" s="286"/>
      <c r="B122" s="283"/>
      <c r="C122" s="283"/>
      <c r="D122" s="283"/>
      <c r="E122" s="283"/>
      <c r="F122" s="283"/>
      <c r="G122" s="283"/>
      <c r="H122" s="284"/>
      <c r="I122" s="283"/>
      <c r="J122" s="285"/>
      <c r="K122" s="283"/>
      <c r="L122" s="283"/>
      <c r="M122" s="283"/>
      <c r="N122" s="283"/>
      <c r="O122" s="283"/>
      <c r="P122" s="283"/>
      <c r="Q122" s="283"/>
      <c r="R122" s="283"/>
      <c r="S122" s="283"/>
      <c r="T122" s="283"/>
      <c r="U122" s="283"/>
      <c r="V122" s="283"/>
      <c r="W122" s="283"/>
      <c r="X122" s="283"/>
      <c r="Y122" s="283"/>
      <c r="Z122" s="283"/>
      <c r="AA122" s="283"/>
      <c r="AB122" s="283"/>
      <c r="AC122" s="283"/>
      <c r="AD122" s="283"/>
    </row>
    <row r="123" ht="20.25" customHeight="1">
      <c r="A123" s="286"/>
      <c r="B123" s="283"/>
      <c r="C123" s="283"/>
      <c r="D123" s="283"/>
      <c r="E123" s="283"/>
      <c r="F123" s="283"/>
      <c r="G123" s="283"/>
      <c r="H123" s="284"/>
      <c r="I123" s="283"/>
      <c r="J123" s="285"/>
      <c r="K123" s="283"/>
      <c r="L123" s="283"/>
      <c r="M123" s="283"/>
      <c r="N123" s="283"/>
      <c r="O123" s="283"/>
      <c r="P123" s="283"/>
      <c r="Q123" s="283"/>
      <c r="R123" s="283"/>
      <c r="S123" s="283"/>
      <c r="T123" s="283"/>
      <c r="U123" s="283"/>
      <c r="V123" s="283"/>
      <c r="W123" s="283"/>
      <c r="X123" s="283"/>
      <c r="Y123" s="283"/>
      <c r="Z123" s="283"/>
      <c r="AA123" s="283"/>
      <c r="AB123" s="283"/>
      <c r="AC123" s="283"/>
      <c r="AD123" s="283"/>
    </row>
    <row r="124" ht="20.25" customHeight="1">
      <c r="A124" s="286"/>
      <c r="B124" s="283"/>
      <c r="C124" s="283"/>
      <c r="D124" s="283"/>
      <c r="E124" s="283"/>
      <c r="F124" s="283"/>
      <c r="G124" s="283"/>
      <c r="H124" s="284"/>
      <c r="I124" s="283"/>
      <c r="J124" s="285"/>
      <c r="K124" s="283"/>
      <c r="L124" s="283"/>
      <c r="M124" s="283"/>
      <c r="N124" s="283"/>
      <c r="O124" s="283"/>
      <c r="P124" s="283"/>
      <c r="Q124" s="283"/>
      <c r="R124" s="283"/>
      <c r="S124" s="283"/>
      <c r="T124" s="283"/>
      <c r="U124" s="283"/>
      <c r="V124" s="283"/>
      <c r="W124" s="283"/>
      <c r="X124" s="283"/>
      <c r="Y124" s="283"/>
      <c r="Z124" s="283"/>
      <c r="AA124" s="283"/>
      <c r="AB124" s="283"/>
      <c r="AC124" s="283"/>
      <c r="AD124" s="283"/>
    </row>
    <row r="125" ht="20.25" customHeight="1">
      <c r="A125" s="286"/>
      <c r="B125" s="283"/>
      <c r="C125" s="283"/>
      <c r="D125" s="283"/>
      <c r="E125" s="283"/>
      <c r="F125" s="283"/>
      <c r="G125" s="283"/>
      <c r="H125" s="284"/>
      <c r="I125" s="283"/>
      <c r="J125" s="285"/>
      <c r="K125" s="283"/>
      <c r="L125" s="283"/>
      <c r="M125" s="283"/>
      <c r="N125" s="283"/>
      <c r="O125" s="283"/>
      <c r="P125" s="283"/>
      <c r="Q125" s="283"/>
      <c r="R125" s="283"/>
      <c r="S125" s="283"/>
      <c r="T125" s="283"/>
      <c r="U125" s="283"/>
      <c r="V125" s="283"/>
      <c r="W125" s="283"/>
      <c r="X125" s="283"/>
      <c r="Y125" s="283"/>
      <c r="Z125" s="283"/>
      <c r="AA125" s="283"/>
      <c r="AB125" s="283"/>
      <c r="AC125" s="283"/>
      <c r="AD125" s="283"/>
    </row>
    <row r="126" ht="20.25" customHeight="1">
      <c r="A126" s="286"/>
      <c r="B126" s="283"/>
      <c r="C126" s="283"/>
      <c r="D126" s="283"/>
      <c r="E126" s="283"/>
      <c r="F126" s="283"/>
      <c r="G126" s="283"/>
      <c r="H126" s="284"/>
      <c r="I126" s="283"/>
      <c r="J126" s="285"/>
      <c r="K126" s="283"/>
      <c r="L126" s="283"/>
      <c r="M126" s="283"/>
      <c r="N126" s="283"/>
      <c r="O126" s="283"/>
      <c r="P126" s="283"/>
      <c r="Q126" s="283"/>
      <c r="R126" s="283"/>
      <c r="S126" s="283"/>
      <c r="T126" s="283"/>
      <c r="U126" s="283"/>
      <c r="V126" s="283"/>
      <c r="W126" s="283"/>
      <c r="X126" s="283"/>
      <c r="Y126" s="283"/>
      <c r="Z126" s="283"/>
      <c r="AA126" s="283"/>
      <c r="AB126" s="283"/>
      <c r="AC126" s="283"/>
      <c r="AD126" s="283"/>
    </row>
    <row r="127" ht="20.25" customHeight="1">
      <c r="A127" s="286"/>
      <c r="B127" s="283"/>
      <c r="C127" s="283"/>
      <c r="D127" s="283"/>
      <c r="E127" s="283"/>
      <c r="F127" s="283"/>
      <c r="G127" s="283"/>
      <c r="H127" s="284"/>
      <c r="I127" s="283"/>
      <c r="J127" s="285"/>
      <c r="K127" s="283"/>
      <c r="L127" s="283"/>
      <c r="M127" s="283"/>
      <c r="N127" s="283"/>
      <c r="O127" s="283"/>
      <c r="P127" s="283"/>
      <c r="Q127" s="283"/>
      <c r="R127" s="283"/>
      <c r="S127" s="283"/>
      <c r="T127" s="283"/>
      <c r="U127" s="283"/>
      <c r="V127" s="283"/>
      <c r="W127" s="283"/>
      <c r="X127" s="283"/>
      <c r="Y127" s="283"/>
      <c r="Z127" s="283"/>
      <c r="AA127" s="283"/>
      <c r="AB127" s="283"/>
      <c r="AC127" s="283"/>
      <c r="AD127" s="283"/>
    </row>
    <row r="128" ht="20.25" customHeight="1">
      <c r="A128" s="286"/>
      <c r="B128" s="283"/>
      <c r="C128" s="283"/>
      <c r="D128" s="283"/>
      <c r="E128" s="283"/>
      <c r="F128" s="283"/>
      <c r="G128" s="283"/>
      <c r="H128" s="284"/>
      <c r="I128" s="283"/>
      <c r="J128" s="285"/>
      <c r="K128" s="283"/>
      <c r="L128" s="283"/>
      <c r="M128" s="283"/>
      <c r="N128" s="283"/>
      <c r="O128" s="283"/>
      <c r="P128" s="283"/>
      <c r="Q128" s="283"/>
      <c r="R128" s="283"/>
      <c r="S128" s="283"/>
      <c r="T128" s="283"/>
      <c r="U128" s="283"/>
      <c r="V128" s="283"/>
      <c r="W128" s="283"/>
      <c r="X128" s="283"/>
      <c r="Y128" s="283"/>
      <c r="Z128" s="283"/>
      <c r="AA128" s="283"/>
      <c r="AB128" s="283"/>
      <c r="AC128" s="283"/>
      <c r="AD128" s="283"/>
    </row>
    <row r="129" ht="20.25" customHeight="1">
      <c r="A129" s="286"/>
      <c r="B129" s="283"/>
      <c r="C129" s="283"/>
      <c r="D129" s="283"/>
      <c r="E129" s="283"/>
      <c r="F129" s="283"/>
      <c r="G129" s="283"/>
      <c r="H129" s="284"/>
      <c r="I129" s="283"/>
      <c r="J129" s="285"/>
      <c r="K129" s="283"/>
      <c r="L129" s="283"/>
      <c r="M129" s="283"/>
      <c r="N129" s="283"/>
      <c r="O129" s="283"/>
      <c r="P129" s="283"/>
      <c r="Q129" s="283"/>
      <c r="R129" s="283"/>
      <c r="S129" s="283"/>
      <c r="T129" s="283"/>
      <c r="U129" s="283"/>
      <c r="V129" s="283"/>
      <c r="W129" s="283"/>
      <c r="X129" s="283"/>
      <c r="Y129" s="283"/>
      <c r="Z129" s="283"/>
      <c r="AA129" s="283"/>
      <c r="AB129" s="283"/>
      <c r="AC129" s="283"/>
      <c r="AD129" s="283"/>
    </row>
    <row r="130" ht="20.25" customHeight="1">
      <c r="A130" s="286"/>
      <c r="B130" s="283"/>
      <c r="C130" s="283"/>
      <c r="D130" s="283"/>
      <c r="E130" s="283"/>
      <c r="F130" s="283"/>
      <c r="G130" s="283"/>
      <c r="H130" s="284"/>
      <c r="I130" s="283"/>
      <c r="J130" s="285"/>
      <c r="K130" s="283"/>
      <c r="L130" s="283"/>
      <c r="M130" s="283"/>
      <c r="N130" s="283"/>
      <c r="O130" s="283"/>
      <c r="P130" s="283"/>
      <c r="Q130" s="283"/>
      <c r="R130" s="283"/>
      <c r="S130" s="283"/>
      <c r="T130" s="283"/>
      <c r="U130" s="283"/>
      <c r="V130" s="283"/>
      <c r="W130" s="283"/>
      <c r="X130" s="283"/>
      <c r="Y130" s="283"/>
      <c r="Z130" s="283"/>
      <c r="AA130" s="283"/>
      <c r="AB130" s="283"/>
      <c r="AC130" s="283"/>
      <c r="AD130" s="283"/>
    </row>
    <row r="131" ht="20.25" customHeight="1">
      <c r="A131" s="286"/>
      <c r="B131" s="283"/>
      <c r="C131" s="283"/>
      <c r="D131" s="283"/>
      <c r="E131" s="283"/>
      <c r="F131" s="283"/>
      <c r="G131" s="283"/>
      <c r="H131" s="284"/>
      <c r="I131" s="283"/>
      <c r="J131" s="285"/>
      <c r="K131" s="283"/>
      <c r="L131" s="283"/>
      <c r="M131" s="283"/>
      <c r="N131" s="283"/>
      <c r="O131" s="283"/>
      <c r="P131" s="283"/>
      <c r="Q131" s="283"/>
      <c r="R131" s="283"/>
      <c r="S131" s="283"/>
      <c r="T131" s="283"/>
      <c r="U131" s="283"/>
      <c r="V131" s="283"/>
      <c r="W131" s="283"/>
      <c r="X131" s="283"/>
      <c r="Y131" s="283"/>
      <c r="Z131" s="283"/>
      <c r="AA131" s="283"/>
      <c r="AB131" s="283"/>
      <c r="AC131" s="283"/>
      <c r="AD131" s="283"/>
    </row>
    <row r="132" ht="20.25" customHeight="1">
      <c r="A132" s="286"/>
      <c r="B132" s="283"/>
      <c r="C132" s="283"/>
      <c r="D132" s="283"/>
      <c r="E132" s="283"/>
      <c r="F132" s="283"/>
      <c r="G132" s="283"/>
      <c r="H132" s="284"/>
      <c r="I132" s="283"/>
      <c r="J132" s="285"/>
      <c r="K132" s="283"/>
      <c r="L132" s="283"/>
      <c r="M132" s="283"/>
      <c r="N132" s="283"/>
      <c r="O132" s="283"/>
      <c r="P132" s="283"/>
      <c r="Q132" s="283"/>
      <c r="R132" s="283"/>
      <c r="S132" s="283"/>
      <c r="T132" s="283"/>
      <c r="U132" s="283"/>
      <c r="V132" s="283"/>
      <c r="W132" s="283"/>
      <c r="X132" s="283"/>
      <c r="Y132" s="283"/>
      <c r="Z132" s="283"/>
      <c r="AA132" s="283"/>
      <c r="AB132" s="283"/>
      <c r="AC132" s="283"/>
      <c r="AD132" s="283"/>
    </row>
    <row r="133" ht="20.25" customHeight="1">
      <c r="A133" s="286"/>
      <c r="B133" s="283"/>
      <c r="C133" s="283"/>
      <c r="D133" s="283"/>
      <c r="E133" s="283"/>
      <c r="F133" s="283"/>
      <c r="G133" s="283"/>
      <c r="H133" s="284"/>
      <c r="I133" s="283"/>
      <c r="J133" s="285"/>
      <c r="K133" s="283"/>
      <c r="L133" s="283"/>
      <c r="M133" s="283"/>
      <c r="N133" s="283"/>
      <c r="O133" s="283"/>
      <c r="P133" s="283"/>
      <c r="Q133" s="283"/>
      <c r="R133" s="283"/>
      <c r="S133" s="283"/>
      <c r="T133" s="283"/>
      <c r="U133" s="283"/>
      <c r="V133" s="283"/>
      <c r="W133" s="283"/>
      <c r="X133" s="283"/>
      <c r="Y133" s="283"/>
      <c r="Z133" s="283"/>
      <c r="AA133" s="283"/>
      <c r="AB133" s="283"/>
      <c r="AC133" s="283"/>
      <c r="AD133" s="283"/>
    </row>
    <row r="134" ht="20.25" customHeight="1">
      <c r="A134" s="286"/>
      <c r="B134" s="283"/>
      <c r="C134" s="283"/>
      <c r="D134" s="283"/>
      <c r="E134" s="283"/>
      <c r="F134" s="283"/>
      <c r="G134" s="283"/>
      <c r="H134" s="284"/>
      <c r="I134" s="283"/>
      <c r="J134" s="285"/>
      <c r="K134" s="283"/>
      <c r="L134" s="283"/>
      <c r="M134" s="283"/>
      <c r="N134" s="283"/>
      <c r="O134" s="283"/>
      <c r="P134" s="283"/>
      <c r="Q134" s="283"/>
      <c r="R134" s="283"/>
      <c r="S134" s="283"/>
      <c r="T134" s="283"/>
      <c r="U134" s="283"/>
      <c r="V134" s="283"/>
      <c r="W134" s="283"/>
      <c r="X134" s="283"/>
      <c r="Y134" s="283"/>
      <c r="Z134" s="283"/>
      <c r="AA134" s="283"/>
      <c r="AB134" s="283"/>
      <c r="AC134" s="283"/>
      <c r="AD134" s="283"/>
    </row>
    <row r="135" ht="20.25" customHeight="1">
      <c r="A135" s="286"/>
      <c r="B135" s="283"/>
      <c r="C135" s="283"/>
      <c r="D135" s="283"/>
      <c r="E135" s="283"/>
      <c r="F135" s="283"/>
      <c r="G135" s="283"/>
      <c r="H135" s="284"/>
      <c r="I135" s="283"/>
      <c r="J135" s="285"/>
      <c r="K135" s="283"/>
      <c r="L135" s="283"/>
      <c r="M135" s="283"/>
      <c r="N135" s="283"/>
      <c r="O135" s="283"/>
      <c r="P135" s="283"/>
      <c r="Q135" s="283"/>
      <c r="R135" s="283"/>
      <c r="S135" s="283"/>
      <c r="T135" s="283"/>
      <c r="U135" s="283"/>
      <c r="V135" s="283"/>
      <c r="W135" s="283"/>
      <c r="X135" s="283"/>
      <c r="Y135" s="283"/>
      <c r="Z135" s="283"/>
      <c r="AA135" s="283"/>
      <c r="AB135" s="283"/>
      <c r="AC135" s="283"/>
      <c r="AD135" s="283"/>
    </row>
    <row r="136" ht="20.25" customHeight="1">
      <c r="A136" s="286"/>
      <c r="B136" s="283"/>
      <c r="C136" s="283"/>
      <c r="D136" s="283"/>
      <c r="E136" s="283"/>
      <c r="F136" s="283"/>
      <c r="G136" s="283"/>
      <c r="H136" s="284"/>
      <c r="I136" s="283"/>
      <c r="J136" s="285"/>
      <c r="K136" s="283"/>
      <c r="L136" s="283"/>
      <c r="M136" s="283"/>
      <c r="N136" s="283"/>
      <c r="O136" s="283"/>
      <c r="P136" s="283"/>
      <c r="Q136" s="283"/>
      <c r="R136" s="283"/>
      <c r="S136" s="283"/>
      <c r="T136" s="283"/>
      <c r="U136" s="283"/>
      <c r="V136" s="283"/>
      <c r="W136" s="283"/>
      <c r="X136" s="283"/>
      <c r="Y136" s="283"/>
      <c r="Z136" s="283"/>
      <c r="AA136" s="283"/>
      <c r="AB136" s="283"/>
      <c r="AC136" s="283"/>
      <c r="AD136" s="283"/>
    </row>
    <row r="137" ht="20.25" customHeight="1">
      <c r="A137" s="286"/>
      <c r="B137" s="283"/>
      <c r="C137" s="283"/>
      <c r="D137" s="283"/>
      <c r="E137" s="283"/>
      <c r="F137" s="283"/>
      <c r="G137" s="283"/>
      <c r="H137" s="284"/>
      <c r="I137" s="283"/>
      <c r="J137" s="285"/>
      <c r="K137" s="283"/>
      <c r="L137" s="283"/>
      <c r="M137" s="283"/>
      <c r="N137" s="283"/>
      <c r="O137" s="283"/>
      <c r="P137" s="283"/>
      <c r="Q137" s="283"/>
      <c r="R137" s="283"/>
      <c r="S137" s="283"/>
      <c r="T137" s="283"/>
      <c r="U137" s="283"/>
      <c r="V137" s="283"/>
      <c r="W137" s="283"/>
      <c r="X137" s="283"/>
      <c r="Y137" s="283"/>
      <c r="Z137" s="283"/>
      <c r="AA137" s="283"/>
      <c r="AB137" s="283"/>
      <c r="AC137" s="283"/>
      <c r="AD137" s="283"/>
    </row>
    <row r="138" ht="20.25" customHeight="1">
      <c r="A138" s="286"/>
      <c r="B138" s="283"/>
      <c r="C138" s="283"/>
      <c r="D138" s="283"/>
      <c r="E138" s="283"/>
      <c r="F138" s="283"/>
      <c r="G138" s="283"/>
      <c r="H138" s="284"/>
      <c r="I138" s="283"/>
      <c r="J138" s="285"/>
      <c r="K138" s="283"/>
      <c r="L138" s="283"/>
      <c r="M138" s="283"/>
      <c r="N138" s="283"/>
      <c r="O138" s="283"/>
      <c r="P138" s="283"/>
      <c r="Q138" s="283"/>
      <c r="R138" s="283"/>
      <c r="S138" s="283"/>
      <c r="T138" s="283"/>
      <c r="U138" s="283"/>
      <c r="V138" s="283"/>
      <c r="W138" s="283"/>
      <c r="X138" s="283"/>
      <c r="Y138" s="283"/>
      <c r="Z138" s="283"/>
      <c r="AA138" s="283"/>
      <c r="AB138" s="283"/>
      <c r="AC138" s="283"/>
      <c r="AD138" s="283"/>
    </row>
    <row r="139" ht="20.25" customHeight="1">
      <c r="A139" s="286"/>
      <c r="B139" s="283"/>
      <c r="C139" s="283"/>
      <c r="D139" s="283"/>
      <c r="E139" s="283"/>
      <c r="F139" s="283"/>
      <c r="G139" s="283"/>
      <c r="H139" s="284"/>
      <c r="I139" s="283"/>
      <c r="J139" s="285"/>
      <c r="K139" s="283"/>
      <c r="L139" s="283"/>
      <c r="M139" s="283"/>
      <c r="N139" s="283"/>
      <c r="O139" s="283"/>
      <c r="P139" s="283"/>
      <c r="Q139" s="283"/>
      <c r="R139" s="283"/>
      <c r="S139" s="283"/>
      <c r="T139" s="283"/>
      <c r="U139" s="283"/>
      <c r="V139" s="283"/>
      <c r="W139" s="283"/>
      <c r="X139" s="283"/>
      <c r="Y139" s="283"/>
      <c r="Z139" s="283"/>
      <c r="AA139" s="283"/>
      <c r="AB139" s="283"/>
      <c r="AC139" s="283"/>
      <c r="AD139" s="283"/>
    </row>
    <row r="140" ht="20.25" customHeight="1">
      <c r="A140" s="286"/>
      <c r="B140" s="283"/>
      <c r="C140" s="283"/>
      <c r="D140" s="283"/>
      <c r="E140" s="283"/>
      <c r="F140" s="283"/>
      <c r="G140" s="283"/>
      <c r="H140" s="284"/>
      <c r="I140" s="283"/>
      <c r="J140" s="285"/>
      <c r="K140" s="283"/>
      <c r="L140" s="283"/>
      <c r="M140" s="283"/>
      <c r="N140" s="283"/>
      <c r="O140" s="283"/>
      <c r="P140" s="283"/>
      <c r="Q140" s="283"/>
      <c r="R140" s="283"/>
      <c r="S140" s="283"/>
      <c r="T140" s="283"/>
      <c r="U140" s="283"/>
      <c r="V140" s="283"/>
      <c r="W140" s="283"/>
      <c r="X140" s="283"/>
      <c r="Y140" s="283"/>
      <c r="Z140" s="283"/>
      <c r="AA140" s="283"/>
      <c r="AB140" s="283"/>
      <c r="AC140" s="283"/>
      <c r="AD140" s="283"/>
    </row>
    <row r="141" ht="20.25" customHeight="1">
      <c r="A141" s="286"/>
      <c r="B141" s="283"/>
      <c r="C141" s="283"/>
      <c r="D141" s="283"/>
      <c r="E141" s="283"/>
      <c r="F141" s="283"/>
      <c r="G141" s="283"/>
      <c r="H141" s="284"/>
      <c r="I141" s="283"/>
      <c r="J141" s="285"/>
      <c r="K141" s="283"/>
      <c r="L141" s="283"/>
      <c r="M141" s="283"/>
      <c r="N141" s="283"/>
      <c r="O141" s="283"/>
      <c r="P141" s="283"/>
      <c r="Q141" s="283"/>
      <c r="R141" s="283"/>
      <c r="S141" s="283"/>
      <c r="T141" s="283"/>
      <c r="U141" s="283"/>
      <c r="V141" s="283"/>
      <c r="W141" s="283"/>
      <c r="X141" s="283"/>
      <c r="Y141" s="283"/>
      <c r="Z141" s="283"/>
      <c r="AA141" s="283"/>
      <c r="AB141" s="283"/>
      <c r="AC141" s="283"/>
      <c r="AD141" s="283"/>
    </row>
    <row r="142" ht="20.25" customHeight="1">
      <c r="A142" s="286"/>
      <c r="B142" s="283"/>
      <c r="C142" s="283"/>
      <c r="D142" s="283"/>
      <c r="E142" s="283"/>
      <c r="F142" s="283"/>
      <c r="G142" s="283"/>
      <c r="H142" s="284"/>
      <c r="I142" s="283"/>
      <c r="J142" s="285"/>
      <c r="K142" s="283"/>
      <c r="L142" s="283"/>
      <c r="M142" s="283"/>
      <c r="N142" s="283"/>
      <c r="O142" s="283"/>
      <c r="P142" s="283"/>
      <c r="Q142" s="283"/>
      <c r="R142" s="283"/>
      <c r="S142" s="283"/>
      <c r="T142" s="283"/>
      <c r="U142" s="283"/>
      <c r="V142" s="283"/>
      <c r="W142" s="283"/>
      <c r="X142" s="283"/>
      <c r="Y142" s="283"/>
      <c r="Z142" s="283"/>
      <c r="AA142" s="283"/>
      <c r="AB142" s="283"/>
      <c r="AC142" s="283"/>
      <c r="AD142" s="283"/>
    </row>
    <row r="143" ht="20.25" customHeight="1">
      <c r="A143" s="286"/>
      <c r="B143" s="283"/>
      <c r="C143" s="283"/>
      <c r="D143" s="283"/>
      <c r="E143" s="283"/>
      <c r="F143" s="283"/>
      <c r="G143" s="283"/>
      <c r="H143" s="284"/>
      <c r="I143" s="283"/>
      <c r="J143" s="285"/>
      <c r="K143" s="283"/>
      <c r="L143" s="283"/>
      <c r="M143" s="283"/>
      <c r="N143" s="283"/>
      <c r="O143" s="283"/>
      <c r="P143" s="283"/>
      <c r="Q143" s="283"/>
      <c r="R143" s="283"/>
      <c r="S143" s="283"/>
      <c r="T143" s="283"/>
      <c r="U143" s="283"/>
      <c r="V143" s="283"/>
      <c r="W143" s="283"/>
      <c r="X143" s="283"/>
      <c r="Y143" s="283"/>
      <c r="Z143" s="283"/>
      <c r="AA143" s="283"/>
      <c r="AB143" s="283"/>
      <c r="AC143" s="283"/>
      <c r="AD143" s="283"/>
    </row>
    <row r="144" ht="20.25" customHeight="1">
      <c r="A144" s="286"/>
      <c r="B144" s="283"/>
      <c r="C144" s="283"/>
      <c r="D144" s="283"/>
      <c r="E144" s="283"/>
      <c r="F144" s="283"/>
      <c r="G144" s="283"/>
      <c r="H144" s="284"/>
      <c r="I144" s="283"/>
      <c r="J144" s="285"/>
      <c r="K144" s="283"/>
      <c r="L144" s="283"/>
      <c r="M144" s="283"/>
      <c r="N144" s="283"/>
      <c r="O144" s="283"/>
      <c r="P144" s="283"/>
      <c r="Q144" s="283"/>
      <c r="R144" s="283"/>
      <c r="S144" s="283"/>
      <c r="T144" s="283"/>
      <c r="U144" s="283"/>
      <c r="V144" s="283"/>
      <c r="W144" s="283"/>
      <c r="X144" s="283"/>
      <c r="Y144" s="283"/>
      <c r="Z144" s="283"/>
      <c r="AA144" s="283"/>
      <c r="AB144" s="283"/>
      <c r="AC144" s="283"/>
      <c r="AD144" s="283"/>
    </row>
    <row r="145" ht="20.25" customHeight="1">
      <c r="A145" s="286"/>
      <c r="B145" s="283"/>
      <c r="C145" s="283"/>
      <c r="D145" s="283"/>
      <c r="E145" s="283"/>
      <c r="F145" s="283"/>
      <c r="G145" s="283"/>
      <c r="H145" s="284"/>
      <c r="I145" s="283"/>
      <c r="J145" s="285"/>
      <c r="K145" s="283"/>
      <c r="L145" s="283"/>
      <c r="M145" s="283"/>
      <c r="N145" s="283"/>
      <c r="O145" s="283"/>
      <c r="P145" s="283"/>
      <c r="Q145" s="283"/>
      <c r="R145" s="283"/>
      <c r="S145" s="283"/>
      <c r="T145" s="283"/>
      <c r="U145" s="283"/>
      <c r="V145" s="283"/>
      <c r="W145" s="283"/>
      <c r="X145" s="283"/>
      <c r="Y145" s="283"/>
      <c r="Z145" s="283"/>
      <c r="AA145" s="283"/>
      <c r="AB145" s="283"/>
      <c r="AC145" s="283"/>
      <c r="AD145" s="283"/>
    </row>
    <row r="146" ht="20.25" customHeight="1">
      <c r="A146" s="286"/>
      <c r="B146" s="283"/>
      <c r="C146" s="283"/>
      <c r="D146" s="283"/>
      <c r="E146" s="283"/>
      <c r="F146" s="283"/>
      <c r="G146" s="283"/>
      <c r="H146" s="284"/>
      <c r="I146" s="283"/>
      <c r="J146" s="285"/>
      <c r="K146" s="283"/>
      <c r="L146" s="283"/>
      <c r="M146" s="283"/>
      <c r="N146" s="283"/>
      <c r="O146" s="283"/>
      <c r="P146" s="283"/>
      <c r="Q146" s="283"/>
      <c r="R146" s="283"/>
      <c r="S146" s="283"/>
      <c r="T146" s="283"/>
      <c r="U146" s="283"/>
      <c r="V146" s="283"/>
      <c r="W146" s="283"/>
      <c r="X146" s="283"/>
      <c r="Y146" s="283"/>
      <c r="Z146" s="283"/>
      <c r="AA146" s="283"/>
      <c r="AB146" s="283"/>
      <c r="AC146" s="283"/>
      <c r="AD146" s="283"/>
    </row>
    <row r="147" ht="20.25" customHeight="1">
      <c r="A147" s="286"/>
      <c r="B147" s="283"/>
      <c r="C147" s="283"/>
      <c r="D147" s="283"/>
      <c r="E147" s="283"/>
      <c r="F147" s="283"/>
      <c r="G147" s="283"/>
      <c r="H147" s="284"/>
      <c r="I147" s="283"/>
      <c r="J147" s="285"/>
      <c r="K147" s="283"/>
      <c r="L147" s="283"/>
      <c r="M147" s="283"/>
      <c r="N147" s="283"/>
      <c r="O147" s="283"/>
      <c r="P147" s="283"/>
      <c r="Q147" s="283"/>
      <c r="R147" s="283"/>
      <c r="S147" s="283"/>
      <c r="T147" s="283"/>
      <c r="U147" s="283"/>
      <c r="V147" s="283"/>
      <c r="W147" s="283"/>
      <c r="X147" s="283"/>
      <c r="Y147" s="283"/>
      <c r="Z147" s="283"/>
      <c r="AA147" s="283"/>
      <c r="AB147" s="283"/>
      <c r="AC147" s="283"/>
      <c r="AD147" s="283"/>
    </row>
    <row r="148" ht="20.25" customHeight="1">
      <c r="A148" s="286"/>
      <c r="B148" s="283"/>
      <c r="C148" s="283"/>
      <c r="D148" s="283"/>
      <c r="E148" s="283"/>
      <c r="F148" s="283"/>
      <c r="G148" s="283"/>
      <c r="H148" s="284"/>
      <c r="I148" s="283"/>
      <c r="J148" s="285"/>
      <c r="K148" s="283"/>
      <c r="L148" s="283"/>
      <c r="M148" s="283"/>
      <c r="N148" s="283"/>
      <c r="O148" s="283"/>
      <c r="P148" s="283"/>
      <c r="Q148" s="283"/>
      <c r="R148" s="283"/>
      <c r="S148" s="283"/>
      <c r="T148" s="283"/>
      <c r="U148" s="283"/>
      <c r="V148" s="283"/>
      <c r="W148" s="283"/>
      <c r="X148" s="283"/>
      <c r="Y148" s="283"/>
      <c r="Z148" s="283"/>
      <c r="AA148" s="283"/>
      <c r="AB148" s="283"/>
      <c r="AC148" s="283"/>
      <c r="AD148" s="283"/>
    </row>
    <row r="149" ht="20.25" customHeight="1">
      <c r="A149" s="286"/>
      <c r="B149" s="283"/>
      <c r="C149" s="283"/>
      <c r="D149" s="283"/>
      <c r="E149" s="283"/>
      <c r="F149" s="283"/>
      <c r="G149" s="283"/>
      <c r="H149" s="284"/>
      <c r="I149" s="283"/>
      <c r="J149" s="285"/>
      <c r="K149" s="283"/>
      <c r="L149" s="283"/>
      <c r="M149" s="283"/>
      <c r="N149" s="283"/>
      <c r="O149" s="283"/>
      <c r="P149" s="283"/>
      <c r="Q149" s="283"/>
      <c r="R149" s="283"/>
      <c r="S149" s="283"/>
      <c r="T149" s="283"/>
      <c r="U149" s="283"/>
      <c r="V149" s="283"/>
      <c r="W149" s="283"/>
      <c r="X149" s="283"/>
      <c r="Y149" s="283"/>
      <c r="Z149" s="283"/>
      <c r="AA149" s="283"/>
      <c r="AB149" s="283"/>
      <c r="AC149" s="283"/>
      <c r="AD149" s="283"/>
    </row>
    <row r="150" ht="20.25" customHeight="1">
      <c r="A150" s="286"/>
      <c r="B150" s="283"/>
      <c r="C150" s="283"/>
      <c r="D150" s="283"/>
      <c r="E150" s="283"/>
      <c r="F150" s="283"/>
      <c r="G150" s="283"/>
      <c r="H150" s="284"/>
      <c r="I150" s="283"/>
      <c r="J150" s="285"/>
      <c r="K150" s="283"/>
      <c r="L150" s="283"/>
      <c r="M150" s="283"/>
      <c r="N150" s="283"/>
      <c r="O150" s="283"/>
      <c r="P150" s="283"/>
      <c r="Q150" s="283"/>
      <c r="R150" s="283"/>
      <c r="S150" s="283"/>
      <c r="T150" s="283"/>
      <c r="U150" s="283"/>
      <c r="V150" s="283"/>
      <c r="W150" s="283"/>
      <c r="X150" s="283"/>
      <c r="Y150" s="283"/>
      <c r="Z150" s="283"/>
      <c r="AA150" s="283"/>
      <c r="AB150" s="283"/>
      <c r="AC150" s="283"/>
      <c r="AD150" s="283"/>
    </row>
    <row r="151" ht="20.25" customHeight="1">
      <c r="A151" s="286"/>
      <c r="B151" s="283"/>
      <c r="C151" s="283"/>
      <c r="D151" s="283"/>
      <c r="E151" s="283"/>
      <c r="F151" s="283"/>
      <c r="G151" s="283"/>
      <c r="H151" s="284"/>
      <c r="I151" s="283"/>
      <c r="J151" s="285"/>
      <c r="K151" s="283"/>
      <c r="L151" s="283"/>
      <c r="M151" s="283"/>
      <c r="N151" s="283"/>
      <c r="O151" s="283"/>
      <c r="P151" s="283"/>
      <c r="Q151" s="283"/>
      <c r="R151" s="283"/>
      <c r="S151" s="283"/>
      <c r="T151" s="283"/>
      <c r="U151" s="283"/>
      <c r="V151" s="283"/>
      <c r="W151" s="283"/>
      <c r="X151" s="283"/>
      <c r="Y151" s="283"/>
      <c r="Z151" s="283"/>
      <c r="AA151" s="283"/>
      <c r="AB151" s="283"/>
      <c r="AC151" s="283"/>
      <c r="AD151" s="283"/>
    </row>
    <row r="152" ht="20.25" customHeight="1">
      <c r="A152" s="286"/>
      <c r="B152" s="283"/>
      <c r="C152" s="283"/>
      <c r="D152" s="283"/>
      <c r="E152" s="283"/>
      <c r="F152" s="283"/>
      <c r="G152" s="283"/>
      <c r="H152" s="284"/>
      <c r="I152" s="283"/>
      <c r="J152" s="285"/>
      <c r="K152" s="283"/>
      <c r="L152" s="283"/>
      <c r="M152" s="283"/>
      <c r="N152" s="283"/>
      <c r="O152" s="283"/>
      <c r="P152" s="283"/>
      <c r="Q152" s="283"/>
      <c r="R152" s="283"/>
      <c r="S152" s="283"/>
      <c r="T152" s="283"/>
      <c r="U152" s="283"/>
      <c r="V152" s="283"/>
      <c r="W152" s="283"/>
      <c r="X152" s="283"/>
      <c r="Y152" s="283"/>
      <c r="Z152" s="283"/>
      <c r="AA152" s="283"/>
      <c r="AB152" s="283"/>
      <c r="AC152" s="283"/>
      <c r="AD152" s="283"/>
    </row>
    <row r="153" ht="20.25" customHeight="1">
      <c r="A153" s="286"/>
      <c r="B153" s="283"/>
      <c r="C153" s="283"/>
      <c r="D153" s="283"/>
      <c r="E153" s="283"/>
      <c r="F153" s="283"/>
      <c r="G153" s="283"/>
      <c r="H153" s="284"/>
      <c r="I153" s="283"/>
      <c r="J153" s="285"/>
      <c r="K153" s="283"/>
      <c r="L153" s="283"/>
      <c r="M153" s="283"/>
      <c r="N153" s="283"/>
      <c r="O153" s="283"/>
      <c r="P153" s="283"/>
      <c r="Q153" s="283"/>
      <c r="R153" s="283"/>
      <c r="S153" s="283"/>
      <c r="T153" s="283"/>
      <c r="U153" s="283"/>
      <c r="V153" s="283"/>
      <c r="W153" s="283"/>
      <c r="X153" s="283"/>
      <c r="Y153" s="283"/>
      <c r="Z153" s="283"/>
      <c r="AA153" s="283"/>
      <c r="AB153" s="283"/>
      <c r="AC153" s="283"/>
      <c r="AD153" s="283"/>
    </row>
    <row r="154" ht="20.25" customHeight="1">
      <c r="A154" s="286"/>
      <c r="B154" s="283"/>
      <c r="C154" s="283"/>
      <c r="D154" s="283"/>
      <c r="E154" s="283"/>
      <c r="F154" s="283"/>
      <c r="G154" s="283"/>
      <c r="H154" s="284"/>
      <c r="I154" s="283"/>
      <c r="J154" s="285"/>
      <c r="K154" s="283"/>
      <c r="L154" s="283"/>
      <c r="M154" s="283"/>
      <c r="N154" s="283"/>
      <c r="O154" s="283"/>
      <c r="P154" s="283"/>
      <c r="Q154" s="283"/>
      <c r="R154" s="283"/>
      <c r="S154" s="283"/>
      <c r="T154" s="283"/>
      <c r="U154" s="283"/>
      <c r="V154" s="283"/>
      <c r="W154" s="283"/>
      <c r="X154" s="283"/>
      <c r="Y154" s="283"/>
      <c r="Z154" s="283"/>
      <c r="AA154" s="283"/>
      <c r="AB154" s="283"/>
      <c r="AC154" s="283"/>
      <c r="AD154" s="283"/>
    </row>
    <row r="155" ht="20.25" customHeight="1">
      <c r="A155" s="286"/>
      <c r="B155" s="283"/>
      <c r="C155" s="283"/>
      <c r="D155" s="283"/>
      <c r="E155" s="283"/>
      <c r="F155" s="283"/>
      <c r="G155" s="283"/>
      <c r="H155" s="284"/>
      <c r="I155" s="283"/>
      <c r="J155" s="285"/>
      <c r="K155" s="283"/>
      <c r="L155" s="283"/>
      <c r="M155" s="283"/>
      <c r="N155" s="283"/>
      <c r="O155" s="283"/>
      <c r="P155" s="283"/>
      <c r="Q155" s="283"/>
      <c r="R155" s="283"/>
      <c r="S155" s="283"/>
      <c r="T155" s="283"/>
      <c r="U155" s="283"/>
      <c r="V155" s="283"/>
      <c r="W155" s="283"/>
      <c r="X155" s="283"/>
      <c r="Y155" s="283"/>
      <c r="Z155" s="283"/>
      <c r="AA155" s="283"/>
      <c r="AB155" s="283"/>
      <c r="AC155" s="283"/>
      <c r="AD155" s="283"/>
    </row>
    <row r="156" ht="20.25" customHeight="1">
      <c r="A156" s="286"/>
      <c r="B156" s="283"/>
      <c r="C156" s="283"/>
      <c r="D156" s="283"/>
      <c r="E156" s="283"/>
      <c r="F156" s="283"/>
      <c r="G156" s="283"/>
      <c r="H156" s="284"/>
      <c r="I156" s="283"/>
      <c r="J156" s="285"/>
      <c r="K156" s="283"/>
      <c r="L156" s="283"/>
      <c r="M156" s="283"/>
      <c r="N156" s="283"/>
      <c r="O156" s="283"/>
      <c r="P156" s="283"/>
      <c r="Q156" s="283"/>
      <c r="R156" s="283"/>
      <c r="S156" s="283"/>
      <c r="T156" s="283"/>
      <c r="U156" s="283"/>
      <c r="V156" s="283"/>
      <c r="W156" s="283"/>
      <c r="X156" s="283"/>
      <c r="Y156" s="283"/>
      <c r="Z156" s="283"/>
      <c r="AA156" s="283"/>
      <c r="AB156" s="283"/>
      <c r="AC156" s="283"/>
      <c r="AD156" s="283"/>
    </row>
    <row r="157" ht="20.25" customHeight="1">
      <c r="A157" s="286"/>
      <c r="B157" s="283"/>
      <c r="C157" s="283"/>
      <c r="D157" s="283"/>
      <c r="E157" s="283"/>
      <c r="F157" s="283"/>
      <c r="G157" s="283"/>
      <c r="H157" s="284"/>
      <c r="I157" s="283"/>
      <c r="J157" s="285"/>
      <c r="K157" s="283"/>
      <c r="L157" s="283"/>
      <c r="M157" s="283"/>
      <c r="N157" s="283"/>
      <c r="O157" s="283"/>
      <c r="P157" s="283"/>
      <c r="Q157" s="283"/>
      <c r="R157" s="283"/>
      <c r="S157" s="283"/>
      <c r="T157" s="283"/>
      <c r="U157" s="283"/>
      <c r="V157" s="283"/>
      <c r="W157" s="283"/>
      <c r="X157" s="283"/>
      <c r="Y157" s="283"/>
      <c r="Z157" s="283"/>
      <c r="AA157" s="283"/>
      <c r="AB157" s="283"/>
      <c r="AC157" s="283"/>
      <c r="AD157" s="283"/>
    </row>
    <row r="158" ht="20.25" customHeight="1">
      <c r="A158" s="286"/>
      <c r="B158" s="283"/>
      <c r="C158" s="283"/>
      <c r="D158" s="283"/>
      <c r="E158" s="283"/>
      <c r="F158" s="283"/>
      <c r="G158" s="283"/>
      <c r="H158" s="284"/>
      <c r="I158" s="283"/>
      <c r="J158" s="285"/>
      <c r="K158" s="283"/>
      <c r="L158" s="283"/>
      <c r="M158" s="283"/>
      <c r="N158" s="283"/>
      <c r="O158" s="283"/>
      <c r="P158" s="283"/>
      <c r="Q158" s="283"/>
      <c r="R158" s="283"/>
      <c r="S158" s="283"/>
      <c r="T158" s="283"/>
      <c r="U158" s="283"/>
      <c r="V158" s="283"/>
      <c r="W158" s="283"/>
      <c r="X158" s="283"/>
      <c r="Y158" s="283"/>
      <c r="Z158" s="283"/>
      <c r="AA158" s="283"/>
      <c r="AB158" s="283"/>
      <c r="AC158" s="283"/>
      <c r="AD158" s="283"/>
    </row>
    <row r="159" ht="20.25" customHeight="1">
      <c r="A159" s="286"/>
      <c r="B159" s="283"/>
      <c r="C159" s="283"/>
      <c r="D159" s="283"/>
      <c r="E159" s="283"/>
      <c r="F159" s="283"/>
      <c r="G159" s="283"/>
      <c r="H159" s="284"/>
      <c r="I159" s="283"/>
      <c r="J159" s="285"/>
      <c r="K159" s="283"/>
      <c r="L159" s="283"/>
      <c r="M159" s="283"/>
      <c r="N159" s="283"/>
      <c r="O159" s="283"/>
      <c r="P159" s="283"/>
      <c r="Q159" s="283"/>
      <c r="R159" s="283"/>
      <c r="S159" s="283"/>
      <c r="T159" s="283"/>
      <c r="U159" s="283"/>
      <c r="V159" s="283"/>
      <c r="W159" s="283"/>
      <c r="X159" s="283"/>
      <c r="Y159" s="283"/>
      <c r="Z159" s="283"/>
      <c r="AA159" s="283"/>
      <c r="AB159" s="283"/>
      <c r="AC159" s="283"/>
      <c r="AD159" s="283"/>
    </row>
    <row r="160" ht="20.25" customHeight="1">
      <c r="A160" s="286"/>
      <c r="B160" s="283"/>
      <c r="C160" s="283"/>
      <c r="D160" s="283"/>
      <c r="E160" s="283"/>
      <c r="F160" s="283"/>
      <c r="G160" s="283"/>
      <c r="H160" s="284"/>
      <c r="I160" s="283"/>
      <c r="J160" s="285"/>
      <c r="K160" s="283"/>
      <c r="L160" s="283"/>
      <c r="M160" s="283"/>
      <c r="N160" s="283"/>
      <c r="O160" s="283"/>
      <c r="P160" s="283"/>
      <c r="Q160" s="283"/>
      <c r="R160" s="283"/>
      <c r="S160" s="283"/>
      <c r="T160" s="283"/>
      <c r="U160" s="283"/>
      <c r="V160" s="283"/>
      <c r="W160" s="283"/>
      <c r="X160" s="283"/>
      <c r="Y160" s="283"/>
      <c r="Z160" s="283"/>
      <c r="AA160" s="283"/>
      <c r="AB160" s="283"/>
      <c r="AC160" s="283"/>
      <c r="AD160" s="283"/>
    </row>
    <row r="161" ht="20.25" customHeight="1">
      <c r="A161" s="286"/>
      <c r="B161" s="283"/>
      <c r="C161" s="283"/>
      <c r="D161" s="283"/>
      <c r="E161" s="283"/>
      <c r="F161" s="283"/>
      <c r="G161" s="283"/>
      <c r="H161" s="284"/>
      <c r="I161" s="283"/>
      <c r="J161" s="285"/>
      <c r="K161" s="283"/>
      <c r="L161" s="283"/>
      <c r="M161" s="283"/>
      <c r="N161" s="283"/>
      <c r="O161" s="283"/>
      <c r="P161" s="283"/>
      <c r="Q161" s="283"/>
      <c r="R161" s="283"/>
      <c r="S161" s="283"/>
      <c r="T161" s="283"/>
      <c r="U161" s="283"/>
      <c r="V161" s="283"/>
      <c r="W161" s="283"/>
      <c r="X161" s="283"/>
      <c r="Y161" s="283"/>
      <c r="Z161" s="283"/>
      <c r="AA161" s="283"/>
      <c r="AB161" s="283"/>
      <c r="AC161" s="283"/>
      <c r="AD161" s="283"/>
    </row>
    <row r="162" ht="20.25" customHeight="1">
      <c r="A162" s="286"/>
      <c r="B162" s="283"/>
      <c r="C162" s="283"/>
      <c r="D162" s="283"/>
      <c r="E162" s="283"/>
      <c r="F162" s="283"/>
      <c r="G162" s="283"/>
      <c r="H162" s="284"/>
      <c r="I162" s="283"/>
      <c r="J162" s="285"/>
      <c r="K162" s="283"/>
      <c r="L162" s="283"/>
      <c r="M162" s="283"/>
      <c r="N162" s="283"/>
      <c r="O162" s="283"/>
      <c r="P162" s="283"/>
      <c r="Q162" s="283"/>
      <c r="R162" s="283"/>
      <c r="S162" s="283"/>
      <c r="T162" s="283"/>
      <c r="U162" s="283"/>
      <c r="V162" s="283"/>
      <c r="W162" s="283"/>
      <c r="X162" s="283"/>
      <c r="Y162" s="283"/>
      <c r="Z162" s="283"/>
      <c r="AA162" s="283"/>
      <c r="AB162" s="283"/>
      <c r="AC162" s="283"/>
      <c r="AD162" s="283"/>
    </row>
    <row r="163" ht="20.25" customHeight="1">
      <c r="A163" s="286"/>
      <c r="B163" s="283"/>
      <c r="C163" s="283"/>
      <c r="D163" s="283"/>
      <c r="E163" s="283"/>
      <c r="F163" s="283"/>
      <c r="G163" s="283"/>
      <c r="H163" s="284"/>
      <c r="I163" s="283"/>
      <c r="J163" s="285"/>
      <c r="K163" s="283"/>
      <c r="L163" s="283"/>
      <c r="M163" s="283"/>
      <c r="N163" s="283"/>
      <c r="O163" s="283"/>
      <c r="P163" s="283"/>
      <c r="Q163" s="283"/>
      <c r="R163" s="283"/>
      <c r="S163" s="283"/>
      <c r="T163" s="283"/>
      <c r="U163" s="283"/>
      <c r="V163" s="283"/>
      <c r="W163" s="283"/>
      <c r="X163" s="283"/>
      <c r="Y163" s="283"/>
      <c r="Z163" s="283"/>
      <c r="AA163" s="283"/>
      <c r="AB163" s="283"/>
      <c r="AC163" s="283"/>
      <c r="AD163" s="283"/>
    </row>
    <row r="164" ht="20.25" customHeight="1">
      <c r="A164" s="286"/>
      <c r="B164" s="283"/>
      <c r="C164" s="283"/>
      <c r="D164" s="283"/>
      <c r="E164" s="283"/>
      <c r="F164" s="283"/>
      <c r="G164" s="283"/>
      <c r="H164" s="284"/>
      <c r="I164" s="283"/>
      <c r="J164" s="285"/>
      <c r="K164" s="283"/>
      <c r="L164" s="283"/>
      <c r="M164" s="283"/>
      <c r="N164" s="283"/>
      <c r="O164" s="283"/>
      <c r="P164" s="283"/>
      <c r="Q164" s="283"/>
      <c r="R164" s="283"/>
      <c r="S164" s="283"/>
      <c r="T164" s="283"/>
      <c r="U164" s="283"/>
      <c r="V164" s="283"/>
      <c r="W164" s="283"/>
      <c r="X164" s="283"/>
      <c r="Y164" s="283"/>
      <c r="Z164" s="283"/>
      <c r="AA164" s="283"/>
      <c r="AB164" s="283"/>
      <c r="AC164" s="283"/>
      <c r="AD164" s="283"/>
    </row>
    <row r="165" ht="20.25" customHeight="1">
      <c r="A165" s="286"/>
      <c r="B165" s="283"/>
      <c r="C165" s="283"/>
      <c r="D165" s="283"/>
      <c r="E165" s="283"/>
      <c r="F165" s="283"/>
      <c r="G165" s="283"/>
      <c r="H165" s="284"/>
      <c r="I165" s="283"/>
      <c r="J165" s="285"/>
      <c r="K165" s="283"/>
      <c r="L165" s="283"/>
      <c r="M165" s="283"/>
      <c r="N165" s="283"/>
      <c r="O165" s="283"/>
      <c r="P165" s="283"/>
      <c r="Q165" s="283"/>
      <c r="R165" s="283"/>
      <c r="S165" s="283"/>
      <c r="T165" s="283"/>
      <c r="U165" s="283"/>
      <c r="V165" s="283"/>
      <c r="W165" s="283"/>
      <c r="X165" s="283"/>
      <c r="Y165" s="283"/>
      <c r="Z165" s="283"/>
      <c r="AA165" s="283"/>
      <c r="AB165" s="283"/>
      <c r="AC165" s="283"/>
      <c r="AD165" s="283"/>
    </row>
    <row r="166" ht="20.25" customHeight="1">
      <c r="A166" s="286"/>
      <c r="B166" s="283"/>
      <c r="C166" s="283"/>
      <c r="D166" s="283"/>
      <c r="E166" s="283"/>
      <c r="F166" s="283"/>
      <c r="G166" s="283"/>
      <c r="H166" s="284"/>
      <c r="I166" s="283"/>
      <c r="J166" s="285"/>
      <c r="K166" s="283"/>
      <c r="L166" s="283"/>
      <c r="M166" s="283"/>
      <c r="N166" s="283"/>
      <c r="O166" s="283"/>
      <c r="P166" s="283"/>
      <c r="Q166" s="283"/>
      <c r="R166" s="283"/>
      <c r="S166" s="283"/>
      <c r="T166" s="283"/>
      <c r="U166" s="283"/>
      <c r="V166" s="283"/>
      <c r="W166" s="283"/>
      <c r="X166" s="283"/>
      <c r="Y166" s="283"/>
      <c r="Z166" s="283"/>
      <c r="AA166" s="283"/>
      <c r="AB166" s="283"/>
      <c r="AC166" s="283"/>
      <c r="AD166" s="283"/>
    </row>
    <row r="167" ht="20.25" customHeight="1">
      <c r="A167" s="286"/>
      <c r="B167" s="283"/>
      <c r="C167" s="283"/>
      <c r="D167" s="283"/>
      <c r="E167" s="283"/>
      <c r="F167" s="283"/>
      <c r="G167" s="283"/>
      <c r="H167" s="284"/>
      <c r="I167" s="283"/>
      <c r="J167" s="285"/>
      <c r="K167" s="283"/>
      <c r="L167" s="283"/>
      <c r="M167" s="283"/>
      <c r="N167" s="283"/>
      <c r="O167" s="283"/>
      <c r="P167" s="283"/>
      <c r="Q167" s="283"/>
      <c r="R167" s="283"/>
      <c r="S167" s="283"/>
      <c r="T167" s="283"/>
      <c r="U167" s="283"/>
      <c r="V167" s="283"/>
      <c r="W167" s="283"/>
      <c r="X167" s="283"/>
      <c r="Y167" s="283"/>
      <c r="Z167" s="283"/>
      <c r="AA167" s="283"/>
      <c r="AB167" s="283"/>
      <c r="AC167" s="283"/>
      <c r="AD167" s="283"/>
    </row>
    <row r="168" ht="20.25" customHeight="1">
      <c r="A168" s="286"/>
      <c r="B168" s="283"/>
      <c r="C168" s="283"/>
      <c r="D168" s="283"/>
      <c r="E168" s="283"/>
      <c r="F168" s="283"/>
      <c r="G168" s="283"/>
      <c r="H168" s="284"/>
      <c r="I168" s="283"/>
      <c r="J168" s="285"/>
      <c r="K168" s="283"/>
      <c r="L168" s="283"/>
      <c r="M168" s="283"/>
      <c r="N168" s="283"/>
      <c r="O168" s="283"/>
      <c r="P168" s="283"/>
      <c r="Q168" s="283"/>
      <c r="R168" s="283"/>
      <c r="S168" s="283"/>
      <c r="T168" s="283"/>
      <c r="U168" s="283"/>
      <c r="V168" s="283"/>
      <c r="W168" s="283"/>
      <c r="X168" s="283"/>
      <c r="Y168" s="283"/>
      <c r="Z168" s="283"/>
      <c r="AA168" s="283"/>
      <c r="AB168" s="283"/>
      <c r="AC168" s="283"/>
      <c r="AD168" s="283"/>
    </row>
    <row r="169" ht="20.25" customHeight="1">
      <c r="A169" s="286"/>
      <c r="B169" s="283"/>
      <c r="C169" s="283"/>
      <c r="D169" s="283"/>
      <c r="E169" s="283"/>
      <c r="F169" s="283"/>
      <c r="G169" s="283"/>
      <c r="H169" s="284"/>
      <c r="I169" s="283"/>
      <c r="J169" s="285"/>
      <c r="K169" s="283"/>
      <c r="L169" s="283"/>
      <c r="M169" s="283"/>
      <c r="N169" s="283"/>
      <c r="O169" s="283"/>
      <c r="P169" s="283"/>
      <c r="Q169" s="283"/>
      <c r="R169" s="283"/>
      <c r="S169" s="283"/>
      <c r="T169" s="283"/>
      <c r="U169" s="283"/>
      <c r="V169" s="283"/>
      <c r="W169" s="283"/>
      <c r="X169" s="283"/>
      <c r="Y169" s="283"/>
      <c r="Z169" s="283"/>
      <c r="AA169" s="283"/>
      <c r="AB169" s="283"/>
      <c r="AC169" s="283"/>
      <c r="AD169" s="283"/>
    </row>
    <row r="170" ht="20.25" customHeight="1">
      <c r="A170" s="286"/>
      <c r="B170" s="283"/>
      <c r="C170" s="283"/>
      <c r="D170" s="283"/>
      <c r="E170" s="283"/>
      <c r="F170" s="283"/>
      <c r="G170" s="283"/>
      <c r="H170" s="284"/>
      <c r="I170" s="283"/>
      <c r="J170" s="285"/>
      <c r="K170" s="283"/>
      <c r="L170" s="283"/>
      <c r="M170" s="283"/>
      <c r="N170" s="283"/>
      <c r="O170" s="283"/>
      <c r="P170" s="283"/>
      <c r="Q170" s="283"/>
      <c r="R170" s="283"/>
      <c r="S170" s="283"/>
      <c r="T170" s="283"/>
      <c r="U170" s="283"/>
      <c r="V170" s="283"/>
      <c r="W170" s="283"/>
      <c r="X170" s="283"/>
      <c r="Y170" s="283"/>
      <c r="Z170" s="283"/>
      <c r="AA170" s="283"/>
      <c r="AB170" s="283"/>
      <c r="AC170" s="283"/>
      <c r="AD170" s="283"/>
    </row>
    <row r="171" ht="20.25" customHeight="1">
      <c r="A171" s="286"/>
      <c r="B171" s="283"/>
      <c r="C171" s="283"/>
      <c r="D171" s="283"/>
      <c r="E171" s="283"/>
      <c r="F171" s="283"/>
      <c r="G171" s="283"/>
      <c r="H171" s="284"/>
      <c r="I171" s="283"/>
      <c r="J171" s="285"/>
      <c r="K171" s="283"/>
      <c r="L171" s="283"/>
      <c r="M171" s="283"/>
      <c r="N171" s="283"/>
      <c r="O171" s="283"/>
      <c r="P171" s="283"/>
      <c r="Q171" s="283"/>
      <c r="R171" s="283"/>
      <c r="S171" s="283"/>
      <c r="T171" s="283"/>
      <c r="U171" s="283"/>
      <c r="V171" s="283"/>
      <c r="W171" s="283"/>
      <c r="X171" s="283"/>
      <c r="Y171" s="283"/>
      <c r="Z171" s="283"/>
      <c r="AA171" s="283"/>
      <c r="AB171" s="283"/>
      <c r="AC171" s="283"/>
      <c r="AD171" s="283"/>
    </row>
    <row r="172" ht="20.25" customHeight="1">
      <c r="A172" s="286"/>
      <c r="B172" s="283"/>
      <c r="C172" s="283"/>
      <c r="D172" s="283"/>
      <c r="E172" s="283"/>
      <c r="F172" s="283"/>
      <c r="G172" s="283"/>
      <c r="H172" s="284"/>
      <c r="I172" s="283"/>
      <c r="J172" s="285"/>
      <c r="K172" s="283"/>
      <c r="L172" s="283"/>
      <c r="M172" s="283"/>
      <c r="N172" s="283"/>
      <c r="O172" s="283"/>
      <c r="P172" s="283"/>
      <c r="Q172" s="283"/>
      <c r="R172" s="283"/>
      <c r="S172" s="283"/>
      <c r="T172" s="283"/>
      <c r="U172" s="283"/>
      <c r="V172" s="283"/>
      <c r="W172" s="283"/>
      <c r="X172" s="283"/>
      <c r="Y172" s="283"/>
      <c r="Z172" s="283"/>
      <c r="AA172" s="283"/>
      <c r="AB172" s="283"/>
      <c r="AC172" s="283"/>
      <c r="AD172" s="283"/>
    </row>
    <row r="173" ht="20.25" customHeight="1">
      <c r="A173" s="286"/>
      <c r="B173" s="283"/>
      <c r="C173" s="283"/>
      <c r="D173" s="283"/>
      <c r="E173" s="283"/>
      <c r="F173" s="283"/>
      <c r="G173" s="283"/>
      <c r="H173" s="284"/>
      <c r="I173" s="283"/>
      <c r="J173" s="285"/>
      <c r="K173" s="283"/>
      <c r="L173" s="283"/>
      <c r="M173" s="283"/>
      <c r="N173" s="283"/>
      <c r="O173" s="283"/>
      <c r="P173" s="283"/>
      <c r="Q173" s="283"/>
      <c r="R173" s="283"/>
      <c r="S173" s="283"/>
      <c r="T173" s="283"/>
      <c r="U173" s="283"/>
      <c r="V173" s="283"/>
      <c r="W173" s="283"/>
      <c r="X173" s="283"/>
      <c r="Y173" s="283"/>
      <c r="Z173" s="283"/>
      <c r="AA173" s="283"/>
      <c r="AB173" s="283"/>
      <c r="AC173" s="283"/>
      <c r="AD173" s="283"/>
    </row>
    <row r="174" ht="20.25" customHeight="1">
      <c r="A174" s="286"/>
      <c r="B174" s="283"/>
      <c r="C174" s="283"/>
      <c r="D174" s="283"/>
      <c r="E174" s="283"/>
      <c r="F174" s="283"/>
      <c r="G174" s="283"/>
      <c r="H174" s="284"/>
      <c r="I174" s="283"/>
      <c r="J174" s="285"/>
      <c r="K174" s="283"/>
      <c r="L174" s="283"/>
      <c r="M174" s="283"/>
      <c r="N174" s="283"/>
      <c r="O174" s="283"/>
      <c r="P174" s="283"/>
      <c r="Q174" s="283"/>
      <c r="R174" s="283"/>
      <c r="S174" s="283"/>
      <c r="T174" s="283"/>
      <c r="U174" s="283"/>
      <c r="V174" s="283"/>
      <c r="W174" s="283"/>
      <c r="X174" s="283"/>
      <c r="Y174" s="283"/>
      <c r="Z174" s="283"/>
      <c r="AA174" s="283"/>
      <c r="AB174" s="283"/>
      <c r="AC174" s="283"/>
      <c r="AD174" s="283"/>
    </row>
    <row r="175" ht="20.25" customHeight="1">
      <c r="A175" s="286"/>
      <c r="B175" s="283"/>
      <c r="C175" s="283"/>
      <c r="D175" s="283"/>
      <c r="E175" s="283"/>
      <c r="F175" s="283"/>
      <c r="G175" s="283"/>
      <c r="H175" s="284"/>
      <c r="I175" s="283"/>
      <c r="J175" s="285"/>
      <c r="K175" s="283"/>
      <c r="L175" s="283"/>
      <c r="M175" s="283"/>
      <c r="N175" s="283"/>
      <c r="O175" s="283"/>
      <c r="P175" s="283"/>
      <c r="Q175" s="283"/>
      <c r="R175" s="283"/>
      <c r="S175" s="283"/>
      <c r="T175" s="283"/>
      <c r="U175" s="283"/>
      <c r="V175" s="283"/>
      <c r="W175" s="283"/>
      <c r="X175" s="283"/>
      <c r="Y175" s="283"/>
      <c r="Z175" s="283"/>
      <c r="AA175" s="283"/>
      <c r="AB175" s="283"/>
      <c r="AC175" s="283"/>
      <c r="AD175" s="283"/>
    </row>
    <row r="176" ht="20.25" customHeight="1">
      <c r="A176" s="286"/>
      <c r="B176" s="283"/>
      <c r="C176" s="283"/>
      <c r="D176" s="283"/>
      <c r="E176" s="283"/>
      <c r="F176" s="283"/>
      <c r="G176" s="283"/>
      <c r="H176" s="284"/>
      <c r="I176" s="283"/>
      <c r="J176" s="285"/>
      <c r="K176" s="283"/>
      <c r="L176" s="283"/>
      <c r="M176" s="283"/>
      <c r="N176" s="283"/>
      <c r="O176" s="283"/>
      <c r="P176" s="283"/>
      <c r="Q176" s="283"/>
      <c r="R176" s="283"/>
      <c r="S176" s="283"/>
      <c r="T176" s="283"/>
      <c r="U176" s="283"/>
      <c r="V176" s="283"/>
      <c r="W176" s="283"/>
      <c r="X176" s="283"/>
      <c r="Y176" s="283"/>
      <c r="Z176" s="283"/>
      <c r="AA176" s="283"/>
      <c r="AB176" s="283"/>
      <c r="AC176" s="283"/>
      <c r="AD176" s="283"/>
    </row>
    <row r="177" ht="20.25" customHeight="1">
      <c r="A177" s="286"/>
      <c r="B177" s="283"/>
      <c r="C177" s="283"/>
      <c r="D177" s="283"/>
      <c r="E177" s="283"/>
      <c r="F177" s="283"/>
      <c r="G177" s="283"/>
      <c r="H177" s="284"/>
      <c r="I177" s="283"/>
      <c r="J177" s="285"/>
      <c r="K177" s="283"/>
      <c r="L177" s="283"/>
      <c r="M177" s="283"/>
      <c r="N177" s="283"/>
      <c r="O177" s="283"/>
      <c r="P177" s="283"/>
      <c r="Q177" s="283"/>
      <c r="R177" s="283"/>
      <c r="S177" s="283"/>
      <c r="T177" s="283"/>
      <c r="U177" s="283"/>
      <c r="V177" s="283"/>
      <c r="W177" s="283"/>
      <c r="X177" s="283"/>
      <c r="Y177" s="283"/>
      <c r="Z177" s="283"/>
      <c r="AA177" s="283"/>
      <c r="AB177" s="283"/>
      <c r="AC177" s="283"/>
      <c r="AD177" s="283"/>
    </row>
    <row r="178" ht="20.25" customHeight="1">
      <c r="A178" s="286"/>
      <c r="B178" s="283"/>
      <c r="C178" s="283"/>
      <c r="D178" s="283"/>
      <c r="E178" s="283"/>
      <c r="F178" s="283"/>
      <c r="G178" s="283"/>
      <c r="H178" s="284"/>
      <c r="I178" s="283"/>
      <c r="J178" s="285"/>
      <c r="K178" s="283"/>
      <c r="L178" s="283"/>
      <c r="M178" s="283"/>
      <c r="N178" s="283"/>
      <c r="O178" s="283"/>
      <c r="P178" s="283"/>
      <c r="Q178" s="283"/>
      <c r="R178" s="283"/>
      <c r="S178" s="283"/>
      <c r="T178" s="283"/>
      <c r="U178" s="283"/>
      <c r="V178" s="283"/>
      <c r="W178" s="283"/>
      <c r="X178" s="283"/>
      <c r="Y178" s="283"/>
      <c r="Z178" s="283"/>
      <c r="AA178" s="283"/>
      <c r="AB178" s="283"/>
      <c r="AC178" s="283"/>
      <c r="AD178" s="283"/>
    </row>
    <row r="179" ht="20.25" customHeight="1">
      <c r="A179" s="286"/>
      <c r="B179" s="283"/>
      <c r="C179" s="283"/>
      <c r="D179" s="283"/>
      <c r="E179" s="283"/>
      <c r="F179" s="283"/>
      <c r="G179" s="283"/>
      <c r="H179" s="284"/>
      <c r="I179" s="283"/>
      <c r="J179" s="285"/>
      <c r="K179" s="283"/>
      <c r="L179" s="283"/>
      <c r="M179" s="283"/>
      <c r="N179" s="283"/>
      <c r="O179" s="283"/>
      <c r="P179" s="283"/>
      <c r="Q179" s="283"/>
      <c r="R179" s="283"/>
      <c r="S179" s="283"/>
      <c r="T179" s="283"/>
      <c r="U179" s="283"/>
      <c r="V179" s="283"/>
      <c r="W179" s="283"/>
      <c r="X179" s="283"/>
      <c r="Y179" s="283"/>
      <c r="Z179" s="283"/>
      <c r="AA179" s="283"/>
      <c r="AB179" s="283"/>
      <c r="AC179" s="283"/>
      <c r="AD179" s="283"/>
    </row>
    <row r="180" ht="20.25" customHeight="1">
      <c r="A180" s="286"/>
      <c r="B180" s="283"/>
      <c r="C180" s="283"/>
      <c r="D180" s="283"/>
      <c r="E180" s="283"/>
      <c r="F180" s="283"/>
      <c r="G180" s="283"/>
      <c r="H180" s="284"/>
      <c r="I180" s="283"/>
      <c r="J180" s="285"/>
      <c r="K180" s="283"/>
      <c r="L180" s="283"/>
      <c r="M180" s="283"/>
      <c r="N180" s="283"/>
      <c r="O180" s="283"/>
      <c r="P180" s="283"/>
      <c r="Q180" s="283"/>
      <c r="R180" s="283"/>
      <c r="S180" s="283"/>
      <c r="T180" s="283"/>
      <c r="U180" s="283"/>
      <c r="V180" s="283"/>
      <c r="W180" s="283"/>
      <c r="X180" s="283"/>
      <c r="Y180" s="283"/>
      <c r="Z180" s="283"/>
      <c r="AA180" s="283"/>
      <c r="AB180" s="283"/>
      <c r="AC180" s="283"/>
      <c r="AD180" s="283"/>
    </row>
    <row r="181" ht="20.25" customHeight="1">
      <c r="A181" s="286"/>
      <c r="B181" s="283"/>
      <c r="C181" s="283"/>
      <c r="D181" s="283"/>
      <c r="E181" s="283"/>
      <c r="F181" s="283"/>
      <c r="G181" s="283"/>
      <c r="H181" s="284"/>
      <c r="I181" s="283"/>
      <c r="J181" s="285"/>
      <c r="K181" s="283"/>
      <c r="L181" s="283"/>
      <c r="M181" s="283"/>
      <c r="N181" s="283"/>
      <c r="O181" s="283"/>
      <c r="P181" s="283"/>
      <c r="Q181" s="283"/>
      <c r="R181" s="283"/>
      <c r="S181" s="283"/>
      <c r="T181" s="283"/>
      <c r="U181" s="283"/>
      <c r="V181" s="283"/>
      <c r="W181" s="283"/>
      <c r="X181" s="283"/>
      <c r="Y181" s="283"/>
      <c r="Z181" s="283"/>
      <c r="AA181" s="283"/>
      <c r="AB181" s="283"/>
      <c r="AC181" s="283"/>
      <c r="AD181" s="283"/>
    </row>
    <row r="182" ht="20.25" customHeight="1">
      <c r="A182" s="286"/>
      <c r="B182" s="283"/>
      <c r="C182" s="283"/>
      <c r="D182" s="283"/>
      <c r="E182" s="283"/>
      <c r="F182" s="283"/>
      <c r="G182" s="283"/>
      <c r="H182" s="284"/>
      <c r="I182" s="283"/>
      <c r="J182" s="285"/>
      <c r="K182" s="283"/>
      <c r="L182" s="283"/>
      <c r="M182" s="283"/>
      <c r="N182" s="283"/>
      <c r="O182" s="283"/>
      <c r="P182" s="283"/>
      <c r="Q182" s="283"/>
      <c r="R182" s="283"/>
      <c r="S182" s="283"/>
      <c r="T182" s="283"/>
      <c r="U182" s="283"/>
      <c r="V182" s="283"/>
      <c r="W182" s="283"/>
      <c r="X182" s="283"/>
      <c r="Y182" s="283"/>
      <c r="Z182" s="283"/>
      <c r="AA182" s="283"/>
      <c r="AB182" s="283"/>
      <c r="AC182" s="283"/>
      <c r="AD182" s="283"/>
    </row>
    <row r="183" ht="20.25" customHeight="1">
      <c r="A183" s="286"/>
      <c r="B183" s="283"/>
      <c r="C183" s="283"/>
      <c r="D183" s="283"/>
      <c r="E183" s="283"/>
      <c r="F183" s="283"/>
      <c r="G183" s="283"/>
      <c r="H183" s="284"/>
      <c r="I183" s="283"/>
      <c r="J183" s="285"/>
      <c r="K183" s="283"/>
      <c r="L183" s="283"/>
      <c r="M183" s="283"/>
      <c r="N183" s="283"/>
      <c r="O183" s="283"/>
      <c r="P183" s="283"/>
      <c r="Q183" s="283"/>
      <c r="R183" s="283"/>
      <c r="S183" s="283"/>
      <c r="T183" s="283"/>
      <c r="U183" s="283"/>
      <c r="V183" s="283"/>
      <c r="W183" s="283"/>
      <c r="X183" s="283"/>
      <c r="Y183" s="283"/>
      <c r="Z183" s="283"/>
      <c r="AA183" s="283"/>
      <c r="AB183" s="283"/>
      <c r="AC183" s="283"/>
      <c r="AD183" s="283"/>
    </row>
    <row r="184" ht="20.25" customHeight="1">
      <c r="A184" s="286"/>
      <c r="B184" s="283"/>
      <c r="C184" s="283"/>
      <c r="D184" s="283"/>
      <c r="E184" s="283"/>
      <c r="F184" s="283"/>
      <c r="G184" s="283"/>
      <c r="H184" s="284"/>
      <c r="I184" s="283"/>
      <c r="J184" s="285"/>
      <c r="K184" s="283"/>
      <c r="L184" s="283"/>
      <c r="M184" s="283"/>
      <c r="N184" s="283"/>
      <c r="O184" s="283"/>
      <c r="P184" s="283"/>
      <c r="Q184" s="283"/>
      <c r="R184" s="283"/>
      <c r="S184" s="283"/>
      <c r="T184" s="283"/>
      <c r="U184" s="283"/>
      <c r="V184" s="283"/>
      <c r="W184" s="283"/>
      <c r="X184" s="283"/>
      <c r="Y184" s="283"/>
      <c r="Z184" s="283"/>
      <c r="AA184" s="283"/>
      <c r="AB184" s="283"/>
      <c r="AC184" s="283"/>
      <c r="AD184" s="283"/>
    </row>
    <row r="185" ht="20.25" customHeight="1">
      <c r="A185" s="286"/>
      <c r="B185" s="283"/>
      <c r="C185" s="283"/>
      <c r="D185" s="283"/>
      <c r="E185" s="283"/>
      <c r="F185" s="283"/>
      <c r="G185" s="283"/>
      <c r="H185" s="284"/>
      <c r="I185" s="283"/>
      <c r="J185" s="285"/>
      <c r="K185" s="283"/>
      <c r="L185" s="283"/>
      <c r="M185" s="283"/>
      <c r="N185" s="283"/>
      <c r="O185" s="283"/>
      <c r="P185" s="283"/>
      <c r="Q185" s="283"/>
      <c r="R185" s="283"/>
      <c r="S185" s="283"/>
      <c r="T185" s="283"/>
      <c r="U185" s="283"/>
      <c r="V185" s="283"/>
      <c r="W185" s="283"/>
      <c r="X185" s="283"/>
      <c r="Y185" s="283"/>
      <c r="Z185" s="283"/>
      <c r="AA185" s="283"/>
      <c r="AB185" s="283"/>
      <c r="AC185" s="283"/>
      <c r="AD185" s="283"/>
    </row>
    <row r="186" ht="20.25" customHeight="1">
      <c r="A186" s="286"/>
      <c r="B186" s="283"/>
      <c r="C186" s="283"/>
      <c r="D186" s="283"/>
      <c r="E186" s="283"/>
      <c r="F186" s="283"/>
      <c r="G186" s="283"/>
      <c r="H186" s="284"/>
      <c r="I186" s="283"/>
      <c r="J186" s="285"/>
      <c r="K186" s="283"/>
      <c r="L186" s="283"/>
      <c r="M186" s="283"/>
      <c r="N186" s="283"/>
      <c r="O186" s="283"/>
      <c r="P186" s="283"/>
      <c r="Q186" s="283"/>
      <c r="R186" s="283"/>
      <c r="S186" s="283"/>
      <c r="T186" s="283"/>
      <c r="U186" s="283"/>
      <c r="V186" s="283"/>
      <c r="W186" s="283"/>
      <c r="X186" s="283"/>
      <c r="Y186" s="283"/>
      <c r="Z186" s="283"/>
      <c r="AA186" s="283"/>
      <c r="AB186" s="283"/>
      <c r="AC186" s="283"/>
      <c r="AD186" s="283"/>
    </row>
    <row r="187" ht="20.25" customHeight="1">
      <c r="A187" s="286"/>
      <c r="B187" s="283"/>
      <c r="C187" s="283"/>
      <c r="D187" s="283"/>
      <c r="E187" s="283"/>
      <c r="F187" s="283"/>
      <c r="G187" s="283"/>
      <c r="H187" s="284"/>
      <c r="I187" s="283"/>
      <c r="J187" s="285"/>
      <c r="K187" s="283"/>
      <c r="L187" s="283"/>
      <c r="M187" s="283"/>
      <c r="N187" s="283"/>
      <c r="O187" s="283"/>
      <c r="P187" s="283"/>
      <c r="Q187" s="283"/>
      <c r="R187" s="283"/>
      <c r="S187" s="283"/>
      <c r="T187" s="283"/>
      <c r="U187" s="283"/>
      <c r="V187" s="283"/>
      <c r="W187" s="283"/>
      <c r="X187" s="283"/>
      <c r="Y187" s="283"/>
      <c r="Z187" s="283"/>
      <c r="AA187" s="283"/>
      <c r="AB187" s="283"/>
      <c r="AC187" s="283"/>
      <c r="AD187" s="283"/>
    </row>
    <row r="188" ht="20.25" customHeight="1">
      <c r="A188" s="286"/>
      <c r="B188" s="283"/>
      <c r="C188" s="283"/>
      <c r="D188" s="283"/>
      <c r="E188" s="283"/>
      <c r="F188" s="283"/>
      <c r="G188" s="283"/>
      <c r="H188" s="284"/>
      <c r="I188" s="283"/>
      <c r="J188" s="285"/>
      <c r="K188" s="283"/>
      <c r="L188" s="283"/>
      <c r="M188" s="283"/>
      <c r="N188" s="283"/>
      <c r="O188" s="283"/>
      <c r="P188" s="283"/>
      <c r="Q188" s="283"/>
      <c r="R188" s="283"/>
      <c r="S188" s="283"/>
      <c r="T188" s="283"/>
      <c r="U188" s="283"/>
      <c r="V188" s="283"/>
      <c r="W188" s="283"/>
      <c r="X188" s="283"/>
      <c r="Y188" s="283"/>
      <c r="Z188" s="283"/>
      <c r="AA188" s="283"/>
      <c r="AB188" s="283"/>
      <c r="AC188" s="283"/>
      <c r="AD188" s="283"/>
    </row>
    <row r="189" ht="20.25" customHeight="1">
      <c r="A189" s="286"/>
      <c r="B189" s="283"/>
      <c r="C189" s="283"/>
      <c r="D189" s="283"/>
      <c r="E189" s="283"/>
      <c r="F189" s="283"/>
      <c r="G189" s="283"/>
      <c r="H189" s="284"/>
      <c r="I189" s="283"/>
      <c r="J189" s="285"/>
      <c r="K189" s="283"/>
      <c r="L189" s="283"/>
      <c r="M189" s="283"/>
      <c r="N189" s="283"/>
      <c r="O189" s="283"/>
      <c r="P189" s="283"/>
      <c r="Q189" s="283"/>
      <c r="R189" s="283"/>
      <c r="S189" s="283"/>
      <c r="T189" s="283"/>
      <c r="U189" s="283"/>
      <c r="V189" s="283"/>
      <c r="W189" s="283"/>
      <c r="X189" s="283"/>
      <c r="Y189" s="283"/>
      <c r="Z189" s="283"/>
      <c r="AA189" s="283"/>
      <c r="AB189" s="283"/>
      <c r="AC189" s="283"/>
      <c r="AD189" s="283"/>
    </row>
    <row r="190" ht="20.25" customHeight="1">
      <c r="A190" s="286"/>
      <c r="B190" s="283"/>
      <c r="C190" s="283"/>
      <c r="D190" s="283"/>
      <c r="E190" s="283"/>
      <c r="F190" s="283"/>
      <c r="G190" s="283"/>
      <c r="H190" s="284"/>
      <c r="I190" s="283"/>
      <c r="J190" s="285"/>
      <c r="K190" s="283"/>
      <c r="L190" s="283"/>
      <c r="M190" s="283"/>
      <c r="N190" s="283"/>
      <c r="O190" s="283"/>
      <c r="P190" s="283"/>
      <c r="Q190" s="283"/>
      <c r="R190" s="283"/>
      <c r="S190" s="283"/>
      <c r="T190" s="283"/>
      <c r="U190" s="283"/>
      <c r="V190" s="283"/>
      <c r="W190" s="283"/>
      <c r="X190" s="283"/>
      <c r="Y190" s="283"/>
      <c r="Z190" s="283"/>
      <c r="AA190" s="283"/>
      <c r="AB190" s="283"/>
      <c r="AC190" s="283"/>
      <c r="AD190" s="283"/>
    </row>
    <row r="191" ht="20.25" customHeight="1">
      <c r="A191" s="286"/>
      <c r="B191" s="283"/>
      <c r="C191" s="283"/>
      <c r="D191" s="283"/>
      <c r="E191" s="283"/>
      <c r="F191" s="283"/>
      <c r="G191" s="283"/>
      <c r="H191" s="284"/>
      <c r="I191" s="283"/>
      <c r="J191" s="285"/>
      <c r="K191" s="283"/>
      <c r="L191" s="283"/>
      <c r="M191" s="283"/>
      <c r="N191" s="283"/>
      <c r="O191" s="283"/>
      <c r="P191" s="283"/>
      <c r="Q191" s="283"/>
      <c r="R191" s="283"/>
      <c r="S191" s="283"/>
      <c r="T191" s="283"/>
      <c r="U191" s="283"/>
      <c r="V191" s="283"/>
      <c r="W191" s="283"/>
      <c r="X191" s="283"/>
      <c r="Y191" s="283"/>
      <c r="Z191" s="283"/>
      <c r="AA191" s="283"/>
      <c r="AB191" s="283"/>
      <c r="AC191" s="283"/>
      <c r="AD191" s="283"/>
    </row>
    <row r="192" ht="20.25" customHeight="1">
      <c r="A192" s="286"/>
      <c r="B192" s="283"/>
      <c r="C192" s="283"/>
      <c r="D192" s="283"/>
      <c r="E192" s="283"/>
      <c r="F192" s="283"/>
      <c r="G192" s="283"/>
      <c r="H192" s="284"/>
      <c r="I192" s="283"/>
      <c r="J192" s="285"/>
      <c r="K192" s="283"/>
      <c r="L192" s="283"/>
      <c r="M192" s="283"/>
      <c r="N192" s="283"/>
      <c r="O192" s="283"/>
      <c r="P192" s="283"/>
      <c r="Q192" s="283"/>
      <c r="R192" s="283"/>
      <c r="S192" s="283"/>
      <c r="T192" s="283"/>
      <c r="U192" s="283"/>
      <c r="V192" s="283"/>
      <c r="W192" s="283"/>
      <c r="X192" s="283"/>
      <c r="Y192" s="283"/>
      <c r="Z192" s="283"/>
      <c r="AA192" s="283"/>
      <c r="AB192" s="283"/>
      <c r="AC192" s="283"/>
      <c r="AD192" s="283"/>
    </row>
    <row r="193" ht="20.25" customHeight="1">
      <c r="A193" s="286"/>
      <c r="B193" s="283"/>
      <c r="C193" s="283"/>
      <c r="D193" s="283"/>
      <c r="E193" s="283"/>
      <c r="F193" s="283"/>
      <c r="G193" s="283"/>
      <c r="H193" s="284"/>
      <c r="I193" s="283"/>
      <c r="J193" s="285"/>
      <c r="K193" s="283"/>
      <c r="L193" s="283"/>
      <c r="M193" s="283"/>
      <c r="N193" s="283"/>
      <c r="O193" s="283"/>
      <c r="P193" s="283"/>
      <c r="Q193" s="283"/>
      <c r="R193" s="283"/>
      <c r="S193" s="283"/>
      <c r="T193" s="283"/>
      <c r="U193" s="283"/>
      <c r="V193" s="283"/>
      <c r="W193" s="283"/>
      <c r="X193" s="283"/>
      <c r="Y193" s="283"/>
      <c r="Z193" s="283"/>
      <c r="AA193" s="283"/>
      <c r="AB193" s="283"/>
      <c r="AC193" s="283"/>
      <c r="AD193" s="283"/>
    </row>
    <row r="194" ht="20.25" customHeight="1">
      <c r="A194" s="286"/>
      <c r="B194" s="283"/>
      <c r="C194" s="283"/>
      <c r="D194" s="283"/>
      <c r="E194" s="283"/>
      <c r="F194" s="283"/>
      <c r="G194" s="283"/>
      <c r="H194" s="284"/>
      <c r="I194" s="283"/>
      <c r="J194" s="285"/>
      <c r="K194" s="283"/>
      <c r="L194" s="283"/>
      <c r="M194" s="283"/>
      <c r="N194" s="283"/>
      <c r="O194" s="283"/>
      <c r="P194" s="283"/>
      <c r="Q194" s="283"/>
      <c r="R194" s="283"/>
      <c r="S194" s="283"/>
      <c r="T194" s="283"/>
      <c r="U194" s="283"/>
      <c r="V194" s="283"/>
      <c r="W194" s="283"/>
      <c r="X194" s="283"/>
      <c r="Y194" s="283"/>
      <c r="Z194" s="283"/>
      <c r="AA194" s="283"/>
      <c r="AB194" s="283"/>
      <c r="AC194" s="283"/>
      <c r="AD194" s="283"/>
    </row>
    <row r="195" ht="20.25" customHeight="1">
      <c r="A195" s="286"/>
      <c r="B195" s="283"/>
      <c r="C195" s="283"/>
      <c r="D195" s="283"/>
      <c r="E195" s="283"/>
      <c r="F195" s="283"/>
      <c r="G195" s="283"/>
      <c r="H195" s="284"/>
      <c r="I195" s="283"/>
      <c r="J195" s="285"/>
      <c r="K195" s="283"/>
      <c r="L195" s="283"/>
      <c r="M195" s="283"/>
      <c r="N195" s="283"/>
      <c r="O195" s="283"/>
      <c r="P195" s="283"/>
      <c r="Q195" s="283"/>
      <c r="R195" s="283"/>
      <c r="S195" s="283"/>
      <c r="T195" s="283"/>
      <c r="U195" s="283"/>
      <c r="V195" s="283"/>
      <c r="W195" s="283"/>
      <c r="X195" s="283"/>
      <c r="Y195" s="283"/>
      <c r="Z195" s="283"/>
      <c r="AA195" s="283"/>
      <c r="AB195" s="283"/>
      <c r="AC195" s="283"/>
      <c r="AD195" s="283"/>
    </row>
    <row r="196" ht="20.25" customHeight="1">
      <c r="A196" s="286"/>
      <c r="B196" s="283"/>
      <c r="C196" s="283"/>
      <c r="D196" s="283"/>
      <c r="E196" s="283"/>
      <c r="F196" s="283"/>
      <c r="G196" s="283"/>
      <c r="H196" s="284"/>
      <c r="I196" s="283"/>
      <c r="J196" s="285"/>
      <c r="K196" s="283"/>
      <c r="L196" s="283"/>
      <c r="M196" s="283"/>
      <c r="N196" s="283"/>
      <c r="O196" s="283"/>
      <c r="P196" s="283"/>
      <c r="Q196" s="283"/>
      <c r="R196" s="283"/>
      <c r="S196" s="283"/>
      <c r="T196" s="283"/>
      <c r="U196" s="283"/>
      <c r="V196" s="283"/>
      <c r="W196" s="283"/>
      <c r="X196" s="283"/>
      <c r="Y196" s="283"/>
      <c r="Z196" s="283"/>
      <c r="AA196" s="283"/>
      <c r="AB196" s="283"/>
      <c r="AC196" s="283"/>
      <c r="AD196" s="283"/>
    </row>
    <row r="197" ht="20.25" customHeight="1">
      <c r="A197" s="286"/>
      <c r="B197" s="283"/>
      <c r="C197" s="283"/>
      <c r="D197" s="283"/>
      <c r="E197" s="283"/>
      <c r="F197" s="283"/>
      <c r="G197" s="283"/>
      <c r="H197" s="284"/>
      <c r="I197" s="283"/>
      <c r="J197" s="285"/>
      <c r="K197" s="283"/>
      <c r="L197" s="283"/>
      <c r="M197" s="283"/>
      <c r="N197" s="283"/>
      <c r="O197" s="283"/>
      <c r="P197" s="283"/>
      <c r="Q197" s="283"/>
      <c r="R197" s="283"/>
      <c r="S197" s="283"/>
      <c r="T197" s="283"/>
      <c r="U197" s="283"/>
      <c r="V197" s="283"/>
      <c r="W197" s="283"/>
      <c r="X197" s="283"/>
      <c r="Y197" s="283"/>
      <c r="Z197" s="283"/>
      <c r="AA197" s="283"/>
      <c r="AB197" s="283"/>
      <c r="AC197" s="283"/>
      <c r="AD197" s="283"/>
    </row>
    <row r="198" ht="20.25" customHeight="1">
      <c r="A198" s="286"/>
      <c r="B198" s="283"/>
      <c r="C198" s="283"/>
      <c r="D198" s="283"/>
      <c r="E198" s="283"/>
      <c r="F198" s="283"/>
      <c r="G198" s="283"/>
      <c r="H198" s="284"/>
      <c r="I198" s="283"/>
      <c r="J198" s="285"/>
      <c r="K198" s="283"/>
      <c r="L198" s="283"/>
      <c r="M198" s="283"/>
      <c r="N198" s="283"/>
      <c r="O198" s="283"/>
      <c r="P198" s="283"/>
      <c r="Q198" s="283"/>
      <c r="R198" s="283"/>
      <c r="S198" s="283"/>
      <c r="T198" s="283"/>
      <c r="U198" s="283"/>
      <c r="V198" s="283"/>
      <c r="W198" s="283"/>
      <c r="X198" s="283"/>
      <c r="Y198" s="283"/>
      <c r="Z198" s="283"/>
      <c r="AA198" s="283"/>
      <c r="AB198" s="283"/>
      <c r="AC198" s="283"/>
      <c r="AD198" s="283"/>
    </row>
    <row r="199" ht="20.25" customHeight="1">
      <c r="A199" s="286"/>
      <c r="B199" s="283"/>
      <c r="C199" s="283"/>
      <c r="D199" s="283"/>
      <c r="E199" s="283"/>
      <c r="F199" s="283"/>
      <c r="G199" s="283"/>
      <c r="H199" s="284"/>
      <c r="I199" s="283"/>
      <c r="J199" s="285"/>
      <c r="K199" s="283"/>
      <c r="L199" s="283"/>
      <c r="M199" s="283"/>
      <c r="N199" s="283"/>
      <c r="O199" s="283"/>
      <c r="P199" s="283"/>
      <c r="Q199" s="283"/>
      <c r="R199" s="283"/>
      <c r="S199" s="283"/>
      <c r="T199" s="283"/>
      <c r="U199" s="283"/>
      <c r="V199" s="283"/>
      <c r="W199" s="283"/>
      <c r="X199" s="283"/>
      <c r="Y199" s="283"/>
      <c r="Z199" s="283"/>
      <c r="AA199" s="283"/>
      <c r="AB199" s="283"/>
      <c r="AC199" s="283"/>
      <c r="AD199" s="283"/>
    </row>
    <row r="200" ht="20.25" customHeight="1">
      <c r="A200" s="286"/>
      <c r="B200" s="283"/>
      <c r="C200" s="283"/>
      <c r="D200" s="283"/>
      <c r="E200" s="283"/>
      <c r="F200" s="283"/>
      <c r="G200" s="283"/>
      <c r="H200" s="284"/>
      <c r="I200" s="283"/>
      <c r="J200" s="285"/>
      <c r="K200" s="283"/>
      <c r="L200" s="283"/>
      <c r="M200" s="283"/>
      <c r="N200" s="283"/>
      <c r="O200" s="283"/>
      <c r="P200" s="283"/>
      <c r="Q200" s="283"/>
      <c r="R200" s="283"/>
      <c r="S200" s="283"/>
      <c r="T200" s="283"/>
      <c r="U200" s="283"/>
      <c r="V200" s="283"/>
      <c r="W200" s="283"/>
      <c r="X200" s="283"/>
      <c r="Y200" s="283"/>
      <c r="Z200" s="283"/>
      <c r="AA200" s="283"/>
      <c r="AB200" s="283"/>
      <c r="AC200" s="283"/>
      <c r="AD200" s="283"/>
    </row>
    <row r="201" ht="20.25" customHeight="1">
      <c r="A201" s="286"/>
      <c r="B201" s="283"/>
      <c r="C201" s="283"/>
      <c r="D201" s="283"/>
      <c r="E201" s="283"/>
      <c r="F201" s="283"/>
      <c r="G201" s="283"/>
      <c r="H201" s="284"/>
      <c r="I201" s="283"/>
      <c r="J201" s="285"/>
      <c r="K201" s="283"/>
      <c r="L201" s="283"/>
      <c r="M201" s="283"/>
      <c r="N201" s="283"/>
      <c r="O201" s="283"/>
      <c r="P201" s="283"/>
      <c r="Q201" s="283"/>
      <c r="R201" s="283"/>
      <c r="S201" s="283"/>
      <c r="T201" s="283"/>
      <c r="U201" s="283"/>
      <c r="V201" s="283"/>
      <c r="W201" s="283"/>
      <c r="X201" s="283"/>
      <c r="Y201" s="283"/>
      <c r="Z201" s="283"/>
      <c r="AA201" s="283"/>
      <c r="AB201" s="283"/>
      <c r="AC201" s="283"/>
      <c r="AD201" s="283"/>
    </row>
    <row r="202" ht="20.25" customHeight="1">
      <c r="A202" s="286"/>
      <c r="B202" s="283"/>
      <c r="C202" s="283"/>
      <c r="D202" s="283"/>
      <c r="E202" s="283"/>
      <c r="F202" s="283"/>
      <c r="G202" s="283"/>
      <c r="H202" s="284"/>
      <c r="I202" s="283"/>
      <c r="J202" s="285"/>
      <c r="K202" s="283"/>
      <c r="L202" s="283"/>
      <c r="M202" s="283"/>
      <c r="N202" s="283"/>
      <c r="O202" s="283"/>
      <c r="P202" s="283"/>
      <c r="Q202" s="283"/>
      <c r="R202" s="283"/>
      <c r="S202" s="283"/>
      <c r="T202" s="283"/>
      <c r="U202" s="283"/>
      <c r="V202" s="283"/>
      <c r="W202" s="283"/>
      <c r="X202" s="283"/>
      <c r="Y202" s="283"/>
      <c r="Z202" s="283"/>
      <c r="AA202" s="283"/>
      <c r="AB202" s="283"/>
      <c r="AC202" s="283"/>
      <c r="AD202" s="283"/>
    </row>
    <row r="203" ht="20.25" customHeight="1">
      <c r="A203" s="286"/>
      <c r="B203" s="283"/>
      <c r="C203" s="283"/>
      <c r="D203" s="283"/>
      <c r="E203" s="283"/>
      <c r="F203" s="283"/>
      <c r="G203" s="283"/>
      <c r="H203" s="284"/>
      <c r="I203" s="283"/>
      <c r="J203" s="285"/>
      <c r="K203" s="283"/>
      <c r="L203" s="283"/>
      <c r="M203" s="283"/>
      <c r="N203" s="283"/>
      <c r="O203" s="283"/>
      <c r="P203" s="283"/>
      <c r="Q203" s="283"/>
      <c r="R203" s="283"/>
      <c r="S203" s="283"/>
      <c r="T203" s="283"/>
      <c r="U203" s="283"/>
      <c r="V203" s="283"/>
      <c r="W203" s="283"/>
      <c r="X203" s="283"/>
      <c r="Y203" s="283"/>
      <c r="Z203" s="283"/>
      <c r="AA203" s="283"/>
      <c r="AB203" s="283"/>
      <c r="AC203" s="283"/>
      <c r="AD203" s="283"/>
    </row>
    <row r="204" ht="20.25" customHeight="1">
      <c r="A204" s="286"/>
      <c r="B204" s="283"/>
      <c r="C204" s="283"/>
      <c r="D204" s="283"/>
      <c r="E204" s="283"/>
      <c r="F204" s="283"/>
      <c r="G204" s="283"/>
      <c r="H204" s="284"/>
      <c r="I204" s="283"/>
      <c r="J204" s="285"/>
      <c r="K204" s="283"/>
      <c r="L204" s="283"/>
      <c r="M204" s="283"/>
      <c r="N204" s="283"/>
      <c r="O204" s="283"/>
      <c r="P204" s="283"/>
      <c r="Q204" s="283"/>
      <c r="R204" s="283"/>
      <c r="S204" s="283"/>
      <c r="T204" s="283"/>
      <c r="U204" s="283"/>
      <c r="V204" s="283"/>
      <c r="W204" s="283"/>
      <c r="X204" s="283"/>
      <c r="Y204" s="283"/>
      <c r="Z204" s="283"/>
      <c r="AA204" s="283"/>
      <c r="AB204" s="283"/>
      <c r="AC204" s="283"/>
      <c r="AD204" s="283"/>
    </row>
    <row r="205" ht="20.25" customHeight="1">
      <c r="A205" s="286"/>
      <c r="B205" s="283"/>
      <c r="C205" s="283"/>
      <c r="D205" s="283"/>
      <c r="E205" s="283"/>
      <c r="F205" s="283"/>
      <c r="G205" s="283"/>
      <c r="H205" s="284"/>
      <c r="I205" s="283"/>
      <c r="J205" s="285"/>
      <c r="K205" s="283"/>
      <c r="L205" s="283"/>
      <c r="M205" s="283"/>
      <c r="N205" s="283"/>
      <c r="O205" s="283"/>
      <c r="P205" s="283"/>
      <c r="Q205" s="283"/>
      <c r="R205" s="283"/>
      <c r="S205" s="283"/>
      <c r="T205" s="283"/>
      <c r="U205" s="283"/>
      <c r="V205" s="283"/>
      <c r="W205" s="283"/>
      <c r="X205" s="283"/>
      <c r="Y205" s="283"/>
      <c r="Z205" s="283"/>
      <c r="AA205" s="283"/>
      <c r="AB205" s="283"/>
      <c r="AC205" s="283"/>
      <c r="AD205" s="283"/>
    </row>
    <row r="206" ht="20.25" customHeight="1">
      <c r="A206" s="286"/>
      <c r="B206" s="283"/>
      <c r="C206" s="283"/>
      <c r="D206" s="283"/>
      <c r="E206" s="283"/>
      <c r="F206" s="283"/>
      <c r="G206" s="283"/>
      <c r="H206" s="284"/>
      <c r="I206" s="283"/>
      <c r="J206" s="285"/>
      <c r="K206" s="283"/>
      <c r="L206" s="283"/>
      <c r="M206" s="283"/>
      <c r="N206" s="283"/>
      <c r="O206" s="283"/>
      <c r="P206" s="283"/>
      <c r="Q206" s="283"/>
      <c r="R206" s="283"/>
      <c r="S206" s="283"/>
      <c r="T206" s="283"/>
      <c r="U206" s="283"/>
      <c r="V206" s="283"/>
      <c r="W206" s="283"/>
      <c r="X206" s="283"/>
      <c r="Y206" s="283"/>
      <c r="Z206" s="283"/>
      <c r="AA206" s="283"/>
      <c r="AB206" s="283"/>
      <c r="AC206" s="283"/>
      <c r="AD206" s="283"/>
    </row>
    <row r="207" ht="20.25" customHeight="1">
      <c r="A207" s="286"/>
      <c r="B207" s="283"/>
      <c r="C207" s="283"/>
      <c r="D207" s="283"/>
      <c r="E207" s="283"/>
      <c r="F207" s="283"/>
      <c r="G207" s="283"/>
      <c r="H207" s="284"/>
      <c r="I207" s="283"/>
      <c r="J207" s="285"/>
      <c r="K207" s="283"/>
      <c r="L207" s="283"/>
      <c r="M207" s="283"/>
      <c r="N207" s="283"/>
      <c r="O207" s="283"/>
      <c r="P207" s="283"/>
      <c r="Q207" s="283"/>
      <c r="R207" s="283"/>
      <c r="S207" s="283"/>
      <c r="T207" s="283"/>
      <c r="U207" s="283"/>
      <c r="V207" s="283"/>
      <c r="W207" s="283"/>
      <c r="X207" s="283"/>
      <c r="Y207" s="283"/>
      <c r="Z207" s="283"/>
      <c r="AA207" s="283"/>
      <c r="AB207" s="283"/>
      <c r="AC207" s="283"/>
      <c r="AD207" s="283"/>
    </row>
    <row r="208" ht="20.25" customHeight="1">
      <c r="A208" s="286"/>
      <c r="B208" s="283"/>
      <c r="C208" s="283"/>
      <c r="D208" s="283"/>
      <c r="E208" s="283"/>
      <c r="F208" s="283"/>
      <c r="G208" s="283"/>
      <c r="H208" s="284"/>
      <c r="I208" s="283"/>
      <c r="J208" s="285"/>
      <c r="K208" s="283"/>
      <c r="L208" s="283"/>
      <c r="M208" s="283"/>
      <c r="N208" s="283"/>
      <c r="O208" s="283"/>
      <c r="P208" s="283"/>
      <c r="Q208" s="283"/>
      <c r="R208" s="283"/>
      <c r="S208" s="283"/>
      <c r="T208" s="283"/>
      <c r="U208" s="283"/>
      <c r="V208" s="283"/>
      <c r="W208" s="283"/>
      <c r="X208" s="283"/>
      <c r="Y208" s="283"/>
      <c r="Z208" s="283"/>
      <c r="AA208" s="283"/>
      <c r="AB208" s="283"/>
      <c r="AC208" s="283"/>
      <c r="AD208" s="283"/>
    </row>
    <row r="209" ht="20.25" customHeight="1">
      <c r="A209" s="286"/>
      <c r="B209" s="283"/>
      <c r="C209" s="283"/>
      <c r="D209" s="283"/>
      <c r="E209" s="283"/>
      <c r="F209" s="283"/>
      <c r="G209" s="283"/>
      <c r="H209" s="284"/>
      <c r="I209" s="283"/>
      <c r="J209" s="285"/>
      <c r="K209" s="283"/>
      <c r="L209" s="283"/>
      <c r="M209" s="283"/>
      <c r="N209" s="283"/>
      <c r="O209" s="283"/>
      <c r="P209" s="283"/>
      <c r="Q209" s="283"/>
      <c r="R209" s="283"/>
      <c r="S209" s="283"/>
      <c r="T209" s="283"/>
      <c r="U209" s="283"/>
      <c r="V209" s="283"/>
      <c r="W209" s="283"/>
      <c r="X209" s="283"/>
      <c r="Y209" s="283"/>
      <c r="Z209" s="283"/>
      <c r="AA209" s="283"/>
      <c r="AB209" s="283"/>
      <c r="AC209" s="283"/>
      <c r="AD209" s="283"/>
    </row>
    <row r="210" ht="20.25" customHeight="1">
      <c r="A210" s="286"/>
      <c r="B210" s="283"/>
      <c r="C210" s="283"/>
      <c r="D210" s="283"/>
      <c r="E210" s="283"/>
      <c r="F210" s="283"/>
      <c r="G210" s="283"/>
      <c r="H210" s="284"/>
      <c r="I210" s="283"/>
      <c r="J210" s="285"/>
      <c r="K210" s="283"/>
      <c r="L210" s="283"/>
      <c r="M210" s="283"/>
      <c r="N210" s="283"/>
      <c r="O210" s="283"/>
      <c r="P210" s="283"/>
      <c r="Q210" s="283"/>
      <c r="R210" s="283"/>
      <c r="S210" s="283"/>
      <c r="T210" s="283"/>
      <c r="U210" s="283"/>
      <c r="V210" s="283"/>
      <c r="W210" s="283"/>
      <c r="X210" s="283"/>
      <c r="Y210" s="283"/>
      <c r="Z210" s="283"/>
      <c r="AA210" s="283"/>
      <c r="AB210" s="283"/>
      <c r="AC210" s="283"/>
      <c r="AD210" s="283"/>
    </row>
    <row r="211" ht="20.25" customHeight="1">
      <c r="A211" s="286"/>
      <c r="B211" s="283"/>
      <c r="C211" s="283"/>
      <c r="D211" s="283"/>
      <c r="E211" s="283"/>
      <c r="F211" s="283"/>
      <c r="G211" s="283"/>
      <c r="H211" s="284"/>
      <c r="I211" s="283"/>
      <c r="J211" s="285"/>
      <c r="K211" s="283"/>
      <c r="L211" s="283"/>
      <c r="M211" s="283"/>
      <c r="N211" s="283"/>
      <c r="O211" s="283"/>
      <c r="P211" s="283"/>
      <c r="Q211" s="283"/>
      <c r="R211" s="283"/>
      <c r="S211" s="283"/>
      <c r="T211" s="283"/>
      <c r="U211" s="283"/>
      <c r="V211" s="283"/>
      <c r="W211" s="283"/>
      <c r="X211" s="283"/>
      <c r="Y211" s="283"/>
      <c r="Z211" s="283"/>
      <c r="AA211" s="283"/>
      <c r="AB211" s="283"/>
      <c r="AC211" s="283"/>
      <c r="AD211" s="283"/>
    </row>
    <row r="212" ht="20.25" customHeight="1">
      <c r="A212" s="286"/>
      <c r="B212" s="283"/>
      <c r="C212" s="283"/>
      <c r="D212" s="283"/>
      <c r="E212" s="283"/>
      <c r="F212" s="283"/>
      <c r="G212" s="283"/>
      <c r="H212" s="284"/>
      <c r="I212" s="283"/>
      <c r="J212" s="285"/>
      <c r="K212" s="283"/>
      <c r="L212" s="283"/>
      <c r="M212" s="283"/>
      <c r="N212" s="283"/>
      <c r="O212" s="283"/>
      <c r="P212" s="283"/>
      <c r="Q212" s="283"/>
      <c r="R212" s="283"/>
      <c r="S212" s="283"/>
      <c r="T212" s="283"/>
      <c r="U212" s="283"/>
      <c r="V212" s="283"/>
      <c r="W212" s="283"/>
      <c r="X212" s="283"/>
      <c r="Y212" s="283"/>
      <c r="Z212" s="283"/>
      <c r="AA212" s="283"/>
      <c r="AB212" s="283"/>
      <c r="AC212" s="283"/>
      <c r="AD212" s="283"/>
    </row>
    <row r="213" ht="20.25" customHeight="1">
      <c r="A213" s="286"/>
      <c r="B213" s="283"/>
      <c r="C213" s="283"/>
      <c r="D213" s="283"/>
      <c r="E213" s="283"/>
      <c r="F213" s="283"/>
      <c r="G213" s="283"/>
      <c r="H213" s="284"/>
      <c r="I213" s="283"/>
      <c r="J213" s="285"/>
      <c r="K213" s="283"/>
      <c r="L213" s="283"/>
      <c r="M213" s="283"/>
      <c r="N213" s="283"/>
      <c r="O213" s="283"/>
      <c r="P213" s="283"/>
      <c r="Q213" s="283"/>
      <c r="R213" s="283"/>
      <c r="S213" s="283"/>
      <c r="T213" s="283"/>
      <c r="U213" s="283"/>
      <c r="V213" s="283"/>
      <c r="W213" s="283"/>
      <c r="X213" s="283"/>
      <c r="Y213" s="283"/>
      <c r="Z213" s="283"/>
      <c r="AA213" s="283"/>
      <c r="AB213" s="283"/>
      <c r="AC213" s="283"/>
      <c r="AD213" s="283"/>
    </row>
    <row r="214" ht="20.25" customHeight="1">
      <c r="A214" s="286"/>
      <c r="B214" s="283"/>
      <c r="C214" s="283"/>
      <c r="D214" s="283"/>
      <c r="E214" s="283"/>
      <c r="F214" s="283"/>
      <c r="G214" s="283"/>
      <c r="H214" s="284"/>
      <c r="I214" s="283"/>
      <c r="J214" s="285"/>
      <c r="K214" s="283"/>
      <c r="L214" s="283"/>
      <c r="M214" s="283"/>
      <c r="N214" s="283"/>
      <c r="O214" s="283"/>
      <c r="P214" s="283"/>
      <c r="Q214" s="283"/>
      <c r="R214" s="283"/>
      <c r="S214" s="283"/>
      <c r="T214" s="283"/>
      <c r="U214" s="283"/>
      <c r="V214" s="283"/>
      <c r="W214" s="283"/>
      <c r="X214" s="283"/>
      <c r="Y214" s="283"/>
      <c r="Z214" s="283"/>
      <c r="AA214" s="283"/>
      <c r="AB214" s="283"/>
      <c r="AC214" s="283"/>
      <c r="AD214" s="283"/>
    </row>
    <row r="215" ht="20.25" customHeight="1">
      <c r="A215" s="286"/>
      <c r="B215" s="283"/>
      <c r="C215" s="283"/>
      <c r="D215" s="283"/>
      <c r="E215" s="283"/>
      <c r="F215" s="283"/>
      <c r="G215" s="283"/>
      <c r="H215" s="284"/>
      <c r="I215" s="283"/>
      <c r="J215" s="285"/>
      <c r="K215" s="283"/>
      <c r="L215" s="283"/>
      <c r="M215" s="283"/>
      <c r="N215" s="283"/>
      <c r="O215" s="283"/>
      <c r="P215" s="283"/>
      <c r="Q215" s="283"/>
      <c r="R215" s="283"/>
      <c r="S215" s="283"/>
      <c r="T215" s="283"/>
      <c r="U215" s="283"/>
      <c r="V215" s="283"/>
      <c r="W215" s="283"/>
      <c r="X215" s="283"/>
      <c r="Y215" s="283"/>
      <c r="Z215" s="283"/>
      <c r="AA215" s="283"/>
      <c r="AB215" s="283"/>
      <c r="AC215" s="283"/>
      <c r="AD215" s="283"/>
    </row>
    <row r="216" ht="20.25" customHeight="1">
      <c r="A216" s="286"/>
      <c r="B216" s="283"/>
      <c r="C216" s="283"/>
      <c r="D216" s="283"/>
      <c r="E216" s="283"/>
      <c r="F216" s="283"/>
      <c r="G216" s="283"/>
      <c r="H216" s="284"/>
      <c r="I216" s="283"/>
      <c r="J216" s="285"/>
      <c r="K216" s="283"/>
      <c r="L216" s="283"/>
      <c r="M216" s="283"/>
      <c r="N216" s="283"/>
      <c r="O216" s="283"/>
      <c r="P216" s="283"/>
      <c r="Q216" s="283"/>
      <c r="R216" s="283"/>
      <c r="S216" s="283"/>
      <c r="T216" s="283"/>
      <c r="U216" s="283"/>
      <c r="V216" s="283"/>
      <c r="W216" s="283"/>
      <c r="X216" s="283"/>
      <c r="Y216" s="283"/>
      <c r="Z216" s="283"/>
      <c r="AA216" s="283"/>
      <c r="AB216" s="283"/>
      <c r="AC216" s="283"/>
      <c r="AD216" s="283"/>
    </row>
    <row r="217" ht="20.25" customHeight="1">
      <c r="A217" s="286"/>
      <c r="B217" s="283"/>
      <c r="C217" s="283"/>
      <c r="D217" s="283"/>
      <c r="E217" s="283"/>
      <c r="F217" s="283"/>
      <c r="G217" s="283"/>
      <c r="H217" s="284"/>
      <c r="I217" s="283"/>
      <c r="J217" s="285"/>
      <c r="K217" s="283"/>
      <c r="L217" s="283"/>
      <c r="M217" s="283"/>
      <c r="N217" s="283"/>
      <c r="O217" s="283"/>
      <c r="P217" s="283"/>
      <c r="Q217" s="283"/>
      <c r="R217" s="283"/>
      <c r="S217" s="283"/>
      <c r="T217" s="283"/>
      <c r="U217" s="283"/>
      <c r="V217" s="283"/>
      <c r="W217" s="283"/>
      <c r="X217" s="283"/>
      <c r="Y217" s="283"/>
      <c r="Z217" s="283"/>
      <c r="AA217" s="283"/>
      <c r="AB217" s="283"/>
      <c r="AC217" s="283"/>
      <c r="AD217" s="283"/>
    </row>
    <row r="218" ht="20.25" customHeight="1">
      <c r="A218" s="286"/>
      <c r="B218" s="283"/>
      <c r="C218" s="283"/>
      <c r="D218" s="283"/>
      <c r="E218" s="283"/>
      <c r="F218" s="283"/>
      <c r="G218" s="283"/>
      <c r="H218" s="284"/>
      <c r="I218" s="283"/>
      <c r="J218" s="285"/>
      <c r="K218" s="283"/>
      <c r="L218" s="283"/>
      <c r="M218" s="283"/>
      <c r="N218" s="283"/>
      <c r="O218" s="283"/>
      <c r="P218" s="283"/>
      <c r="Q218" s="283"/>
      <c r="R218" s="283"/>
      <c r="S218" s="283"/>
      <c r="T218" s="283"/>
      <c r="U218" s="283"/>
      <c r="V218" s="283"/>
      <c r="W218" s="283"/>
      <c r="X218" s="283"/>
      <c r="Y218" s="283"/>
      <c r="Z218" s="283"/>
      <c r="AA218" s="283"/>
      <c r="AB218" s="283"/>
      <c r="AC218" s="283"/>
      <c r="AD218" s="283"/>
    </row>
    <row r="219" ht="20.25" customHeight="1">
      <c r="A219" s="286"/>
      <c r="B219" s="283"/>
      <c r="C219" s="283"/>
      <c r="D219" s="283"/>
      <c r="E219" s="283"/>
      <c r="F219" s="283"/>
      <c r="G219" s="283"/>
      <c r="H219" s="284"/>
      <c r="I219" s="283"/>
      <c r="J219" s="285"/>
      <c r="K219" s="283"/>
      <c r="L219" s="283"/>
      <c r="M219" s="283"/>
      <c r="N219" s="283"/>
      <c r="O219" s="283"/>
      <c r="P219" s="283"/>
      <c r="Q219" s="283"/>
      <c r="R219" s="283"/>
      <c r="S219" s="283"/>
      <c r="T219" s="283"/>
      <c r="U219" s="283"/>
      <c r="V219" s="283"/>
      <c r="W219" s="283"/>
      <c r="X219" s="283"/>
      <c r="Y219" s="283"/>
      <c r="Z219" s="283"/>
      <c r="AA219" s="283"/>
      <c r="AB219" s="283"/>
      <c r="AC219" s="283"/>
      <c r="AD219" s="283"/>
    </row>
    <row r="220" ht="20.25" customHeight="1">
      <c r="A220" s="286"/>
      <c r="B220" s="283"/>
      <c r="C220" s="283"/>
      <c r="D220" s="283"/>
      <c r="E220" s="283"/>
      <c r="F220" s="283"/>
      <c r="G220" s="283"/>
      <c r="H220" s="284"/>
      <c r="I220" s="283"/>
      <c r="J220" s="285"/>
      <c r="K220" s="283"/>
      <c r="L220" s="283"/>
      <c r="M220" s="283"/>
      <c r="N220" s="283"/>
      <c r="O220" s="283"/>
      <c r="P220" s="283"/>
      <c r="Q220" s="283"/>
      <c r="R220" s="283"/>
      <c r="S220" s="283"/>
      <c r="T220" s="283"/>
      <c r="U220" s="283"/>
      <c r="V220" s="283"/>
      <c r="W220" s="283"/>
      <c r="X220" s="283"/>
      <c r="Y220" s="283"/>
      <c r="Z220" s="283"/>
      <c r="AA220" s="283"/>
      <c r="AB220" s="283"/>
      <c r="AC220" s="283"/>
      <c r="AD220" s="283"/>
    </row>
    <row r="221" ht="20.25" customHeight="1">
      <c r="A221" s="286"/>
      <c r="B221" s="283"/>
      <c r="C221" s="283"/>
      <c r="D221" s="283"/>
      <c r="E221" s="283"/>
      <c r="F221" s="283"/>
      <c r="G221" s="283"/>
      <c r="H221" s="284"/>
      <c r="I221" s="283"/>
      <c r="J221" s="285"/>
      <c r="K221" s="283"/>
      <c r="L221" s="283"/>
      <c r="M221" s="283"/>
      <c r="N221" s="283"/>
      <c r="O221" s="283"/>
      <c r="P221" s="283"/>
      <c r="Q221" s="283"/>
      <c r="R221" s="283"/>
      <c r="S221" s="283"/>
      <c r="T221" s="283"/>
      <c r="U221" s="283"/>
      <c r="V221" s="283"/>
      <c r="W221" s="283"/>
      <c r="X221" s="283"/>
      <c r="Y221" s="283"/>
      <c r="Z221" s="283"/>
      <c r="AA221" s="283"/>
      <c r="AB221" s="283"/>
      <c r="AC221" s="283"/>
      <c r="AD221" s="283"/>
    </row>
    <row r="222" ht="20.25" customHeight="1">
      <c r="A222" s="286"/>
      <c r="B222" s="283"/>
      <c r="C222" s="283"/>
      <c r="D222" s="283"/>
      <c r="E222" s="283"/>
      <c r="F222" s="283"/>
      <c r="G222" s="283"/>
      <c r="H222" s="284"/>
      <c r="I222" s="283"/>
      <c r="J222" s="285"/>
      <c r="K222" s="283"/>
      <c r="L222" s="283"/>
      <c r="M222" s="283"/>
      <c r="N222" s="283"/>
      <c r="O222" s="283"/>
      <c r="P222" s="283"/>
      <c r="Q222" s="283"/>
      <c r="R222" s="283"/>
      <c r="S222" s="283"/>
      <c r="T222" s="283"/>
      <c r="U222" s="283"/>
      <c r="V222" s="283"/>
      <c r="W222" s="283"/>
      <c r="X222" s="283"/>
      <c r="Y222" s="283"/>
      <c r="Z222" s="283"/>
      <c r="AA222" s="283"/>
      <c r="AB222" s="283"/>
      <c r="AC222" s="283"/>
      <c r="AD222" s="283"/>
    </row>
    <row r="223" ht="20.25" customHeight="1">
      <c r="A223" s="286"/>
      <c r="B223" s="283"/>
      <c r="C223" s="283"/>
      <c r="D223" s="283"/>
      <c r="E223" s="283"/>
      <c r="F223" s="283"/>
      <c r="G223" s="283"/>
      <c r="H223" s="284"/>
      <c r="I223" s="283"/>
      <c r="J223" s="285"/>
      <c r="K223" s="283"/>
      <c r="L223" s="283"/>
      <c r="M223" s="283"/>
      <c r="N223" s="283"/>
      <c r="O223" s="283"/>
      <c r="P223" s="283"/>
      <c r="Q223" s="283"/>
      <c r="R223" s="283"/>
      <c r="S223" s="283"/>
      <c r="T223" s="283"/>
      <c r="U223" s="283"/>
      <c r="V223" s="283"/>
      <c r="W223" s="283"/>
      <c r="X223" s="283"/>
      <c r="Y223" s="283"/>
      <c r="Z223" s="283"/>
      <c r="AA223" s="283"/>
      <c r="AB223" s="283"/>
      <c r="AC223" s="283"/>
      <c r="AD223" s="283"/>
    </row>
    <row r="224" ht="20.25" customHeight="1">
      <c r="A224" s="286"/>
      <c r="B224" s="283"/>
      <c r="C224" s="283"/>
      <c r="D224" s="283"/>
      <c r="E224" s="283"/>
      <c r="F224" s="283"/>
      <c r="G224" s="283"/>
      <c r="H224" s="284"/>
      <c r="I224" s="283"/>
      <c r="J224" s="285"/>
      <c r="K224" s="283"/>
      <c r="L224" s="283"/>
      <c r="M224" s="283"/>
      <c r="N224" s="283"/>
      <c r="O224" s="283"/>
      <c r="P224" s="283"/>
      <c r="Q224" s="283"/>
      <c r="R224" s="283"/>
      <c r="S224" s="283"/>
      <c r="T224" s="283"/>
      <c r="U224" s="283"/>
      <c r="V224" s="283"/>
      <c r="W224" s="283"/>
      <c r="X224" s="283"/>
      <c r="Y224" s="283"/>
      <c r="Z224" s="283"/>
      <c r="AA224" s="283"/>
      <c r="AB224" s="283"/>
      <c r="AC224" s="283"/>
      <c r="AD224" s="283"/>
    </row>
    <row r="225" ht="20.25" customHeight="1">
      <c r="A225" s="286"/>
      <c r="B225" s="283"/>
      <c r="C225" s="283"/>
      <c r="D225" s="283"/>
      <c r="E225" s="283"/>
      <c r="F225" s="283"/>
      <c r="G225" s="283"/>
      <c r="H225" s="284"/>
      <c r="I225" s="283"/>
      <c r="J225" s="285"/>
      <c r="K225" s="283"/>
      <c r="L225" s="283"/>
      <c r="M225" s="283"/>
      <c r="N225" s="283"/>
      <c r="O225" s="283"/>
      <c r="P225" s="283"/>
      <c r="Q225" s="283"/>
      <c r="R225" s="283"/>
      <c r="S225" s="283"/>
      <c r="T225" s="283"/>
      <c r="U225" s="283"/>
      <c r="V225" s="283"/>
      <c r="W225" s="283"/>
      <c r="X225" s="283"/>
      <c r="Y225" s="283"/>
      <c r="Z225" s="283"/>
      <c r="AA225" s="283"/>
      <c r="AB225" s="283"/>
      <c r="AC225" s="283"/>
      <c r="AD225" s="283"/>
    </row>
    <row r="226" ht="20.25" customHeight="1">
      <c r="A226" s="286"/>
      <c r="B226" s="283"/>
      <c r="C226" s="283"/>
      <c r="D226" s="283"/>
      <c r="E226" s="283"/>
      <c r="F226" s="283"/>
      <c r="G226" s="283"/>
      <c r="H226" s="284"/>
      <c r="I226" s="283"/>
      <c r="J226" s="285"/>
      <c r="K226" s="283"/>
      <c r="L226" s="283"/>
      <c r="M226" s="283"/>
      <c r="N226" s="283"/>
      <c r="O226" s="283"/>
      <c r="P226" s="283"/>
      <c r="Q226" s="283"/>
      <c r="R226" s="283"/>
      <c r="S226" s="283"/>
      <c r="T226" s="283"/>
      <c r="U226" s="283"/>
      <c r="V226" s="283"/>
      <c r="W226" s="283"/>
      <c r="X226" s="283"/>
      <c r="Y226" s="283"/>
      <c r="Z226" s="283"/>
      <c r="AA226" s="283"/>
      <c r="AB226" s="283"/>
      <c r="AC226" s="283"/>
      <c r="AD226" s="283"/>
    </row>
    <row r="227" ht="20.25" customHeight="1">
      <c r="A227" s="286"/>
      <c r="B227" s="283"/>
      <c r="C227" s="283"/>
      <c r="D227" s="283"/>
      <c r="E227" s="283"/>
      <c r="F227" s="283"/>
      <c r="G227" s="283"/>
      <c r="H227" s="284"/>
      <c r="I227" s="283"/>
      <c r="J227" s="285"/>
      <c r="K227" s="283"/>
      <c r="L227" s="283"/>
      <c r="M227" s="283"/>
      <c r="N227" s="283"/>
      <c r="O227" s="283"/>
      <c r="P227" s="283"/>
      <c r="Q227" s="283"/>
      <c r="R227" s="283"/>
      <c r="S227" s="283"/>
      <c r="T227" s="283"/>
      <c r="U227" s="283"/>
      <c r="V227" s="283"/>
      <c r="W227" s="283"/>
      <c r="X227" s="283"/>
      <c r="Y227" s="283"/>
      <c r="Z227" s="283"/>
      <c r="AA227" s="283"/>
      <c r="AB227" s="283"/>
      <c r="AC227" s="283"/>
      <c r="AD227" s="283"/>
    </row>
    <row r="228" ht="20.25" customHeight="1">
      <c r="A228" s="286"/>
      <c r="B228" s="283"/>
      <c r="C228" s="283"/>
      <c r="D228" s="283"/>
      <c r="E228" s="283"/>
      <c r="F228" s="283"/>
      <c r="G228" s="283"/>
      <c r="H228" s="284"/>
      <c r="I228" s="283"/>
      <c r="J228" s="285"/>
      <c r="K228" s="283"/>
      <c r="L228" s="283"/>
      <c r="M228" s="283"/>
      <c r="N228" s="283"/>
      <c r="O228" s="283"/>
      <c r="P228" s="283"/>
      <c r="Q228" s="283"/>
      <c r="R228" s="283"/>
      <c r="S228" s="283"/>
      <c r="T228" s="283"/>
      <c r="U228" s="283"/>
      <c r="V228" s="283"/>
      <c r="W228" s="283"/>
      <c r="X228" s="283"/>
      <c r="Y228" s="283"/>
      <c r="Z228" s="283"/>
      <c r="AA228" s="283"/>
      <c r="AB228" s="283"/>
      <c r="AC228" s="283"/>
      <c r="AD228" s="283"/>
    </row>
    <row r="229" ht="20.25" customHeight="1">
      <c r="A229" s="286"/>
      <c r="B229" s="283"/>
      <c r="C229" s="283"/>
      <c r="D229" s="283"/>
      <c r="E229" s="283"/>
      <c r="F229" s="283"/>
      <c r="G229" s="283"/>
      <c r="H229" s="284"/>
      <c r="I229" s="283"/>
      <c r="J229" s="285"/>
      <c r="K229" s="283"/>
      <c r="L229" s="283"/>
      <c r="M229" s="283"/>
      <c r="N229" s="283"/>
      <c r="O229" s="283"/>
      <c r="P229" s="283"/>
      <c r="Q229" s="283"/>
      <c r="R229" s="283"/>
      <c r="S229" s="283"/>
      <c r="T229" s="283"/>
      <c r="U229" s="283"/>
      <c r="V229" s="283"/>
      <c r="W229" s="283"/>
      <c r="X229" s="283"/>
      <c r="Y229" s="283"/>
      <c r="Z229" s="283"/>
      <c r="AA229" s="283"/>
      <c r="AB229" s="283"/>
      <c r="AC229" s="283"/>
      <c r="AD229" s="283"/>
    </row>
    <row r="230" ht="20.25" customHeight="1">
      <c r="A230" s="286"/>
      <c r="B230" s="283"/>
      <c r="C230" s="283"/>
      <c r="D230" s="283"/>
      <c r="E230" s="283"/>
      <c r="F230" s="283"/>
      <c r="G230" s="283"/>
      <c r="H230" s="284"/>
      <c r="I230" s="283"/>
      <c r="J230" s="285"/>
      <c r="K230" s="283"/>
      <c r="L230" s="283"/>
      <c r="M230" s="283"/>
      <c r="N230" s="283"/>
      <c r="O230" s="283"/>
      <c r="P230" s="283"/>
      <c r="Q230" s="283"/>
      <c r="R230" s="283"/>
      <c r="S230" s="283"/>
      <c r="T230" s="283"/>
      <c r="U230" s="283"/>
      <c r="V230" s="283"/>
      <c r="W230" s="283"/>
      <c r="X230" s="283"/>
      <c r="Y230" s="283"/>
      <c r="Z230" s="283"/>
      <c r="AA230" s="283"/>
      <c r="AB230" s="283"/>
      <c r="AC230" s="283"/>
      <c r="AD230" s="283"/>
    </row>
    <row r="231" ht="20.25" customHeight="1">
      <c r="A231" s="286"/>
      <c r="B231" s="283"/>
      <c r="C231" s="283"/>
      <c r="D231" s="283"/>
      <c r="E231" s="283"/>
      <c r="F231" s="283"/>
      <c r="G231" s="283"/>
      <c r="H231" s="284"/>
      <c r="I231" s="283"/>
      <c r="J231" s="285"/>
      <c r="K231" s="283"/>
      <c r="L231" s="283"/>
      <c r="M231" s="283"/>
      <c r="N231" s="283"/>
      <c r="O231" s="283"/>
      <c r="P231" s="283"/>
      <c r="Q231" s="283"/>
      <c r="R231" s="283"/>
      <c r="S231" s="283"/>
      <c r="T231" s="283"/>
      <c r="U231" s="283"/>
      <c r="V231" s="283"/>
      <c r="W231" s="283"/>
      <c r="X231" s="283"/>
      <c r="Y231" s="283"/>
      <c r="Z231" s="283"/>
      <c r="AA231" s="283"/>
      <c r="AB231" s="283"/>
      <c r="AC231" s="283"/>
      <c r="AD231" s="283"/>
    </row>
    <row r="232" ht="20.25" customHeight="1">
      <c r="A232" s="286"/>
      <c r="B232" s="283"/>
      <c r="C232" s="283"/>
      <c r="D232" s="283"/>
      <c r="E232" s="283"/>
      <c r="F232" s="283"/>
      <c r="G232" s="283"/>
      <c r="H232" s="284"/>
      <c r="I232" s="283"/>
      <c r="J232" s="285"/>
      <c r="K232" s="283"/>
      <c r="L232" s="283"/>
      <c r="M232" s="283"/>
      <c r="N232" s="283"/>
      <c r="O232" s="283"/>
      <c r="P232" s="283"/>
      <c r="Q232" s="283"/>
      <c r="R232" s="283"/>
      <c r="S232" s="283"/>
      <c r="T232" s="283"/>
      <c r="U232" s="283"/>
      <c r="V232" s="283"/>
      <c r="W232" s="283"/>
      <c r="X232" s="283"/>
      <c r="Y232" s="283"/>
      <c r="Z232" s="283"/>
      <c r="AA232" s="283"/>
      <c r="AB232" s="283"/>
      <c r="AC232" s="283"/>
      <c r="AD232" s="283"/>
    </row>
    <row r="233" ht="20.25" customHeight="1">
      <c r="A233" s="286"/>
      <c r="B233" s="283"/>
      <c r="C233" s="283"/>
      <c r="D233" s="283"/>
      <c r="E233" s="283"/>
      <c r="F233" s="283"/>
      <c r="G233" s="283"/>
      <c r="H233" s="284"/>
      <c r="I233" s="283"/>
      <c r="J233" s="285"/>
      <c r="K233" s="283"/>
      <c r="L233" s="283"/>
      <c r="M233" s="283"/>
      <c r="N233" s="283"/>
      <c r="O233" s="283"/>
      <c r="P233" s="283"/>
      <c r="Q233" s="283"/>
      <c r="R233" s="283"/>
      <c r="S233" s="283"/>
      <c r="T233" s="283"/>
      <c r="U233" s="283"/>
      <c r="V233" s="283"/>
      <c r="W233" s="283"/>
      <c r="X233" s="283"/>
      <c r="Y233" s="283"/>
      <c r="Z233" s="283"/>
      <c r="AA233" s="283"/>
      <c r="AB233" s="283"/>
      <c r="AC233" s="283"/>
      <c r="AD233" s="283"/>
    </row>
    <row r="234" ht="20.25" customHeight="1">
      <c r="A234" s="286"/>
      <c r="B234" s="283"/>
      <c r="C234" s="283"/>
      <c r="D234" s="283"/>
      <c r="E234" s="283"/>
      <c r="F234" s="283"/>
      <c r="G234" s="283"/>
      <c r="H234" s="284"/>
      <c r="I234" s="283"/>
      <c r="J234" s="285"/>
      <c r="K234" s="283"/>
      <c r="L234" s="283"/>
      <c r="M234" s="283"/>
      <c r="N234" s="283"/>
      <c r="O234" s="283"/>
      <c r="P234" s="283"/>
      <c r="Q234" s="283"/>
      <c r="R234" s="283"/>
      <c r="S234" s="283"/>
      <c r="T234" s="283"/>
      <c r="U234" s="283"/>
      <c r="V234" s="283"/>
      <c r="W234" s="283"/>
      <c r="X234" s="283"/>
      <c r="Y234" s="283"/>
      <c r="Z234" s="283"/>
      <c r="AA234" s="283"/>
      <c r="AB234" s="283"/>
      <c r="AC234" s="283"/>
      <c r="AD234" s="283"/>
    </row>
    <row r="235" ht="20.25" customHeight="1">
      <c r="A235" s="286"/>
      <c r="B235" s="283"/>
      <c r="C235" s="283"/>
      <c r="D235" s="283"/>
      <c r="E235" s="283"/>
      <c r="F235" s="283"/>
      <c r="G235" s="283"/>
      <c r="H235" s="284"/>
      <c r="I235" s="283"/>
      <c r="J235" s="285"/>
      <c r="K235" s="283"/>
      <c r="L235" s="283"/>
      <c r="M235" s="283"/>
      <c r="N235" s="283"/>
      <c r="O235" s="283"/>
      <c r="P235" s="283"/>
      <c r="Q235" s="283"/>
      <c r="R235" s="283"/>
      <c r="S235" s="283"/>
      <c r="T235" s="283"/>
      <c r="U235" s="283"/>
      <c r="V235" s="283"/>
      <c r="W235" s="283"/>
      <c r="X235" s="283"/>
      <c r="Y235" s="283"/>
      <c r="Z235" s="283"/>
      <c r="AA235" s="283"/>
      <c r="AB235" s="283"/>
      <c r="AC235" s="283"/>
      <c r="AD235" s="283"/>
    </row>
    <row r="236" ht="20.25" customHeight="1">
      <c r="A236" s="286"/>
      <c r="B236" s="283"/>
      <c r="C236" s="283"/>
      <c r="D236" s="283"/>
      <c r="E236" s="283"/>
      <c r="F236" s="283"/>
      <c r="G236" s="283"/>
      <c r="H236" s="284"/>
      <c r="I236" s="283"/>
      <c r="J236" s="285"/>
      <c r="K236" s="283"/>
      <c r="L236" s="283"/>
      <c r="M236" s="283"/>
      <c r="N236" s="283"/>
      <c r="O236" s="283"/>
      <c r="P236" s="283"/>
      <c r="Q236" s="283"/>
      <c r="R236" s="283"/>
      <c r="S236" s="283"/>
      <c r="T236" s="283"/>
      <c r="U236" s="283"/>
      <c r="V236" s="283"/>
      <c r="W236" s="283"/>
      <c r="X236" s="283"/>
      <c r="Y236" s="283"/>
      <c r="Z236" s="283"/>
      <c r="AA236" s="283"/>
      <c r="AB236" s="283"/>
      <c r="AC236" s="283"/>
      <c r="AD236" s="283"/>
    </row>
    <row r="237" ht="20.25" customHeight="1">
      <c r="A237" s="286"/>
      <c r="B237" s="283"/>
      <c r="C237" s="283"/>
      <c r="D237" s="283"/>
      <c r="E237" s="283"/>
      <c r="F237" s="283"/>
      <c r="G237" s="283"/>
      <c r="H237" s="284"/>
      <c r="I237" s="283"/>
      <c r="J237" s="285"/>
      <c r="K237" s="283"/>
      <c r="L237" s="283"/>
      <c r="M237" s="283"/>
      <c r="N237" s="283"/>
      <c r="O237" s="283"/>
      <c r="P237" s="283"/>
      <c r="Q237" s="283"/>
      <c r="R237" s="283"/>
      <c r="S237" s="283"/>
      <c r="T237" s="283"/>
      <c r="U237" s="283"/>
      <c r="V237" s="283"/>
      <c r="W237" s="283"/>
      <c r="X237" s="283"/>
      <c r="Y237" s="283"/>
      <c r="Z237" s="283"/>
      <c r="AA237" s="283"/>
      <c r="AB237" s="283"/>
      <c r="AC237" s="283"/>
      <c r="AD237" s="283"/>
    </row>
    <row r="238" ht="20.25" customHeight="1">
      <c r="A238" s="286"/>
      <c r="B238" s="283"/>
      <c r="C238" s="283"/>
      <c r="D238" s="283"/>
      <c r="E238" s="283"/>
      <c r="F238" s="283"/>
      <c r="G238" s="283"/>
      <c r="H238" s="284"/>
      <c r="I238" s="283"/>
      <c r="J238" s="285"/>
      <c r="K238" s="283"/>
      <c r="L238" s="283"/>
      <c r="M238" s="283"/>
      <c r="N238" s="283"/>
      <c r="O238" s="283"/>
      <c r="P238" s="283"/>
      <c r="Q238" s="283"/>
      <c r="R238" s="283"/>
      <c r="S238" s="283"/>
      <c r="T238" s="283"/>
      <c r="U238" s="283"/>
      <c r="V238" s="283"/>
      <c r="W238" s="283"/>
      <c r="X238" s="283"/>
      <c r="Y238" s="283"/>
      <c r="Z238" s="283"/>
      <c r="AA238" s="283"/>
      <c r="AB238" s="283"/>
      <c r="AC238" s="283"/>
      <c r="AD238" s="283"/>
    </row>
    <row r="239" ht="20.25" customHeight="1">
      <c r="A239" s="286"/>
      <c r="B239" s="283"/>
      <c r="C239" s="283"/>
      <c r="D239" s="283"/>
      <c r="E239" s="283"/>
      <c r="F239" s="283"/>
      <c r="G239" s="283"/>
      <c r="H239" s="284"/>
      <c r="I239" s="283"/>
      <c r="J239" s="285"/>
      <c r="K239" s="283"/>
      <c r="L239" s="283"/>
      <c r="M239" s="283"/>
      <c r="N239" s="283"/>
      <c r="O239" s="283"/>
      <c r="P239" s="283"/>
      <c r="Q239" s="283"/>
      <c r="R239" s="283"/>
      <c r="S239" s="283"/>
      <c r="T239" s="283"/>
      <c r="U239" s="283"/>
      <c r="V239" s="283"/>
      <c r="W239" s="283"/>
      <c r="X239" s="283"/>
      <c r="Y239" s="283"/>
      <c r="Z239" s="283"/>
      <c r="AA239" s="283"/>
      <c r="AB239" s="283"/>
      <c r="AC239" s="283"/>
      <c r="AD239" s="283"/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35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43466.0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</row>
    <row r="7" ht="36.0" customHeight="1">
      <c r="A7" s="146" t="s">
        <v>6</v>
      </c>
      <c r="B7" s="147"/>
      <c r="C7" s="148" t="s">
        <v>151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</row>
    <row r="8" ht="26.25" customHeight="1">
      <c r="A8" s="153">
        <v>1.0</v>
      </c>
      <c r="B8" s="154"/>
      <c r="C8" s="154"/>
      <c r="D8" s="155"/>
      <c r="E8" s="156"/>
      <c r="F8" s="157"/>
      <c r="G8" s="158">
        <f t="shared" ref="G8:G24" si="1">+D8*E8</f>
        <v>0</v>
      </c>
      <c r="H8" s="159">
        <f t="shared" ref="H8:H24" si="2">E8-G8</f>
        <v>0</v>
      </c>
      <c r="I8" s="139"/>
      <c r="J8" s="139"/>
      <c r="K8" s="139"/>
      <c r="L8" s="139"/>
      <c r="M8" s="139"/>
      <c r="N8" s="139"/>
      <c r="O8" s="139"/>
      <c r="P8" s="141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</row>
    <row r="9" ht="26.25" customHeight="1">
      <c r="A9" s="153">
        <v>2.0</v>
      </c>
      <c r="B9" s="154"/>
      <c r="C9" s="154"/>
      <c r="D9" s="155"/>
      <c r="E9" s="156"/>
      <c r="F9" s="157"/>
      <c r="G9" s="158">
        <f t="shared" si="1"/>
        <v>0</v>
      </c>
      <c r="H9" s="159">
        <f t="shared" si="2"/>
        <v>0</v>
      </c>
      <c r="I9" s="139"/>
      <c r="J9" s="139"/>
      <c r="K9" s="139"/>
      <c r="L9" s="139"/>
      <c r="M9" s="139"/>
      <c r="N9" s="139"/>
      <c r="O9" s="139"/>
      <c r="P9" s="141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</row>
    <row r="10" ht="26.25" customHeight="1">
      <c r="A10" s="153">
        <v>3.0</v>
      </c>
      <c r="B10" s="154"/>
      <c r="C10" s="154"/>
      <c r="D10" s="155"/>
      <c r="E10" s="156"/>
      <c r="F10" s="157"/>
      <c r="G10" s="158">
        <f t="shared" si="1"/>
        <v>0</v>
      </c>
      <c r="H10" s="159">
        <f t="shared" si="2"/>
        <v>0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</row>
    <row r="11" ht="26.25" customHeight="1">
      <c r="A11" s="153">
        <v>4.0</v>
      </c>
      <c r="B11" s="160"/>
      <c r="C11" s="154"/>
      <c r="D11" s="161"/>
      <c r="E11" s="162"/>
      <c r="F11" s="157"/>
      <c r="G11" s="158">
        <f t="shared" si="1"/>
        <v>0</v>
      </c>
      <c r="H11" s="159">
        <f t="shared" si="2"/>
        <v>0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</row>
    <row r="12" ht="26.25" customHeight="1">
      <c r="A12" s="153">
        <v>5.0</v>
      </c>
      <c r="B12" s="160"/>
      <c r="C12" s="160"/>
      <c r="D12" s="161"/>
      <c r="E12" s="162"/>
      <c r="F12" s="157"/>
      <c r="G12" s="158">
        <f t="shared" si="1"/>
        <v>0</v>
      </c>
      <c r="H12" s="159">
        <f t="shared" si="2"/>
        <v>0</v>
      </c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</row>
    <row r="13" ht="26.25" hidden="1" customHeight="1">
      <c r="A13" s="153">
        <v>6.0</v>
      </c>
      <c r="B13" s="160"/>
      <c r="C13" s="160"/>
      <c r="D13" s="161"/>
      <c r="E13" s="162"/>
      <c r="F13" s="157"/>
      <c r="G13" s="158">
        <f t="shared" si="1"/>
        <v>0</v>
      </c>
      <c r="H13" s="159">
        <f t="shared" si="2"/>
        <v>0</v>
      </c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</row>
    <row r="14" ht="26.25" hidden="1" customHeight="1">
      <c r="A14" s="153">
        <v>7.0</v>
      </c>
      <c r="B14" s="160"/>
      <c r="C14" s="160"/>
      <c r="D14" s="161"/>
      <c r="E14" s="162"/>
      <c r="F14" s="157"/>
      <c r="G14" s="158">
        <f t="shared" si="1"/>
        <v>0</v>
      </c>
      <c r="H14" s="159">
        <f t="shared" si="2"/>
        <v>0</v>
      </c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</row>
    <row r="15" ht="26.25" hidden="1" customHeight="1">
      <c r="A15" s="153">
        <v>8.0</v>
      </c>
      <c r="B15" s="160"/>
      <c r="C15" s="160"/>
      <c r="D15" s="161"/>
      <c r="E15" s="162"/>
      <c r="F15" s="157"/>
      <c r="G15" s="158">
        <f t="shared" si="1"/>
        <v>0</v>
      </c>
      <c r="H15" s="159">
        <f t="shared" si="2"/>
        <v>0</v>
      </c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</row>
    <row r="16" ht="26.25" hidden="1" customHeight="1">
      <c r="A16" s="153">
        <v>9.0</v>
      </c>
      <c r="B16" s="160"/>
      <c r="C16" s="160"/>
      <c r="D16" s="161"/>
      <c r="E16" s="162"/>
      <c r="F16" s="157"/>
      <c r="G16" s="158">
        <f t="shared" si="1"/>
        <v>0</v>
      </c>
      <c r="H16" s="159">
        <f t="shared" si="2"/>
        <v>0</v>
      </c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</row>
    <row r="17" ht="26.25" hidden="1" customHeight="1">
      <c r="A17" s="153">
        <v>10.0</v>
      </c>
      <c r="B17" s="160"/>
      <c r="C17" s="160"/>
      <c r="D17" s="161"/>
      <c r="E17" s="162"/>
      <c r="F17" s="157"/>
      <c r="G17" s="158">
        <f t="shared" si="1"/>
        <v>0</v>
      </c>
      <c r="H17" s="159">
        <f t="shared" si="2"/>
        <v>0</v>
      </c>
      <c r="I17" s="139"/>
      <c r="J17" s="139"/>
      <c r="K17" s="139"/>
      <c r="L17" s="139"/>
      <c r="M17" s="139"/>
      <c r="N17" s="139"/>
      <c r="O17" s="139"/>
      <c r="P17" s="141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</row>
    <row r="18" ht="26.25" hidden="1" customHeight="1">
      <c r="A18" s="153">
        <v>11.0</v>
      </c>
      <c r="B18" s="160"/>
      <c r="C18" s="160"/>
      <c r="D18" s="161"/>
      <c r="E18" s="162"/>
      <c r="F18" s="157"/>
      <c r="G18" s="158">
        <f t="shared" si="1"/>
        <v>0</v>
      </c>
      <c r="H18" s="159">
        <f t="shared" si="2"/>
        <v>0</v>
      </c>
      <c r="I18" s="139"/>
      <c r="J18" s="139"/>
      <c r="K18" s="139"/>
      <c r="L18" s="139"/>
      <c r="M18" s="139"/>
      <c r="N18" s="139"/>
      <c r="O18" s="139"/>
      <c r="P18" s="141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</row>
    <row r="19" ht="26.25" hidden="1" customHeight="1">
      <c r="A19" s="153">
        <v>12.0</v>
      </c>
      <c r="B19" s="160"/>
      <c r="C19" s="160"/>
      <c r="D19" s="161"/>
      <c r="E19" s="162"/>
      <c r="F19" s="157"/>
      <c r="G19" s="158">
        <f t="shared" si="1"/>
        <v>0</v>
      </c>
      <c r="H19" s="159">
        <f t="shared" si="2"/>
        <v>0</v>
      </c>
      <c r="I19" s="139"/>
      <c r="J19" s="139"/>
      <c r="K19" s="139"/>
      <c r="L19" s="139"/>
      <c r="M19" s="139"/>
      <c r="N19" s="139"/>
      <c r="O19" s="139"/>
      <c r="P19" s="141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</row>
    <row r="20" ht="26.25" hidden="1" customHeight="1">
      <c r="A20" s="153">
        <v>13.0</v>
      </c>
      <c r="B20" s="160"/>
      <c r="C20" s="160"/>
      <c r="D20" s="161"/>
      <c r="E20" s="162"/>
      <c r="F20" s="157"/>
      <c r="G20" s="158">
        <f t="shared" si="1"/>
        <v>0</v>
      </c>
      <c r="H20" s="159">
        <f t="shared" si="2"/>
        <v>0</v>
      </c>
      <c r="I20" s="139"/>
      <c r="J20" s="139"/>
      <c r="K20" s="139"/>
      <c r="L20" s="139"/>
      <c r="M20" s="139"/>
      <c r="N20" s="139"/>
      <c r="O20" s="139"/>
      <c r="P20" s="141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</row>
    <row r="21" ht="26.25" hidden="1" customHeight="1">
      <c r="A21" s="153">
        <v>14.0</v>
      </c>
      <c r="B21" s="160"/>
      <c r="C21" s="160"/>
      <c r="D21" s="161"/>
      <c r="E21" s="162"/>
      <c r="F21" s="157"/>
      <c r="G21" s="158">
        <f t="shared" si="1"/>
        <v>0</v>
      </c>
      <c r="H21" s="159">
        <f t="shared" si="2"/>
        <v>0</v>
      </c>
      <c r="I21" s="139"/>
      <c r="J21" s="139"/>
      <c r="K21" s="139"/>
      <c r="L21" s="139"/>
      <c r="M21" s="139"/>
      <c r="N21" s="139"/>
      <c r="O21" s="139"/>
      <c r="P21" s="141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</row>
    <row r="22" ht="26.25" hidden="1" customHeight="1">
      <c r="A22" s="153">
        <v>15.0</v>
      </c>
      <c r="B22" s="160"/>
      <c r="C22" s="160"/>
      <c r="D22" s="161"/>
      <c r="E22" s="162"/>
      <c r="F22" s="157"/>
      <c r="G22" s="158">
        <f t="shared" si="1"/>
        <v>0</v>
      </c>
      <c r="H22" s="159">
        <f t="shared" si="2"/>
        <v>0</v>
      </c>
      <c r="I22" s="139"/>
      <c r="J22" s="139"/>
      <c r="K22" s="139"/>
      <c r="L22" s="139"/>
      <c r="M22" s="139"/>
      <c r="N22" s="139"/>
      <c r="O22" s="139"/>
      <c r="P22" s="141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</row>
    <row r="23" ht="26.25" hidden="1" customHeight="1">
      <c r="A23" s="153">
        <v>16.0</v>
      </c>
      <c r="B23" s="160"/>
      <c r="C23" s="160"/>
      <c r="D23" s="161"/>
      <c r="E23" s="162"/>
      <c r="F23" s="157"/>
      <c r="G23" s="158">
        <f t="shared" si="1"/>
        <v>0</v>
      </c>
      <c r="H23" s="159">
        <f t="shared" si="2"/>
        <v>0</v>
      </c>
      <c r="I23" s="139"/>
      <c r="J23" s="139"/>
      <c r="K23" s="139"/>
      <c r="L23" s="139"/>
      <c r="M23" s="139"/>
      <c r="N23" s="139"/>
      <c r="O23" s="139"/>
      <c r="P23" s="141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</row>
    <row r="24" ht="26.25" hidden="1" customHeight="1">
      <c r="A24" s="153">
        <v>17.0</v>
      </c>
      <c r="B24" s="160"/>
      <c r="C24" s="160"/>
      <c r="D24" s="161"/>
      <c r="E24" s="162"/>
      <c r="F24" s="157"/>
      <c r="G24" s="158">
        <f t="shared" si="1"/>
        <v>0</v>
      </c>
      <c r="H24" s="159">
        <f t="shared" si="2"/>
        <v>0</v>
      </c>
      <c r="I24" s="139"/>
      <c r="J24" s="139"/>
      <c r="K24" s="139"/>
      <c r="L24" s="139"/>
      <c r="M24" s="139"/>
      <c r="N24" s="139"/>
      <c r="O24" s="139"/>
      <c r="P24" s="141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</row>
    <row r="25" ht="18.75" customHeight="1">
      <c r="A25" s="163"/>
      <c r="B25" s="164"/>
      <c r="C25" s="165"/>
      <c r="D25" s="166"/>
      <c r="E25" s="167">
        <f>SUM(E8:E24)</f>
        <v>0</v>
      </c>
      <c r="F25" s="169"/>
      <c r="G25" s="170">
        <f t="shared" ref="G25:H25" si="3">SUM(G8:G24)</f>
        <v>0</v>
      </c>
      <c r="H25" s="171">
        <f t="shared" si="3"/>
        <v>0</v>
      </c>
      <c r="I25" s="139"/>
      <c r="J25" s="139"/>
      <c r="K25" s="139"/>
      <c r="L25" s="139"/>
      <c r="M25" s="139"/>
      <c r="N25" s="139"/>
      <c r="O25" s="139"/>
      <c r="P25" s="141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</row>
    <row r="26" ht="18.75" customHeight="1">
      <c r="A26" s="172"/>
      <c r="B26" s="144"/>
      <c r="C26" s="144"/>
      <c r="D26" s="173"/>
      <c r="E26" s="174"/>
      <c r="F26" s="147"/>
      <c r="G26" s="175"/>
      <c r="H26" s="139"/>
      <c r="I26" s="139"/>
      <c r="J26" s="139"/>
      <c r="K26" s="139"/>
      <c r="L26" s="139"/>
      <c r="M26" s="139"/>
      <c r="N26" s="139"/>
      <c r="O26" s="139"/>
      <c r="P26" s="141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</row>
    <row r="27" ht="18.75" customHeight="1">
      <c r="A27" s="139"/>
      <c r="B27" s="139"/>
      <c r="C27" s="139"/>
      <c r="D27" s="139"/>
      <c r="E27" s="139"/>
      <c r="F27" s="140"/>
      <c r="G27" s="139"/>
      <c r="H27" s="139"/>
      <c r="I27" s="139"/>
      <c r="J27" s="139"/>
      <c r="K27" s="139"/>
      <c r="L27" s="139"/>
      <c r="M27" s="139"/>
      <c r="N27" s="139"/>
      <c r="O27" s="139"/>
      <c r="P27" s="141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</row>
    <row r="28" ht="18.75" customHeight="1">
      <c r="A28" s="139"/>
      <c r="B28" s="139"/>
      <c r="C28" s="139"/>
      <c r="D28" s="139"/>
      <c r="E28" s="139"/>
      <c r="F28" s="140"/>
      <c r="G28" s="139"/>
      <c r="H28" s="139"/>
      <c r="I28" s="139"/>
      <c r="J28" s="139"/>
      <c r="K28" s="139"/>
      <c r="L28" s="139"/>
      <c r="M28" s="139"/>
      <c r="N28" s="139"/>
      <c r="O28" s="139"/>
      <c r="P28" s="141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</row>
    <row r="29" ht="18.75" customHeight="1">
      <c r="A29" s="139" t="s">
        <v>11</v>
      </c>
      <c r="B29" s="139"/>
      <c r="C29" s="139"/>
      <c r="D29" s="139"/>
      <c r="E29" s="139"/>
      <c r="F29" s="140"/>
      <c r="G29" s="139"/>
      <c r="H29" s="139"/>
      <c r="I29" s="139"/>
      <c r="J29" s="139"/>
      <c r="K29" s="139"/>
      <c r="L29" s="139"/>
      <c r="M29" s="139"/>
      <c r="N29" s="139"/>
      <c r="O29" s="139"/>
      <c r="P29" s="141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</row>
    <row r="30" ht="18.75" customHeight="1">
      <c r="A30" s="139"/>
      <c r="B30" s="139"/>
      <c r="C30" s="139"/>
      <c r="D30" s="139"/>
      <c r="E30" s="139"/>
      <c r="F30" s="140"/>
      <c r="G30" s="139"/>
      <c r="H30" s="139"/>
      <c r="I30" s="139"/>
      <c r="J30" s="139"/>
      <c r="K30" s="139"/>
      <c r="L30" s="139"/>
      <c r="M30" s="139"/>
      <c r="N30" s="139"/>
      <c r="O30" s="139"/>
      <c r="P30" s="141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</row>
    <row r="31" ht="40.5" customHeight="1">
      <c r="A31" s="176"/>
      <c r="B31" s="160" t="s">
        <v>12</v>
      </c>
      <c r="C31" s="177" t="s">
        <v>58</v>
      </c>
      <c r="D31" s="52"/>
      <c r="E31" s="53"/>
      <c r="F31" s="179" t="s">
        <v>14</v>
      </c>
      <c r="G31" s="160" t="s">
        <v>15</v>
      </c>
      <c r="H31" s="160" t="s">
        <v>16</v>
      </c>
      <c r="I31" s="139"/>
      <c r="J31" s="160" t="s">
        <v>17</v>
      </c>
      <c r="K31" s="160" t="s">
        <v>15</v>
      </c>
      <c r="L31" s="176" t="s">
        <v>18</v>
      </c>
      <c r="M31" s="139"/>
      <c r="N31" s="139"/>
      <c r="O31" s="176" t="s">
        <v>59</v>
      </c>
      <c r="P31" s="180"/>
      <c r="Q31" s="160" t="s">
        <v>17</v>
      </c>
      <c r="R31" s="160" t="s">
        <v>15</v>
      </c>
      <c r="S31" s="176" t="s">
        <v>18</v>
      </c>
      <c r="T31" s="139"/>
      <c r="U31" s="176" t="s">
        <v>19</v>
      </c>
      <c r="V31" s="176" t="s">
        <v>20</v>
      </c>
      <c r="W31" s="176" t="s">
        <v>21</v>
      </c>
      <c r="X31" s="176" t="s">
        <v>152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</row>
    <row r="32" ht="27.0" customHeight="1">
      <c r="A32" s="160">
        <v>1.0</v>
      </c>
      <c r="B32" s="191"/>
      <c r="C32" s="191"/>
      <c r="D32" s="191"/>
      <c r="E32" s="191"/>
      <c r="F32" s="192">
        <f t="shared" ref="F32:F248" si="5">+T32</f>
        <v>0</v>
      </c>
      <c r="G32" s="191">
        <v>1.0</v>
      </c>
      <c r="H32" s="193">
        <f t="shared" ref="H32:H248" si="6">+G32*F32</f>
        <v>0</v>
      </c>
      <c r="I32" s="139"/>
      <c r="J32" s="176">
        <f>D32*25.4/1000</f>
        <v>0</v>
      </c>
      <c r="K32" s="160">
        <f>+G32</f>
        <v>1</v>
      </c>
      <c r="L32" s="160">
        <f>K32*J32</f>
        <v>0</v>
      </c>
      <c r="M32" s="139"/>
      <c r="N32" s="139"/>
      <c r="O32" s="176"/>
      <c r="P32" s="188"/>
      <c r="Q32" s="176">
        <f t="shared" ref="Q32:Q249" si="7">E32/100</f>
        <v>0</v>
      </c>
      <c r="R32" s="160">
        <f t="shared" ref="R32:R249" si="8">G32</f>
        <v>1</v>
      </c>
      <c r="S32" s="160">
        <f t="shared" ref="S32:S249" si="9">R32*Q32</f>
        <v>0</v>
      </c>
      <c r="T32" s="189">
        <f t="shared" ref="T32:T106" si="10">P32*C32/100*D32/100*E32/100</f>
        <v>0</v>
      </c>
      <c r="U32" s="176">
        <f t="shared" ref="U32:V32" si="4">C32/100</f>
        <v>0</v>
      </c>
      <c r="V32" s="176">
        <f t="shared" si="4"/>
        <v>0</v>
      </c>
      <c r="W32" s="176">
        <f t="shared" ref="W32:W249" si="12">S32</f>
        <v>0</v>
      </c>
      <c r="X32" s="190">
        <f t="shared" ref="X32:X249" si="13">U32*V32*W32</f>
        <v>0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</row>
    <row r="33" ht="27.0" customHeight="1">
      <c r="A33" s="160">
        <v>2.0</v>
      </c>
      <c r="B33" s="191"/>
      <c r="C33" s="191"/>
      <c r="D33" s="191"/>
      <c r="E33" s="191"/>
      <c r="F33" s="192">
        <f t="shared" si="5"/>
        <v>0</v>
      </c>
      <c r="G33" s="191">
        <v>1.0</v>
      </c>
      <c r="H33" s="193">
        <f t="shared" si="6"/>
        <v>0</v>
      </c>
      <c r="I33" s="139"/>
      <c r="J33" s="176"/>
      <c r="K33" s="160"/>
      <c r="L33" s="160"/>
      <c r="M33" s="139"/>
      <c r="N33" s="139"/>
      <c r="O33" s="176"/>
      <c r="P33" s="188"/>
      <c r="Q33" s="176">
        <f t="shared" si="7"/>
        <v>0</v>
      </c>
      <c r="R33" s="160">
        <f t="shared" si="8"/>
        <v>1</v>
      </c>
      <c r="S33" s="160">
        <f t="shared" si="9"/>
        <v>0</v>
      </c>
      <c r="T33" s="189">
        <f t="shared" si="10"/>
        <v>0</v>
      </c>
      <c r="U33" s="176">
        <f t="shared" ref="U33:V33" si="11">C33/100</f>
        <v>0</v>
      </c>
      <c r="V33" s="176">
        <f t="shared" si="11"/>
        <v>0</v>
      </c>
      <c r="W33" s="176">
        <f t="shared" si="12"/>
        <v>0</v>
      </c>
      <c r="X33" s="190">
        <f t="shared" si="13"/>
        <v>0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</row>
    <row r="34" ht="27.0" customHeight="1">
      <c r="A34" s="160">
        <v>3.0</v>
      </c>
      <c r="B34" s="191"/>
      <c r="C34" s="191"/>
      <c r="D34" s="191"/>
      <c r="E34" s="191"/>
      <c r="F34" s="192">
        <f t="shared" si="5"/>
        <v>0</v>
      </c>
      <c r="G34" s="191">
        <v>1.0</v>
      </c>
      <c r="H34" s="193">
        <f t="shared" si="6"/>
        <v>0</v>
      </c>
      <c r="I34" s="139"/>
      <c r="J34" s="176">
        <f t="shared" ref="J34:J56" si="15">D34*25.4/1000</f>
        <v>0</v>
      </c>
      <c r="K34" s="160">
        <f t="shared" ref="K34:K69" si="16">+G34</f>
        <v>1</v>
      </c>
      <c r="L34" s="160">
        <f t="shared" ref="L34:L56" si="17">K34*J34</f>
        <v>0</v>
      </c>
      <c r="M34" s="139"/>
      <c r="N34" s="139"/>
      <c r="O34" s="176"/>
      <c r="P34" s="188"/>
      <c r="Q34" s="176">
        <f t="shared" si="7"/>
        <v>0</v>
      </c>
      <c r="R34" s="160">
        <f t="shared" si="8"/>
        <v>1</v>
      </c>
      <c r="S34" s="160">
        <f t="shared" si="9"/>
        <v>0</v>
      </c>
      <c r="T34" s="189">
        <f t="shared" si="10"/>
        <v>0</v>
      </c>
      <c r="U34" s="176">
        <f t="shared" ref="U34:V34" si="14">C34/100</f>
        <v>0</v>
      </c>
      <c r="V34" s="176">
        <f t="shared" si="14"/>
        <v>0</v>
      </c>
      <c r="W34" s="176">
        <f t="shared" si="12"/>
        <v>0</v>
      </c>
      <c r="X34" s="190">
        <f t="shared" si="13"/>
        <v>0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</row>
    <row r="35" ht="27.0" customHeight="1">
      <c r="A35" s="160">
        <v>4.0</v>
      </c>
      <c r="B35" s="191"/>
      <c r="C35" s="191"/>
      <c r="D35" s="191"/>
      <c r="E35" s="191"/>
      <c r="F35" s="192">
        <f t="shared" si="5"/>
        <v>0</v>
      </c>
      <c r="G35" s="191">
        <v>1.0</v>
      </c>
      <c r="H35" s="193">
        <f t="shared" si="6"/>
        <v>0</v>
      </c>
      <c r="I35" s="139"/>
      <c r="J35" s="176">
        <f t="shared" si="15"/>
        <v>0</v>
      </c>
      <c r="K35" s="160">
        <f t="shared" si="16"/>
        <v>1</v>
      </c>
      <c r="L35" s="160">
        <f t="shared" si="17"/>
        <v>0</v>
      </c>
      <c r="M35" s="139"/>
      <c r="N35" s="139"/>
      <c r="O35" s="176"/>
      <c r="P35" s="188"/>
      <c r="Q35" s="176">
        <f t="shared" si="7"/>
        <v>0</v>
      </c>
      <c r="R35" s="160">
        <f t="shared" si="8"/>
        <v>1</v>
      </c>
      <c r="S35" s="160">
        <f t="shared" si="9"/>
        <v>0</v>
      </c>
      <c r="T35" s="189">
        <f t="shared" si="10"/>
        <v>0</v>
      </c>
      <c r="U35" s="176">
        <f t="shared" ref="U35:V35" si="18">C35/100</f>
        <v>0</v>
      </c>
      <c r="V35" s="176">
        <f t="shared" si="18"/>
        <v>0</v>
      </c>
      <c r="W35" s="176">
        <f t="shared" si="12"/>
        <v>0</v>
      </c>
      <c r="X35" s="190">
        <f t="shared" si="13"/>
        <v>0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</row>
    <row r="36" ht="27.0" customHeight="1">
      <c r="A36" s="160">
        <v>5.0</v>
      </c>
      <c r="B36" s="191"/>
      <c r="C36" s="191"/>
      <c r="D36" s="191"/>
      <c r="E36" s="191"/>
      <c r="F36" s="192">
        <f t="shared" si="5"/>
        <v>0</v>
      </c>
      <c r="G36" s="191">
        <v>1.0</v>
      </c>
      <c r="H36" s="193">
        <f t="shared" si="6"/>
        <v>0</v>
      </c>
      <c r="I36" s="139"/>
      <c r="J36" s="176">
        <f t="shared" si="15"/>
        <v>0</v>
      </c>
      <c r="K36" s="160">
        <f t="shared" si="16"/>
        <v>1</v>
      </c>
      <c r="L36" s="160">
        <f t="shared" si="17"/>
        <v>0</v>
      </c>
      <c r="M36" s="139"/>
      <c r="N36" s="139"/>
      <c r="O36" s="176"/>
      <c r="P36" s="188"/>
      <c r="Q36" s="176">
        <f t="shared" si="7"/>
        <v>0</v>
      </c>
      <c r="R36" s="160">
        <f t="shared" si="8"/>
        <v>1</v>
      </c>
      <c r="S36" s="160">
        <f t="shared" si="9"/>
        <v>0</v>
      </c>
      <c r="T36" s="189">
        <f t="shared" si="10"/>
        <v>0</v>
      </c>
      <c r="U36" s="176">
        <f t="shared" ref="U36:V36" si="19">C36/100</f>
        <v>0</v>
      </c>
      <c r="V36" s="176">
        <f t="shared" si="19"/>
        <v>0</v>
      </c>
      <c r="W36" s="176">
        <f t="shared" si="12"/>
        <v>0</v>
      </c>
      <c r="X36" s="190">
        <f t="shared" si="13"/>
        <v>0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</row>
    <row r="37" ht="27.0" customHeight="1">
      <c r="A37" s="160">
        <v>6.0</v>
      </c>
      <c r="B37" s="191"/>
      <c r="C37" s="191"/>
      <c r="D37" s="191"/>
      <c r="E37" s="191"/>
      <c r="F37" s="192">
        <f t="shared" si="5"/>
        <v>0</v>
      </c>
      <c r="G37" s="191">
        <v>1.0</v>
      </c>
      <c r="H37" s="193">
        <f t="shared" si="6"/>
        <v>0</v>
      </c>
      <c r="I37" s="139"/>
      <c r="J37" s="176">
        <f t="shared" si="15"/>
        <v>0</v>
      </c>
      <c r="K37" s="160">
        <f t="shared" si="16"/>
        <v>1</v>
      </c>
      <c r="L37" s="160">
        <f t="shared" si="17"/>
        <v>0</v>
      </c>
      <c r="M37" s="139"/>
      <c r="N37" s="139"/>
      <c r="O37" s="176"/>
      <c r="P37" s="188"/>
      <c r="Q37" s="176">
        <f t="shared" si="7"/>
        <v>0</v>
      </c>
      <c r="R37" s="160">
        <f t="shared" si="8"/>
        <v>1</v>
      </c>
      <c r="S37" s="160">
        <f t="shared" si="9"/>
        <v>0</v>
      </c>
      <c r="T37" s="189">
        <f t="shared" si="10"/>
        <v>0</v>
      </c>
      <c r="U37" s="176">
        <f t="shared" ref="U37:V37" si="20">C37/100</f>
        <v>0</v>
      </c>
      <c r="V37" s="176">
        <f t="shared" si="20"/>
        <v>0</v>
      </c>
      <c r="W37" s="176">
        <f t="shared" si="12"/>
        <v>0</v>
      </c>
      <c r="X37" s="190">
        <f t="shared" si="13"/>
        <v>0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</row>
    <row r="38" ht="27.0" customHeight="1">
      <c r="A38" s="160">
        <v>7.0</v>
      </c>
      <c r="B38" s="191"/>
      <c r="C38" s="191"/>
      <c r="D38" s="191"/>
      <c r="E38" s="191"/>
      <c r="F38" s="192">
        <f t="shared" si="5"/>
        <v>0</v>
      </c>
      <c r="G38" s="191">
        <v>1.0</v>
      </c>
      <c r="H38" s="193">
        <f t="shared" si="6"/>
        <v>0</v>
      </c>
      <c r="I38" s="139"/>
      <c r="J38" s="176">
        <f t="shared" si="15"/>
        <v>0</v>
      </c>
      <c r="K38" s="160">
        <f t="shared" si="16"/>
        <v>1</v>
      </c>
      <c r="L38" s="160">
        <f t="shared" si="17"/>
        <v>0</v>
      </c>
      <c r="M38" s="139"/>
      <c r="N38" s="139"/>
      <c r="O38" s="176"/>
      <c r="P38" s="188"/>
      <c r="Q38" s="176">
        <f t="shared" si="7"/>
        <v>0</v>
      </c>
      <c r="R38" s="160">
        <f t="shared" si="8"/>
        <v>1</v>
      </c>
      <c r="S38" s="160">
        <f t="shared" si="9"/>
        <v>0</v>
      </c>
      <c r="T38" s="189">
        <f t="shared" si="10"/>
        <v>0</v>
      </c>
      <c r="U38" s="176">
        <f t="shared" ref="U38:V38" si="21">C38/100</f>
        <v>0</v>
      </c>
      <c r="V38" s="176">
        <f t="shared" si="21"/>
        <v>0</v>
      </c>
      <c r="W38" s="176">
        <f t="shared" si="12"/>
        <v>0</v>
      </c>
      <c r="X38" s="190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</row>
    <row r="39" ht="27.0" customHeight="1">
      <c r="A39" s="160">
        <v>8.0</v>
      </c>
      <c r="B39" s="191"/>
      <c r="C39" s="191"/>
      <c r="D39" s="191"/>
      <c r="E39" s="191"/>
      <c r="F39" s="192">
        <f t="shared" si="5"/>
        <v>0</v>
      </c>
      <c r="G39" s="191">
        <v>1.0</v>
      </c>
      <c r="H39" s="193">
        <f t="shared" si="6"/>
        <v>0</v>
      </c>
      <c r="I39" s="139"/>
      <c r="J39" s="176">
        <f t="shared" si="15"/>
        <v>0</v>
      </c>
      <c r="K39" s="160">
        <f t="shared" si="16"/>
        <v>1</v>
      </c>
      <c r="L39" s="160">
        <f t="shared" si="17"/>
        <v>0</v>
      </c>
      <c r="M39" s="139"/>
      <c r="N39" s="139"/>
      <c r="O39" s="176"/>
      <c r="P39" s="188"/>
      <c r="Q39" s="176">
        <f t="shared" si="7"/>
        <v>0</v>
      </c>
      <c r="R39" s="160">
        <f t="shared" si="8"/>
        <v>1</v>
      </c>
      <c r="S39" s="160">
        <f t="shared" si="9"/>
        <v>0</v>
      </c>
      <c r="T39" s="189">
        <f t="shared" si="10"/>
        <v>0</v>
      </c>
      <c r="U39" s="176">
        <f t="shared" ref="U39:V39" si="22">C39/100</f>
        <v>0</v>
      </c>
      <c r="V39" s="176">
        <f t="shared" si="22"/>
        <v>0</v>
      </c>
      <c r="W39" s="176">
        <f t="shared" si="12"/>
        <v>0</v>
      </c>
      <c r="X39" s="190">
        <f t="shared" si="13"/>
        <v>0</v>
      </c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</row>
    <row r="40" ht="27.0" customHeight="1">
      <c r="A40" s="160">
        <v>9.0</v>
      </c>
      <c r="B40" s="191"/>
      <c r="C40" s="191"/>
      <c r="D40" s="191"/>
      <c r="E40" s="191"/>
      <c r="F40" s="192">
        <f t="shared" si="5"/>
        <v>0</v>
      </c>
      <c r="G40" s="191">
        <v>1.0</v>
      </c>
      <c r="H40" s="193">
        <f t="shared" si="6"/>
        <v>0</v>
      </c>
      <c r="I40" s="139"/>
      <c r="J40" s="176">
        <f t="shared" si="15"/>
        <v>0</v>
      </c>
      <c r="K40" s="160">
        <f t="shared" si="16"/>
        <v>1</v>
      </c>
      <c r="L40" s="160">
        <f t="shared" si="17"/>
        <v>0</v>
      </c>
      <c r="M40" s="139"/>
      <c r="N40" s="139"/>
      <c r="O40" s="176"/>
      <c r="P40" s="188"/>
      <c r="Q40" s="176">
        <f t="shared" si="7"/>
        <v>0</v>
      </c>
      <c r="R40" s="160">
        <f t="shared" si="8"/>
        <v>1</v>
      </c>
      <c r="S40" s="160">
        <f t="shared" si="9"/>
        <v>0</v>
      </c>
      <c r="T40" s="189">
        <f t="shared" si="10"/>
        <v>0</v>
      </c>
      <c r="U40" s="176">
        <f t="shared" ref="U40:V40" si="23">C40/100</f>
        <v>0</v>
      </c>
      <c r="V40" s="176">
        <f t="shared" si="23"/>
        <v>0</v>
      </c>
      <c r="W40" s="176">
        <f t="shared" si="12"/>
        <v>0</v>
      </c>
      <c r="X40" s="190">
        <f t="shared" si="13"/>
        <v>0</v>
      </c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</row>
    <row r="41" ht="27.0" customHeight="1">
      <c r="A41" s="160">
        <v>10.0</v>
      </c>
      <c r="B41" s="191"/>
      <c r="C41" s="191"/>
      <c r="D41" s="191"/>
      <c r="E41" s="191"/>
      <c r="F41" s="192">
        <f t="shared" si="5"/>
        <v>0</v>
      </c>
      <c r="G41" s="191">
        <v>1.0</v>
      </c>
      <c r="H41" s="193">
        <f t="shared" si="6"/>
        <v>0</v>
      </c>
      <c r="I41" s="139"/>
      <c r="J41" s="176">
        <f t="shared" si="15"/>
        <v>0</v>
      </c>
      <c r="K41" s="160">
        <f t="shared" si="16"/>
        <v>1</v>
      </c>
      <c r="L41" s="160">
        <f t="shared" si="17"/>
        <v>0</v>
      </c>
      <c r="M41" s="139"/>
      <c r="N41" s="139"/>
      <c r="O41" s="176"/>
      <c r="P41" s="188"/>
      <c r="Q41" s="176">
        <f t="shared" si="7"/>
        <v>0</v>
      </c>
      <c r="R41" s="160">
        <f t="shared" si="8"/>
        <v>1</v>
      </c>
      <c r="S41" s="160">
        <f t="shared" si="9"/>
        <v>0</v>
      </c>
      <c r="T41" s="189">
        <f t="shared" si="10"/>
        <v>0</v>
      </c>
      <c r="U41" s="176">
        <f t="shared" ref="U41:V41" si="24">C41/100</f>
        <v>0</v>
      </c>
      <c r="V41" s="176">
        <f t="shared" si="24"/>
        <v>0</v>
      </c>
      <c r="W41" s="176">
        <f t="shared" si="12"/>
        <v>0</v>
      </c>
      <c r="X41" s="190">
        <f t="shared" si="13"/>
        <v>0</v>
      </c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</row>
    <row r="42" ht="27.0" customHeight="1">
      <c r="A42" s="160">
        <v>11.0</v>
      </c>
      <c r="B42" s="191"/>
      <c r="C42" s="191"/>
      <c r="D42" s="191"/>
      <c r="E42" s="191"/>
      <c r="F42" s="192">
        <f t="shared" si="5"/>
        <v>0</v>
      </c>
      <c r="G42" s="191">
        <v>1.0</v>
      </c>
      <c r="H42" s="193">
        <f t="shared" si="6"/>
        <v>0</v>
      </c>
      <c r="I42" s="139"/>
      <c r="J42" s="176">
        <f t="shared" si="15"/>
        <v>0</v>
      </c>
      <c r="K42" s="160">
        <f t="shared" si="16"/>
        <v>1</v>
      </c>
      <c r="L42" s="160">
        <f t="shared" si="17"/>
        <v>0</v>
      </c>
      <c r="M42" s="139"/>
      <c r="N42" s="139"/>
      <c r="O42" s="176"/>
      <c r="P42" s="188"/>
      <c r="Q42" s="176">
        <f t="shared" si="7"/>
        <v>0</v>
      </c>
      <c r="R42" s="160">
        <f t="shared" si="8"/>
        <v>1</v>
      </c>
      <c r="S42" s="160">
        <f t="shared" si="9"/>
        <v>0</v>
      </c>
      <c r="T42" s="189">
        <f t="shared" si="10"/>
        <v>0</v>
      </c>
      <c r="U42" s="176">
        <f t="shared" ref="U42:V42" si="25">C42/100</f>
        <v>0</v>
      </c>
      <c r="V42" s="176">
        <f t="shared" si="25"/>
        <v>0</v>
      </c>
      <c r="W42" s="176">
        <f t="shared" si="12"/>
        <v>0</v>
      </c>
      <c r="X42" s="190">
        <f t="shared" si="13"/>
        <v>0</v>
      </c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</row>
    <row r="43" ht="27.0" customHeight="1">
      <c r="A43" s="160">
        <v>12.0</v>
      </c>
      <c r="B43" s="191"/>
      <c r="C43" s="191"/>
      <c r="D43" s="191"/>
      <c r="E43" s="191"/>
      <c r="F43" s="192">
        <f t="shared" si="5"/>
        <v>0</v>
      </c>
      <c r="G43" s="191">
        <v>1.0</v>
      </c>
      <c r="H43" s="193">
        <f t="shared" si="6"/>
        <v>0</v>
      </c>
      <c r="I43" s="139"/>
      <c r="J43" s="176">
        <f t="shared" si="15"/>
        <v>0</v>
      </c>
      <c r="K43" s="160">
        <f t="shared" si="16"/>
        <v>1</v>
      </c>
      <c r="L43" s="160">
        <f t="shared" si="17"/>
        <v>0</v>
      </c>
      <c r="M43" s="139"/>
      <c r="N43" s="139"/>
      <c r="O43" s="176"/>
      <c r="P43" s="188"/>
      <c r="Q43" s="176">
        <f t="shared" si="7"/>
        <v>0</v>
      </c>
      <c r="R43" s="160">
        <f t="shared" si="8"/>
        <v>1</v>
      </c>
      <c r="S43" s="160">
        <f t="shared" si="9"/>
        <v>0</v>
      </c>
      <c r="T43" s="189">
        <f t="shared" si="10"/>
        <v>0</v>
      </c>
      <c r="U43" s="176">
        <f t="shared" ref="U43:V43" si="26">C43/100</f>
        <v>0</v>
      </c>
      <c r="V43" s="176">
        <f t="shared" si="26"/>
        <v>0</v>
      </c>
      <c r="W43" s="176">
        <f t="shared" si="12"/>
        <v>0</v>
      </c>
      <c r="X43" s="190">
        <f t="shared" si="13"/>
        <v>0</v>
      </c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</row>
    <row r="44" ht="27.0" customHeight="1">
      <c r="A44" s="160">
        <v>13.0</v>
      </c>
      <c r="B44" s="191"/>
      <c r="C44" s="191"/>
      <c r="D44" s="191"/>
      <c r="E44" s="191"/>
      <c r="F44" s="192">
        <f t="shared" si="5"/>
        <v>0</v>
      </c>
      <c r="G44" s="191">
        <v>1.0</v>
      </c>
      <c r="H44" s="193">
        <f t="shared" si="6"/>
        <v>0</v>
      </c>
      <c r="I44" s="139"/>
      <c r="J44" s="176">
        <f t="shared" si="15"/>
        <v>0</v>
      </c>
      <c r="K44" s="160">
        <f t="shared" si="16"/>
        <v>1</v>
      </c>
      <c r="L44" s="160">
        <f t="shared" si="17"/>
        <v>0</v>
      </c>
      <c r="M44" s="139"/>
      <c r="N44" s="139"/>
      <c r="O44" s="176"/>
      <c r="P44" s="188"/>
      <c r="Q44" s="176">
        <f t="shared" si="7"/>
        <v>0</v>
      </c>
      <c r="R44" s="160">
        <f t="shared" si="8"/>
        <v>1</v>
      </c>
      <c r="S44" s="160">
        <f t="shared" si="9"/>
        <v>0</v>
      </c>
      <c r="T44" s="189">
        <f t="shared" si="10"/>
        <v>0</v>
      </c>
      <c r="U44" s="176">
        <f t="shared" ref="U44:V44" si="27">C44/100</f>
        <v>0</v>
      </c>
      <c r="V44" s="176">
        <f t="shared" si="27"/>
        <v>0</v>
      </c>
      <c r="W44" s="176">
        <f t="shared" si="12"/>
        <v>0</v>
      </c>
      <c r="X44" s="190">
        <f t="shared" si="13"/>
        <v>0</v>
      </c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</row>
    <row r="45" ht="27.0" customHeight="1">
      <c r="A45" s="160">
        <v>14.0</v>
      </c>
      <c r="B45" s="191"/>
      <c r="C45" s="191"/>
      <c r="D45" s="191"/>
      <c r="E45" s="191"/>
      <c r="F45" s="192">
        <f t="shared" si="5"/>
        <v>0</v>
      </c>
      <c r="G45" s="191">
        <v>1.0</v>
      </c>
      <c r="H45" s="193">
        <f t="shared" si="6"/>
        <v>0</v>
      </c>
      <c r="I45" s="139"/>
      <c r="J45" s="176">
        <f t="shared" si="15"/>
        <v>0</v>
      </c>
      <c r="K45" s="160">
        <f t="shared" si="16"/>
        <v>1</v>
      </c>
      <c r="L45" s="160">
        <f t="shared" si="17"/>
        <v>0</v>
      </c>
      <c r="M45" s="139"/>
      <c r="N45" s="139"/>
      <c r="O45" s="176"/>
      <c r="P45" s="188"/>
      <c r="Q45" s="176">
        <f t="shared" si="7"/>
        <v>0</v>
      </c>
      <c r="R45" s="160">
        <f t="shared" si="8"/>
        <v>1</v>
      </c>
      <c r="S45" s="160">
        <f t="shared" si="9"/>
        <v>0</v>
      </c>
      <c r="T45" s="189">
        <f t="shared" si="10"/>
        <v>0</v>
      </c>
      <c r="U45" s="176">
        <f t="shared" ref="U45:V45" si="28">C45/100</f>
        <v>0</v>
      </c>
      <c r="V45" s="176">
        <f t="shared" si="28"/>
        <v>0</v>
      </c>
      <c r="W45" s="176">
        <f t="shared" si="12"/>
        <v>0</v>
      </c>
      <c r="X45" s="190">
        <f t="shared" si="13"/>
        <v>0</v>
      </c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</row>
    <row r="46" ht="27.0" customHeight="1">
      <c r="A46" s="160">
        <v>15.0</v>
      </c>
      <c r="B46" s="191"/>
      <c r="C46" s="191"/>
      <c r="D46" s="191"/>
      <c r="E46" s="191"/>
      <c r="F46" s="192">
        <f t="shared" si="5"/>
        <v>0</v>
      </c>
      <c r="G46" s="191">
        <v>1.0</v>
      </c>
      <c r="H46" s="193">
        <f t="shared" si="6"/>
        <v>0</v>
      </c>
      <c r="I46" s="139"/>
      <c r="J46" s="176">
        <f t="shared" si="15"/>
        <v>0</v>
      </c>
      <c r="K46" s="160">
        <f t="shared" si="16"/>
        <v>1</v>
      </c>
      <c r="L46" s="160">
        <f t="shared" si="17"/>
        <v>0</v>
      </c>
      <c r="M46" s="139"/>
      <c r="N46" s="139"/>
      <c r="O46" s="176"/>
      <c r="P46" s="188"/>
      <c r="Q46" s="176">
        <f t="shared" si="7"/>
        <v>0</v>
      </c>
      <c r="R46" s="160">
        <f t="shared" si="8"/>
        <v>1</v>
      </c>
      <c r="S46" s="160">
        <f t="shared" si="9"/>
        <v>0</v>
      </c>
      <c r="T46" s="189">
        <f t="shared" si="10"/>
        <v>0</v>
      </c>
      <c r="U46" s="176">
        <f t="shared" ref="U46:V46" si="29">C46/100</f>
        <v>0</v>
      </c>
      <c r="V46" s="176">
        <f t="shared" si="29"/>
        <v>0</v>
      </c>
      <c r="W46" s="176">
        <f t="shared" si="12"/>
        <v>0</v>
      </c>
      <c r="X46" s="190">
        <f t="shared" si="13"/>
        <v>0</v>
      </c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</row>
    <row r="47" ht="27.0" customHeight="1">
      <c r="A47" s="160">
        <v>16.0</v>
      </c>
      <c r="B47" s="191"/>
      <c r="C47" s="191"/>
      <c r="D47" s="191"/>
      <c r="E47" s="191"/>
      <c r="F47" s="192">
        <f t="shared" si="5"/>
        <v>0</v>
      </c>
      <c r="G47" s="191">
        <v>1.0</v>
      </c>
      <c r="H47" s="193">
        <f t="shared" si="6"/>
        <v>0</v>
      </c>
      <c r="I47" s="139"/>
      <c r="J47" s="176">
        <f t="shared" si="15"/>
        <v>0</v>
      </c>
      <c r="K47" s="160">
        <f t="shared" si="16"/>
        <v>1</v>
      </c>
      <c r="L47" s="160">
        <f t="shared" si="17"/>
        <v>0</v>
      </c>
      <c r="M47" s="139"/>
      <c r="N47" s="139"/>
      <c r="O47" s="176"/>
      <c r="P47" s="188"/>
      <c r="Q47" s="176">
        <f t="shared" si="7"/>
        <v>0</v>
      </c>
      <c r="R47" s="160">
        <f t="shared" si="8"/>
        <v>1</v>
      </c>
      <c r="S47" s="160">
        <f t="shared" si="9"/>
        <v>0</v>
      </c>
      <c r="T47" s="189">
        <f t="shared" si="10"/>
        <v>0</v>
      </c>
      <c r="U47" s="176">
        <f t="shared" ref="U47:V47" si="30">C47/100</f>
        <v>0</v>
      </c>
      <c r="V47" s="176">
        <f t="shared" si="30"/>
        <v>0</v>
      </c>
      <c r="W47" s="176">
        <f t="shared" si="12"/>
        <v>0</v>
      </c>
      <c r="X47" s="190">
        <f t="shared" si="13"/>
        <v>0</v>
      </c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</row>
    <row r="48" ht="27.0" customHeight="1">
      <c r="A48" s="160">
        <v>17.0</v>
      </c>
      <c r="B48" s="191"/>
      <c r="C48" s="191"/>
      <c r="D48" s="191"/>
      <c r="E48" s="191"/>
      <c r="F48" s="192">
        <f t="shared" si="5"/>
        <v>0</v>
      </c>
      <c r="G48" s="191">
        <v>1.0</v>
      </c>
      <c r="H48" s="193">
        <f t="shared" si="6"/>
        <v>0</v>
      </c>
      <c r="I48" s="139"/>
      <c r="J48" s="176">
        <f t="shared" si="15"/>
        <v>0</v>
      </c>
      <c r="K48" s="160">
        <f t="shared" si="16"/>
        <v>1</v>
      </c>
      <c r="L48" s="160">
        <f t="shared" si="17"/>
        <v>0</v>
      </c>
      <c r="M48" s="139"/>
      <c r="N48" s="139"/>
      <c r="O48" s="176"/>
      <c r="P48" s="188"/>
      <c r="Q48" s="176">
        <f t="shared" si="7"/>
        <v>0</v>
      </c>
      <c r="R48" s="160">
        <f t="shared" si="8"/>
        <v>1</v>
      </c>
      <c r="S48" s="160">
        <f t="shared" si="9"/>
        <v>0</v>
      </c>
      <c r="T48" s="189">
        <f t="shared" si="10"/>
        <v>0</v>
      </c>
      <c r="U48" s="176">
        <f t="shared" ref="U48:V48" si="31">C48/100</f>
        <v>0</v>
      </c>
      <c r="V48" s="176">
        <f t="shared" si="31"/>
        <v>0</v>
      </c>
      <c r="W48" s="176">
        <f t="shared" si="12"/>
        <v>0</v>
      </c>
      <c r="X48" s="190">
        <f t="shared" si="13"/>
        <v>0</v>
      </c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</row>
    <row r="49" ht="27.0" customHeight="1">
      <c r="A49" s="160">
        <v>18.0</v>
      </c>
      <c r="B49" s="191"/>
      <c r="C49" s="191"/>
      <c r="D49" s="191"/>
      <c r="E49" s="191"/>
      <c r="F49" s="192">
        <f t="shared" si="5"/>
        <v>0</v>
      </c>
      <c r="G49" s="191">
        <v>1.0</v>
      </c>
      <c r="H49" s="193">
        <f t="shared" si="6"/>
        <v>0</v>
      </c>
      <c r="I49" s="139"/>
      <c r="J49" s="176">
        <f t="shared" si="15"/>
        <v>0</v>
      </c>
      <c r="K49" s="160">
        <f t="shared" si="16"/>
        <v>1</v>
      </c>
      <c r="L49" s="160">
        <f t="shared" si="17"/>
        <v>0</v>
      </c>
      <c r="M49" s="139"/>
      <c r="N49" s="139"/>
      <c r="O49" s="176"/>
      <c r="P49" s="188"/>
      <c r="Q49" s="176">
        <f t="shared" si="7"/>
        <v>0</v>
      </c>
      <c r="R49" s="160">
        <f t="shared" si="8"/>
        <v>1</v>
      </c>
      <c r="S49" s="160">
        <f t="shared" si="9"/>
        <v>0</v>
      </c>
      <c r="T49" s="189">
        <f t="shared" si="10"/>
        <v>0</v>
      </c>
      <c r="U49" s="176">
        <f t="shared" ref="U49:V49" si="32">C49/100</f>
        <v>0</v>
      </c>
      <c r="V49" s="176">
        <f t="shared" si="32"/>
        <v>0</v>
      </c>
      <c r="W49" s="176">
        <f t="shared" si="12"/>
        <v>0</v>
      </c>
      <c r="X49" s="190">
        <f t="shared" si="13"/>
        <v>0</v>
      </c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</row>
    <row r="50" ht="27.0" customHeight="1">
      <c r="A50" s="160">
        <v>19.0</v>
      </c>
      <c r="B50" s="191"/>
      <c r="C50" s="191"/>
      <c r="D50" s="191"/>
      <c r="E50" s="191"/>
      <c r="F50" s="192">
        <f t="shared" si="5"/>
        <v>0</v>
      </c>
      <c r="G50" s="191">
        <v>1.0</v>
      </c>
      <c r="H50" s="193">
        <f t="shared" si="6"/>
        <v>0</v>
      </c>
      <c r="I50" s="139"/>
      <c r="J50" s="176">
        <f t="shared" si="15"/>
        <v>0</v>
      </c>
      <c r="K50" s="160">
        <f t="shared" si="16"/>
        <v>1</v>
      </c>
      <c r="L50" s="160">
        <f t="shared" si="17"/>
        <v>0</v>
      </c>
      <c r="M50" s="139"/>
      <c r="N50" s="139"/>
      <c r="O50" s="176"/>
      <c r="P50" s="188"/>
      <c r="Q50" s="176">
        <f t="shared" si="7"/>
        <v>0</v>
      </c>
      <c r="R50" s="160">
        <f t="shared" si="8"/>
        <v>1</v>
      </c>
      <c r="S50" s="160">
        <f t="shared" si="9"/>
        <v>0</v>
      </c>
      <c r="T50" s="189">
        <f t="shared" si="10"/>
        <v>0</v>
      </c>
      <c r="U50" s="176">
        <f t="shared" ref="U50:V50" si="33">C50/100</f>
        <v>0</v>
      </c>
      <c r="V50" s="176">
        <f t="shared" si="33"/>
        <v>0</v>
      </c>
      <c r="W50" s="176">
        <f t="shared" si="12"/>
        <v>0</v>
      </c>
      <c r="X50" s="190">
        <f t="shared" si="13"/>
        <v>0</v>
      </c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</row>
    <row r="51" ht="27.0" customHeight="1">
      <c r="A51" s="160">
        <v>20.0</v>
      </c>
      <c r="B51" s="191"/>
      <c r="C51" s="191"/>
      <c r="D51" s="191"/>
      <c r="E51" s="191"/>
      <c r="F51" s="192">
        <f t="shared" si="5"/>
        <v>0</v>
      </c>
      <c r="G51" s="191">
        <v>1.0</v>
      </c>
      <c r="H51" s="193">
        <f t="shared" si="6"/>
        <v>0</v>
      </c>
      <c r="I51" s="139"/>
      <c r="J51" s="176">
        <f t="shared" si="15"/>
        <v>0</v>
      </c>
      <c r="K51" s="160">
        <f t="shared" si="16"/>
        <v>1</v>
      </c>
      <c r="L51" s="160">
        <f t="shared" si="17"/>
        <v>0</v>
      </c>
      <c r="M51" s="139"/>
      <c r="N51" s="139"/>
      <c r="O51" s="176"/>
      <c r="P51" s="188"/>
      <c r="Q51" s="176">
        <f t="shared" si="7"/>
        <v>0</v>
      </c>
      <c r="R51" s="160">
        <f t="shared" si="8"/>
        <v>1</v>
      </c>
      <c r="S51" s="160">
        <f t="shared" si="9"/>
        <v>0</v>
      </c>
      <c r="T51" s="189">
        <f t="shared" si="10"/>
        <v>0</v>
      </c>
      <c r="U51" s="176">
        <f t="shared" ref="U51:V51" si="34">C51/100</f>
        <v>0</v>
      </c>
      <c r="V51" s="176">
        <f t="shared" si="34"/>
        <v>0</v>
      </c>
      <c r="W51" s="176">
        <f t="shared" si="12"/>
        <v>0</v>
      </c>
      <c r="X51" s="190">
        <f t="shared" si="13"/>
        <v>0</v>
      </c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</row>
    <row r="52" ht="27.0" customHeight="1">
      <c r="A52" s="160">
        <v>21.0</v>
      </c>
      <c r="B52" s="191"/>
      <c r="C52" s="191"/>
      <c r="D52" s="191"/>
      <c r="E52" s="191"/>
      <c r="F52" s="192">
        <f t="shared" si="5"/>
        <v>0</v>
      </c>
      <c r="G52" s="191">
        <v>1.0</v>
      </c>
      <c r="H52" s="193">
        <f t="shared" si="6"/>
        <v>0</v>
      </c>
      <c r="I52" s="139"/>
      <c r="J52" s="176">
        <f t="shared" si="15"/>
        <v>0</v>
      </c>
      <c r="K52" s="160">
        <f t="shared" si="16"/>
        <v>1</v>
      </c>
      <c r="L52" s="160">
        <f t="shared" si="17"/>
        <v>0</v>
      </c>
      <c r="M52" s="139"/>
      <c r="N52" s="139"/>
      <c r="O52" s="176"/>
      <c r="P52" s="188"/>
      <c r="Q52" s="176">
        <f t="shared" si="7"/>
        <v>0</v>
      </c>
      <c r="R52" s="160">
        <f t="shared" si="8"/>
        <v>1</v>
      </c>
      <c r="S52" s="160">
        <f t="shared" si="9"/>
        <v>0</v>
      </c>
      <c r="T52" s="189">
        <f t="shared" si="10"/>
        <v>0</v>
      </c>
      <c r="U52" s="176">
        <f t="shared" ref="U52:V52" si="35">C52/100</f>
        <v>0</v>
      </c>
      <c r="V52" s="176">
        <f t="shared" si="35"/>
        <v>0</v>
      </c>
      <c r="W52" s="176">
        <f t="shared" si="12"/>
        <v>0</v>
      </c>
      <c r="X52" s="190">
        <f t="shared" si="13"/>
        <v>0</v>
      </c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</row>
    <row r="53" ht="27.0" customHeight="1">
      <c r="A53" s="160">
        <v>22.0</v>
      </c>
      <c r="B53" s="191"/>
      <c r="C53" s="191"/>
      <c r="D53" s="191"/>
      <c r="E53" s="191"/>
      <c r="F53" s="192">
        <f t="shared" si="5"/>
        <v>0</v>
      </c>
      <c r="G53" s="191">
        <v>1.0</v>
      </c>
      <c r="H53" s="193">
        <f t="shared" si="6"/>
        <v>0</v>
      </c>
      <c r="I53" s="139"/>
      <c r="J53" s="176">
        <f t="shared" si="15"/>
        <v>0</v>
      </c>
      <c r="K53" s="160">
        <f t="shared" si="16"/>
        <v>1</v>
      </c>
      <c r="L53" s="160">
        <f t="shared" si="17"/>
        <v>0</v>
      </c>
      <c r="M53" s="139"/>
      <c r="N53" s="139"/>
      <c r="O53" s="176"/>
      <c r="P53" s="188"/>
      <c r="Q53" s="176">
        <f t="shared" si="7"/>
        <v>0</v>
      </c>
      <c r="R53" s="160">
        <f t="shared" si="8"/>
        <v>1</v>
      </c>
      <c r="S53" s="160">
        <f t="shared" si="9"/>
        <v>0</v>
      </c>
      <c r="T53" s="189">
        <f t="shared" si="10"/>
        <v>0</v>
      </c>
      <c r="U53" s="176">
        <f t="shared" ref="U53:V53" si="36">C53/100</f>
        <v>0</v>
      </c>
      <c r="V53" s="176">
        <f t="shared" si="36"/>
        <v>0</v>
      </c>
      <c r="W53" s="176">
        <f t="shared" si="12"/>
        <v>0</v>
      </c>
      <c r="X53" s="190">
        <f t="shared" si="13"/>
        <v>0</v>
      </c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</row>
    <row r="54" ht="27.0" customHeight="1">
      <c r="A54" s="160">
        <v>23.0</v>
      </c>
      <c r="B54" s="191"/>
      <c r="C54" s="191"/>
      <c r="D54" s="191"/>
      <c r="E54" s="191"/>
      <c r="F54" s="192">
        <f t="shared" si="5"/>
        <v>0</v>
      </c>
      <c r="G54" s="191">
        <v>1.0</v>
      </c>
      <c r="H54" s="193">
        <f t="shared" si="6"/>
        <v>0</v>
      </c>
      <c r="I54" s="139"/>
      <c r="J54" s="176">
        <f t="shared" si="15"/>
        <v>0</v>
      </c>
      <c r="K54" s="160">
        <f t="shared" si="16"/>
        <v>1</v>
      </c>
      <c r="L54" s="160">
        <f t="shared" si="17"/>
        <v>0</v>
      </c>
      <c r="M54" s="139"/>
      <c r="N54" s="139"/>
      <c r="O54" s="176"/>
      <c r="P54" s="188"/>
      <c r="Q54" s="176">
        <f t="shared" si="7"/>
        <v>0</v>
      </c>
      <c r="R54" s="160">
        <f t="shared" si="8"/>
        <v>1</v>
      </c>
      <c r="S54" s="160">
        <f t="shared" si="9"/>
        <v>0</v>
      </c>
      <c r="T54" s="189">
        <f t="shared" si="10"/>
        <v>0</v>
      </c>
      <c r="U54" s="176">
        <f t="shared" ref="U54:V54" si="37">C54/100</f>
        <v>0</v>
      </c>
      <c r="V54" s="176">
        <f t="shared" si="37"/>
        <v>0</v>
      </c>
      <c r="W54" s="176">
        <f t="shared" si="12"/>
        <v>0</v>
      </c>
      <c r="X54" s="190">
        <f t="shared" si="13"/>
        <v>0</v>
      </c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</row>
    <row r="55" ht="27.0" customHeight="1">
      <c r="A55" s="160">
        <v>24.0</v>
      </c>
      <c r="B55" s="191"/>
      <c r="C55" s="191"/>
      <c r="D55" s="191"/>
      <c r="E55" s="191"/>
      <c r="F55" s="192">
        <f t="shared" si="5"/>
        <v>0</v>
      </c>
      <c r="G55" s="191">
        <v>1.0</v>
      </c>
      <c r="H55" s="193">
        <f t="shared" si="6"/>
        <v>0</v>
      </c>
      <c r="I55" s="139"/>
      <c r="J55" s="176">
        <f t="shared" si="15"/>
        <v>0</v>
      </c>
      <c r="K55" s="160">
        <f t="shared" si="16"/>
        <v>1</v>
      </c>
      <c r="L55" s="160">
        <f t="shared" si="17"/>
        <v>0</v>
      </c>
      <c r="M55" s="139"/>
      <c r="N55" s="139"/>
      <c r="O55" s="176"/>
      <c r="P55" s="188"/>
      <c r="Q55" s="176">
        <f t="shared" si="7"/>
        <v>0</v>
      </c>
      <c r="R55" s="160">
        <f t="shared" si="8"/>
        <v>1</v>
      </c>
      <c r="S55" s="160">
        <f t="shared" si="9"/>
        <v>0</v>
      </c>
      <c r="T55" s="189">
        <f t="shared" si="10"/>
        <v>0</v>
      </c>
      <c r="U55" s="176">
        <f t="shared" ref="U55:V55" si="38">C55/100</f>
        <v>0</v>
      </c>
      <c r="V55" s="176">
        <f t="shared" si="38"/>
        <v>0</v>
      </c>
      <c r="W55" s="176">
        <f t="shared" si="12"/>
        <v>0</v>
      </c>
      <c r="X55" s="190">
        <f t="shared" si="13"/>
        <v>0</v>
      </c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</row>
    <row r="56" ht="27.0" customHeight="1">
      <c r="A56" s="160">
        <v>25.0</v>
      </c>
      <c r="B56" s="191"/>
      <c r="C56" s="191"/>
      <c r="D56" s="191"/>
      <c r="E56" s="191"/>
      <c r="F56" s="192">
        <f t="shared" si="5"/>
        <v>0</v>
      </c>
      <c r="G56" s="191">
        <v>1.0</v>
      </c>
      <c r="H56" s="193">
        <f t="shared" si="6"/>
        <v>0</v>
      </c>
      <c r="I56" s="139"/>
      <c r="J56" s="176">
        <f t="shared" si="15"/>
        <v>0</v>
      </c>
      <c r="K56" s="160">
        <f t="shared" si="16"/>
        <v>1</v>
      </c>
      <c r="L56" s="160">
        <f t="shared" si="17"/>
        <v>0</v>
      </c>
      <c r="M56" s="139"/>
      <c r="N56" s="139"/>
      <c r="O56" s="176"/>
      <c r="P56" s="188"/>
      <c r="Q56" s="176">
        <f t="shared" si="7"/>
        <v>0</v>
      </c>
      <c r="R56" s="160">
        <f t="shared" si="8"/>
        <v>1</v>
      </c>
      <c r="S56" s="160">
        <f t="shared" si="9"/>
        <v>0</v>
      </c>
      <c r="T56" s="189">
        <f t="shared" si="10"/>
        <v>0</v>
      </c>
      <c r="U56" s="176">
        <f t="shared" ref="U56:V56" si="39">C56/100</f>
        <v>0</v>
      </c>
      <c r="V56" s="176">
        <f t="shared" si="39"/>
        <v>0</v>
      </c>
      <c r="W56" s="176">
        <f t="shared" si="12"/>
        <v>0</v>
      </c>
      <c r="X56" s="190">
        <f t="shared" si="13"/>
        <v>0</v>
      </c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</row>
    <row r="57" ht="27.0" customHeight="1">
      <c r="A57" s="160">
        <v>26.0</v>
      </c>
      <c r="B57" s="191"/>
      <c r="C57" s="191"/>
      <c r="D57" s="191"/>
      <c r="E57" s="191"/>
      <c r="F57" s="192">
        <f t="shared" si="5"/>
        <v>0</v>
      </c>
      <c r="G57" s="191">
        <v>1.0</v>
      </c>
      <c r="H57" s="193">
        <f t="shared" si="6"/>
        <v>0</v>
      </c>
      <c r="I57" s="139"/>
      <c r="J57" s="194"/>
      <c r="K57" s="195">
        <f t="shared" si="16"/>
        <v>1</v>
      </c>
      <c r="L57" s="195"/>
      <c r="M57" s="139"/>
      <c r="N57" s="139"/>
      <c r="O57" s="176"/>
      <c r="P57" s="188"/>
      <c r="Q57" s="176">
        <f t="shared" si="7"/>
        <v>0</v>
      </c>
      <c r="R57" s="160">
        <f t="shared" si="8"/>
        <v>1</v>
      </c>
      <c r="S57" s="160">
        <f t="shared" si="9"/>
        <v>0</v>
      </c>
      <c r="T57" s="189">
        <f t="shared" si="10"/>
        <v>0</v>
      </c>
      <c r="U57" s="176">
        <f t="shared" ref="U57:V57" si="40">C57/100</f>
        <v>0</v>
      </c>
      <c r="V57" s="176">
        <f t="shared" si="40"/>
        <v>0</v>
      </c>
      <c r="W57" s="176">
        <f t="shared" si="12"/>
        <v>0</v>
      </c>
      <c r="X57" s="190">
        <f t="shared" si="13"/>
        <v>0</v>
      </c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</row>
    <row r="58" ht="27.0" customHeight="1">
      <c r="A58" s="160">
        <v>27.0</v>
      </c>
      <c r="B58" s="191"/>
      <c r="C58" s="191"/>
      <c r="D58" s="191"/>
      <c r="E58" s="191"/>
      <c r="F58" s="192">
        <f t="shared" si="5"/>
        <v>0</v>
      </c>
      <c r="G58" s="191">
        <v>1.0</v>
      </c>
      <c r="H58" s="193">
        <f t="shared" si="6"/>
        <v>0</v>
      </c>
      <c r="I58" s="139"/>
      <c r="J58" s="194"/>
      <c r="K58" s="195">
        <f t="shared" si="16"/>
        <v>1</v>
      </c>
      <c r="L58" s="195"/>
      <c r="M58" s="139"/>
      <c r="N58" s="139"/>
      <c r="O58" s="176"/>
      <c r="P58" s="188"/>
      <c r="Q58" s="176">
        <f t="shared" si="7"/>
        <v>0</v>
      </c>
      <c r="R58" s="160">
        <f t="shared" si="8"/>
        <v>1</v>
      </c>
      <c r="S58" s="160">
        <f t="shared" si="9"/>
        <v>0</v>
      </c>
      <c r="T58" s="189">
        <f t="shared" si="10"/>
        <v>0</v>
      </c>
      <c r="U58" s="176">
        <f t="shared" ref="U58:V58" si="41">C58/100</f>
        <v>0</v>
      </c>
      <c r="V58" s="176">
        <f t="shared" si="41"/>
        <v>0</v>
      </c>
      <c r="W58" s="176">
        <f t="shared" si="12"/>
        <v>0</v>
      </c>
      <c r="X58" s="190">
        <f t="shared" si="13"/>
        <v>0</v>
      </c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</row>
    <row r="59" ht="27.0" customHeight="1">
      <c r="A59" s="160">
        <v>28.0</v>
      </c>
      <c r="B59" s="191"/>
      <c r="C59" s="191"/>
      <c r="D59" s="191"/>
      <c r="E59" s="191"/>
      <c r="F59" s="192">
        <f t="shared" si="5"/>
        <v>0</v>
      </c>
      <c r="G59" s="191">
        <v>1.0</v>
      </c>
      <c r="H59" s="193">
        <f t="shared" si="6"/>
        <v>0</v>
      </c>
      <c r="I59" s="139"/>
      <c r="J59" s="194"/>
      <c r="K59" s="195">
        <f t="shared" si="16"/>
        <v>1</v>
      </c>
      <c r="L59" s="195"/>
      <c r="M59" s="139"/>
      <c r="N59" s="139"/>
      <c r="O59" s="176"/>
      <c r="P59" s="188"/>
      <c r="Q59" s="176">
        <f t="shared" si="7"/>
        <v>0</v>
      </c>
      <c r="R59" s="160">
        <f t="shared" si="8"/>
        <v>1</v>
      </c>
      <c r="S59" s="160">
        <f t="shared" si="9"/>
        <v>0</v>
      </c>
      <c r="T59" s="189">
        <f t="shared" si="10"/>
        <v>0</v>
      </c>
      <c r="U59" s="176">
        <f t="shared" ref="U59:V59" si="42">C59/100</f>
        <v>0</v>
      </c>
      <c r="V59" s="176">
        <f t="shared" si="42"/>
        <v>0</v>
      </c>
      <c r="W59" s="176">
        <f t="shared" si="12"/>
        <v>0</v>
      </c>
      <c r="X59" s="190">
        <f t="shared" si="13"/>
        <v>0</v>
      </c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</row>
    <row r="60" ht="27.0" customHeight="1">
      <c r="A60" s="160">
        <v>29.0</v>
      </c>
      <c r="B60" s="191"/>
      <c r="C60" s="191"/>
      <c r="D60" s="191"/>
      <c r="E60" s="191"/>
      <c r="F60" s="192">
        <f t="shared" si="5"/>
        <v>0</v>
      </c>
      <c r="G60" s="191">
        <v>1.0</v>
      </c>
      <c r="H60" s="193">
        <f t="shared" si="6"/>
        <v>0</v>
      </c>
      <c r="I60" s="139"/>
      <c r="J60" s="194"/>
      <c r="K60" s="195">
        <f t="shared" si="16"/>
        <v>1</v>
      </c>
      <c r="L60" s="195"/>
      <c r="M60" s="139"/>
      <c r="N60" s="139"/>
      <c r="O60" s="176"/>
      <c r="P60" s="188"/>
      <c r="Q60" s="176">
        <f t="shared" si="7"/>
        <v>0</v>
      </c>
      <c r="R60" s="160">
        <f t="shared" si="8"/>
        <v>1</v>
      </c>
      <c r="S60" s="160">
        <f t="shared" si="9"/>
        <v>0</v>
      </c>
      <c r="T60" s="189">
        <f t="shared" si="10"/>
        <v>0</v>
      </c>
      <c r="U60" s="176">
        <f t="shared" ref="U60:V60" si="43">C60/100</f>
        <v>0</v>
      </c>
      <c r="V60" s="176">
        <f t="shared" si="43"/>
        <v>0</v>
      </c>
      <c r="W60" s="176">
        <f t="shared" si="12"/>
        <v>0</v>
      </c>
      <c r="X60" s="190">
        <f t="shared" si="13"/>
        <v>0</v>
      </c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</row>
    <row r="61" ht="27.0" customHeight="1">
      <c r="A61" s="160">
        <v>30.0</v>
      </c>
      <c r="B61" s="191"/>
      <c r="C61" s="191"/>
      <c r="D61" s="191"/>
      <c r="E61" s="191"/>
      <c r="F61" s="192">
        <f t="shared" si="5"/>
        <v>0</v>
      </c>
      <c r="G61" s="191">
        <v>1.0</v>
      </c>
      <c r="H61" s="193">
        <f t="shared" si="6"/>
        <v>0</v>
      </c>
      <c r="I61" s="139"/>
      <c r="J61" s="194"/>
      <c r="K61" s="195">
        <f t="shared" si="16"/>
        <v>1</v>
      </c>
      <c r="L61" s="195"/>
      <c r="M61" s="139"/>
      <c r="N61" s="139"/>
      <c r="O61" s="176"/>
      <c r="P61" s="188"/>
      <c r="Q61" s="176">
        <f t="shared" si="7"/>
        <v>0</v>
      </c>
      <c r="R61" s="160">
        <f t="shared" si="8"/>
        <v>1</v>
      </c>
      <c r="S61" s="160">
        <f t="shared" si="9"/>
        <v>0</v>
      </c>
      <c r="T61" s="189">
        <f t="shared" si="10"/>
        <v>0</v>
      </c>
      <c r="U61" s="176">
        <f t="shared" ref="U61:V61" si="44">C61/100</f>
        <v>0</v>
      </c>
      <c r="V61" s="176">
        <f t="shared" si="44"/>
        <v>0</v>
      </c>
      <c r="W61" s="176">
        <f t="shared" si="12"/>
        <v>0</v>
      </c>
      <c r="X61" s="190">
        <f t="shared" si="13"/>
        <v>0</v>
      </c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</row>
    <row r="62" ht="27.0" customHeight="1">
      <c r="A62" s="160">
        <v>31.0</v>
      </c>
      <c r="B62" s="191"/>
      <c r="C62" s="191"/>
      <c r="D62" s="191"/>
      <c r="E62" s="191"/>
      <c r="F62" s="192">
        <f t="shared" si="5"/>
        <v>0</v>
      </c>
      <c r="G62" s="191">
        <v>1.0</v>
      </c>
      <c r="H62" s="193">
        <f t="shared" si="6"/>
        <v>0</v>
      </c>
      <c r="I62" s="139"/>
      <c r="J62" s="194"/>
      <c r="K62" s="195">
        <f t="shared" si="16"/>
        <v>1</v>
      </c>
      <c r="L62" s="195"/>
      <c r="M62" s="139"/>
      <c r="N62" s="139"/>
      <c r="O62" s="176"/>
      <c r="P62" s="188"/>
      <c r="Q62" s="176">
        <f t="shared" si="7"/>
        <v>0</v>
      </c>
      <c r="R62" s="160">
        <f t="shared" si="8"/>
        <v>1</v>
      </c>
      <c r="S62" s="160">
        <f t="shared" si="9"/>
        <v>0</v>
      </c>
      <c r="T62" s="189">
        <f t="shared" si="10"/>
        <v>0</v>
      </c>
      <c r="U62" s="176">
        <f t="shared" ref="U62:V62" si="45">C62/100</f>
        <v>0</v>
      </c>
      <c r="V62" s="176">
        <f t="shared" si="45"/>
        <v>0</v>
      </c>
      <c r="W62" s="176">
        <f t="shared" si="12"/>
        <v>0</v>
      </c>
      <c r="X62" s="190">
        <f t="shared" si="13"/>
        <v>0</v>
      </c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</row>
    <row r="63" ht="27.0" customHeight="1">
      <c r="A63" s="160">
        <v>32.0</v>
      </c>
      <c r="B63" s="191"/>
      <c r="C63" s="191"/>
      <c r="D63" s="191"/>
      <c r="E63" s="191"/>
      <c r="F63" s="192">
        <f t="shared" si="5"/>
        <v>0</v>
      </c>
      <c r="G63" s="191">
        <v>1.0</v>
      </c>
      <c r="H63" s="193">
        <f t="shared" si="6"/>
        <v>0</v>
      </c>
      <c r="I63" s="139"/>
      <c r="J63" s="194"/>
      <c r="K63" s="195">
        <f t="shared" si="16"/>
        <v>1</v>
      </c>
      <c r="L63" s="195"/>
      <c r="M63" s="139"/>
      <c r="N63" s="139"/>
      <c r="O63" s="176"/>
      <c r="P63" s="188"/>
      <c r="Q63" s="176">
        <f t="shared" si="7"/>
        <v>0</v>
      </c>
      <c r="R63" s="160">
        <f t="shared" si="8"/>
        <v>1</v>
      </c>
      <c r="S63" s="160">
        <f t="shared" si="9"/>
        <v>0</v>
      </c>
      <c r="T63" s="189">
        <f t="shared" si="10"/>
        <v>0</v>
      </c>
      <c r="U63" s="176">
        <f t="shared" ref="U63:V63" si="46">C63/100</f>
        <v>0</v>
      </c>
      <c r="V63" s="176">
        <f t="shared" si="46"/>
        <v>0</v>
      </c>
      <c r="W63" s="176">
        <f t="shared" si="12"/>
        <v>0</v>
      </c>
      <c r="X63" s="190">
        <f t="shared" si="13"/>
        <v>0</v>
      </c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</row>
    <row r="64" ht="27.0" customHeight="1">
      <c r="A64" s="160">
        <v>33.0</v>
      </c>
      <c r="B64" s="191"/>
      <c r="C64" s="191"/>
      <c r="D64" s="191"/>
      <c r="E64" s="191"/>
      <c r="F64" s="192">
        <f t="shared" si="5"/>
        <v>0</v>
      </c>
      <c r="G64" s="191">
        <v>1.0</v>
      </c>
      <c r="H64" s="193">
        <f t="shared" si="6"/>
        <v>0</v>
      </c>
      <c r="I64" s="139"/>
      <c r="J64" s="194"/>
      <c r="K64" s="195">
        <f t="shared" si="16"/>
        <v>1</v>
      </c>
      <c r="L64" s="195"/>
      <c r="M64" s="139"/>
      <c r="N64" s="139"/>
      <c r="O64" s="176"/>
      <c r="P64" s="188"/>
      <c r="Q64" s="176">
        <f t="shared" si="7"/>
        <v>0</v>
      </c>
      <c r="R64" s="160">
        <f t="shared" si="8"/>
        <v>1</v>
      </c>
      <c r="S64" s="160">
        <f t="shared" si="9"/>
        <v>0</v>
      </c>
      <c r="T64" s="189">
        <f t="shared" si="10"/>
        <v>0</v>
      </c>
      <c r="U64" s="176">
        <f t="shared" ref="U64:V64" si="47">C64/100</f>
        <v>0</v>
      </c>
      <c r="V64" s="176">
        <f t="shared" si="47"/>
        <v>0</v>
      </c>
      <c r="W64" s="176">
        <f t="shared" si="12"/>
        <v>0</v>
      </c>
      <c r="X64" s="190">
        <f t="shared" si="13"/>
        <v>0</v>
      </c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</row>
    <row r="65" ht="27.0" customHeight="1">
      <c r="A65" s="160">
        <v>34.0</v>
      </c>
      <c r="B65" s="191"/>
      <c r="C65" s="191"/>
      <c r="D65" s="191"/>
      <c r="E65" s="191"/>
      <c r="F65" s="192">
        <f t="shared" si="5"/>
        <v>0</v>
      </c>
      <c r="G65" s="191">
        <v>1.0</v>
      </c>
      <c r="H65" s="193">
        <f t="shared" si="6"/>
        <v>0</v>
      </c>
      <c r="I65" s="139"/>
      <c r="J65" s="194"/>
      <c r="K65" s="195">
        <f t="shared" si="16"/>
        <v>1</v>
      </c>
      <c r="L65" s="195"/>
      <c r="M65" s="139"/>
      <c r="N65" s="139"/>
      <c r="O65" s="176"/>
      <c r="P65" s="188"/>
      <c r="Q65" s="176">
        <f t="shared" si="7"/>
        <v>0</v>
      </c>
      <c r="R65" s="160">
        <f t="shared" si="8"/>
        <v>1</v>
      </c>
      <c r="S65" s="160">
        <f t="shared" si="9"/>
        <v>0</v>
      </c>
      <c r="T65" s="189">
        <f t="shared" si="10"/>
        <v>0</v>
      </c>
      <c r="U65" s="176">
        <f t="shared" ref="U65:V65" si="48">C65/100</f>
        <v>0</v>
      </c>
      <c r="V65" s="176">
        <f t="shared" si="48"/>
        <v>0</v>
      </c>
      <c r="W65" s="176">
        <f t="shared" si="12"/>
        <v>0</v>
      </c>
      <c r="X65" s="190">
        <f t="shared" si="13"/>
        <v>0</v>
      </c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</row>
    <row r="66" ht="27.0" customHeight="1">
      <c r="A66" s="160">
        <v>35.0</v>
      </c>
      <c r="B66" s="191"/>
      <c r="C66" s="191"/>
      <c r="D66" s="191"/>
      <c r="E66" s="191"/>
      <c r="F66" s="192">
        <f t="shared" si="5"/>
        <v>0</v>
      </c>
      <c r="G66" s="191">
        <v>1.0</v>
      </c>
      <c r="H66" s="193">
        <f t="shared" si="6"/>
        <v>0</v>
      </c>
      <c r="I66" s="139"/>
      <c r="J66" s="194"/>
      <c r="K66" s="195">
        <f t="shared" si="16"/>
        <v>1</v>
      </c>
      <c r="L66" s="195"/>
      <c r="M66" s="139"/>
      <c r="N66" s="139"/>
      <c r="O66" s="176"/>
      <c r="P66" s="188"/>
      <c r="Q66" s="176">
        <f t="shared" si="7"/>
        <v>0</v>
      </c>
      <c r="R66" s="160">
        <f t="shared" si="8"/>
        <v>1</v>
      </c>
      <c r="S66" s="160">
        <f t="shared" si="9"/>
        <v>0</v>
      </c>
      <c r="T66" s="189">
        <f t="shared" si="10"/>
        <v>0</v>
      </c>
      <c r="U66" s="176">
        <f t="shared" ref="U66:V66" si="49">C66/100</f>
        <v>0</v>
      </c>
      <c r="V66" s="176">
        <f t="shared" si="49"/>
        <v>0</v>
      </c>
      <c r="W66" s="176">
        <f t="shared" si="12"/>
        <v>0</v>
      </c>
      <c r="X66" s="190">
        <f t="shared" si="13"/>
        <v>0</v>
      </c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</row>
    <row r="67" ht="27.0" customHeight="1">
      <c r="A67" s="160">
        <v>36.0</v>
      </c>
      <c r="B67" s="191"/>
      <c r="C67" s="191"/>
      <c r="D67" s="191"/>
      <c r="E67" s="191"/>
      <c r="F67" s="192">
        <f t="shared" si="5"/>
        <v>0</v>
      </c>
      <c r="G67" s="191">
        <v>1.0</v>
      </c>
      <c r="H67" s="193">
        <f t="shared" si="6"/>
        <v>0</v>
      </c>
      <c r="I67" s="139"/>
      <c r="J67" s="194"/>
      <c r="K67" s="195">
        <f t="shared" si="16"/>
        <v>1</v>
      </c>
      <c r="L67" s="195"/>
      <c r="M67" s="139"/>
      <c r="N67" s="139"/>
      <c r="O67" s="176"/>
      <c r="P67" s="188"/>
      <c r="Q67" s="176">
        <f t="shared" si="7"/>
        <v>0</v>
      </c>
      <c r="R67" s="160">
        <f t="shared" si="8"/>
        <v>1</v>
      </c>
      <c r="S67" s="160">
        <f t="shared" si="9"/>
        <v>0</v>
      </c>
      <c r="T67" s="189">
        <f t="shared" si="10"/>
        <v>0</v>
      </c>
      <c r="U67" s="176">
        <f t="shared" ref="U67:V67" si="50">C67/100</f>
        <v>0</v>
      </c>
      <c r="V67" s="176">
        <f t="shared" si="50"/>
        <v>0</v>
      </c>
      <c r="W67" s="176">
        <f t="shared" si="12"/>
        <v>0</v>
      </c>
      <c r="X67" s="190">
        <f t="shared" si="13"/>
        <v>0</v>
      </c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</row>
    <row r="68" ht="27.0" customHeight="1">
      <c r="A68" s="160">
        <v>37.0</v>
      </c>
      <c r="B68" s="191"/>
      <c r="C68" s="191"/>
      <c r="D68" s="191"/>
      <c r="E68" s="191"/>
      <c r="F68" s="192">
        <f t="shared" si="5"/>
        <v>0</v>
      </c>
      <c r="G68" s="191">
        <v>1.0</v>
      </c>
      <c r="H68" s="193">
        <f t="shared" si="6"/>
        <v>0</v>
      </c>
      <c r="I68" s="139"/>
      <c r="J68" s="194"/>
      <c r="K68" s="195">
        <f t="shared" si="16"/>
        <v>1</v>
      </c>
      <c r="L68" s="195"/>
      <c r="M68" s="139"/>
      <c r="N68" s="139"/>
      <c r="O68" s="176"/>
      <c r="P68" s="188"/>
      <c r="Q68" s="176">
        <f t="shared" si="7"/>
        <v>0</v>
      </c>
      <c r="R68" s="160">
        <f t="shared" si="8"/>
        <v>1</v>
      </c>
      <c r="S68" s="160">
        <f t="shared" si="9"/>
        <v>0</v>
      </c>
      <c r="T68" s="189">
        <f t="shared" si="10"/>
        <v>0</v>
      </c>
      <c r="U68" s="176">
        <f t="shared" ref="U68:V68" si="51">C68/100</f>
        <v>0</v>
      </c>
      <c r="V68" s="176">
        <f t="shared" si="51"/>
        <v>0</v>
      </c>
      <c r="W68" s="176">
        <f t="shared" si="12"/>
        <v>0</v>
      </c>
      <c r="X68" s="190">
        <f t="shared" si="13"/>
        <v>0</v>
      </c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</row>
    <row r="69" ht="27.0" customHeight="1">
      <c r="A69" s="160">
        <v>38.0</v>
      </c>
      <c r="B69" s="191"/>
      <c r="C69" s="191"/>
      <c r="D69" s="191"/>
      <c r="E69" s="191"/>
      <c r="F69" s="192">
        <f t="shared" si="5"/>
        <v>0</v>
      </c>
      <c r="G69" s="191">
        <v>1.0</v>
      </c>
      <c r="H69" s="193">
        <f t="shared" si="6"/>
        <v>0</v>
      </c>
      <c r="I69" s="139"/>
      <c r="J69" s="194"/>
      <c r="K69" s="195">
        <f t="shared" si="16"/>
        <v>1</v>
      </c>
      <c r="L69" s="195"/>
      <c r="M69" s="139"/>
      <c r="N69" s="139"/>
      <c r="O69" s="176"/>
      <c r="P69" s="188"/>
      <c r="Q69" s="176">
        <f t="shared" si="7"/>
        <v>0</v>
      </c>
      <c r="R69" s="160">
        <f t="shared" si="8"/>
        <v>1</v>
      </c>
      <c r="S69" s="160">
        <f t="shared" si="9"/>
        <v>0</v>
      </c>
      <c r="T69" s="189">
        <f t="shared" si="10"/>
        <v>0</v>
      </c>
      <c r="U69" s="176">
        <f t="shared" ref="U69:V69" si="52">C69/100</f>
        <v>0</v>
      </c>
      <c r="V69" s="176">
        <f t="shared" si="52"/>
        <v>0</v>
      </c>
      <c r="W69" s="176">
        <f t="shared" si="12"/>
        <v>0</v>
      </c>
      <c r="X69" s="190">
        <f t="shared" si="13"/>
        <v>0</v>
      </c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</row>
    <row r="70" ht="27.0" customHeight="1">
      <c r="A70" s="160">
        <v>39.0</v>
      </c>
      <c r="B70" s="191"/>
      <c r="C70" s="191"/>
      <c r="D70" s="191"/>
      <c r="E70" s="191"/>
      <c r="F70" s="192">
        <f t="shared" si="5"/>
        <v>0</v>
      </c>
      <c r="G70" s="191">
        <v>1.0</v>
      </c>
      <c r="H70" s="193">
        <f t="shared" si="6"/>
        <v>0</v>
      </c>
      <c r="I70" s="139"/>
      <c r="J70" s="194"/>
      <c r="K70" s="195"/>
      <c r="L70" s="195"/>
      <c r="M70" s="139"/>
      <c r="N70" s="139"/>
      <c r="O70" s="176"/>
      <c r="P70" s="188"/>
      <c r="Q70" s="176">
        <f t="shared" si="7"/>
        <v>0</v>
      </c>
      <c r="R70" s="160">
        <f t="shared" si="8"/>
        <v>1</v>
      </c>
      <c r="S70" s="160">
        <f t="shared" si="9"/>
        <v>0</v>
      </c>
      <c r="T70" s="189">
        <f t="shared" si="10"/>
        <v>0</v>
      </c>
      <c r="U70" s="176">
        <f t="shared" ref="U70:V70" si="53">C70/100</f>
        <v>0</v>
      </c>
      <c r="V70" s="176">
        <f t="shared" si="53"/>
        <v>0</v>
      </c>
      <c r="W70" s="176">
        <f t="shared" si="12"/>
        <v>0</v>
      </c>
      <c r="X70" s="190">
        <f t="shared" si="13"/>
        <v>0</v>
      </c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</row>
    <row r="71" ht="27.0" customHeight="1">
      <c r="A71" s="160">
        <v>40.0</v>
      </c>
      <c r="B71" s="191"/>
      <c r="C71" s="191"/>
      <c r="D71" s="191"/>
      <c r="E71" s="191"/>
      <c r="F71" s="192">
        <f t="shared" si="5"/>
        <v>0</v>
      </c>
      <c r="G71" s="191">
        <v>1.0</v>
      </c>
      <c r="H71" s="193">
        <f t="shared" si="6"/>
        <v>0</v>
      </c>
      <c r="I71" s="139"/>
      <c r="J71" s="194"/>
      <c r="K71" s="195"/>
      <c r="L71" s="195"/>
      <c r="M71" s="139"/>
      <c r="N71" s="139"/>
      <c r="O71" s="176"/>
      <c r="P71" s="188"/>
      <c r="Q71" s="176">
        <f t="shared" si="7"/>
        <v>0</v>
      </c>
      <c r="R71" s="160">
        <f t="shared" si="8"/>
        <v>1</v>
      </c>
      <c r="S71" s="160">
        <f t="shared" si="9"/>
        <v>0</v>
      </c>
      <c r="T71" s="189">
        <f t="shared" si="10"/>
        <v>0</v>
      </c>
      <c r="U71" s="176">
        <f t="shared" ref="U71:V71" si="54">C71/100</f>
        <v>0</v>
      </c>
      <c r="V71" s="176">
        <f t="shared" si="54"/>
        <v>0</v>
      </c>
      <c r="W71" s="176">
        <f t="shared" si="12"/>
        <v>0</v>
      </c>
      <c r="X71" s="190">
        <f t="shared" si="13"/>
        <v>0</v>
      </c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</row>
    <row r="72" ht="27.0" customHeight="1">
      <c r="A72" s="160">
        <v>41.0</v>
      </c>
      <c r="B72" s="191"/>
      <c r="C72" s="191"/>
      <c r="D72" s="191"/>
      <c r="E72" s="191"/>
      <c r="F72" s="192">
        <f t="shared" si="5"/>
        <v>0</v>
      </c>
      <c r="G72" s="191">
        <v>1.0</v>
      </c>
      <c r="H72" s="193">
        <f t="shared" si="6"/>
        <v>0</v>
      </c>
      <c r="I72" s="139"/>
      <c r="J72" s="194"/>
      <c r="K72" s="195"/>
      <c r="L72" s="195"/>
      <c r="M72" s="139"/>
      <c r="N72" s="139"/>
      <c r="O72" s="176"/>
      <c r="P72" s="188"/>
      <c r="Q72" s="176">
        <f t="shared" si="7"/>
        <v>0</v>
      </c>
      <c r="R72" s="160">
        <f t="shared" si="8"/>
        <v>1</v>
      </c>
      <c r="S72" s="160">
        <f t="shared" si="9"/>
        <v>0</v>
      </c>
      <c r="T72" s="189">
        <f t="shared" si="10"/>
        <v>0</v>
      </c>
      <c r="U72" s="176">
        <f t="shared" ref="U72:V72" si="55">C72/100</f>
        <v>0</v>
      </c>
      <c r="V72" s="176">
        <f t="shared" si="55"/>
        <v>0</v>
      </c>
      <c r="W72" s="176">
        <f t="shared" si="12"/>
        <v>0</v>
      </c>
      <c r="X72" s="190">
        <f t="shared" si="13"/>
        <v>0</v>
      </c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</row>
    <row r="73" ht="27.0" customHeight="1">
      <c r="A73" s="160">
        <v>42.0</v>
      </c>
      <c r="B73" s="191"/>
      <c r="C73" s="191"/>
      <c r="D73" s="191"/>
      <c r="E73" s="191"/>
      <c r="F73" s="192">
        <f t="shared" si="5"/>
        <v>0</v>
      </c>
      <c r="G73" s="191">
        <v>1.0</v>
      </c>
      <c r="H73" s="193">
        <f t="shared" si="6"/>
        <v>0</v>
      </c>
      <c r="I73" s="139"/>
      <c r="J73" s="194"/>
      <c r="K73" s="195"/>
      <c r="L73" s="195"/>
      <c r="M73" s="139"/>
      <c r="N73" s="139"/>
      <c r="O73" s="176"/>
      <c r="P73" s="188"/>
      <c r="Q73" s="176">
        <f t="shared" si="7"/>
        <v>0</v>
      </c>
      <c r="R73" s="160">
        <f t="shared" si="8"/>
        <v>1</v>
      </c>
      <c r="S73" s="160">
        <f t="shared" si="9"/>
        <v>0</v>
      </c>
      <c r="T73" s="189">
        <f t="shared" si="10"/>
        <v>0</v>
      </c>
      <c r="U73" s="176">
        <f t="shared" ref="U73:V73" si="56">C73/100</f>
        <v>0</v>
      </c>
      <c r="V73" s="176">
        <f t="shared" si="56"/>
        <v>0</v>
      </c>
      <c r="W73" s="176">
        <f t="shared" si="12"/>
        <v>0</v>
      </c>
      <c r="X73" s="190">
        <f t="shared" si="13"/>
        <v>0</v>
      </c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</row>
    <row r="74" ht="27.0" customHeight="1">
      <c r="A74" s="160">
        <v>43.0</v>
      </c>
      <c r="B74" s="191"/>
      <c r="C74" s="191"/>
      <c r="D74" s="191"/>
      <c r="E74" s="191"/>
      <c r="F74" s="192">
        <f t="shared" si="5"/>
        <v>0</v>
      </c>
      <c r="G74" s="191">
        <v>1.0</v>
      </c>
      <c r="H74" s="193">
        <f t="shared" si="6"/>
        <v>0</v>
      </c>
      <c r="I74" s="139"/>
      <c r="J74" s="194"/>
      <c r="K74" s="195"/>
      <c r="L74" s="195"/>
      <c r="M74" s="139"/>
      <c r="N74" s="139"/>
      <c r="O74" s="176"/>
      <c r="P74" s="141"/>
      <c r="Q74" s="176">
        <f t="shared" si="7"/>
        <v>0</v>
      </c>
      <c r="R74" s="160">
        <f t="shared" si="8"/>
        <v>1</v>
      </c>
      <c r="S74" s="160">
        <f t="shared" si="9"/>
        <v>0</v>
      </c>
      <c r="T74" s="189">
        <f t="shared" si="10"/>
        <v>0</v>
      </c>
      <c r="U74" s="176">
        <f t="shared" ref="U74:V74" si="57">C74/100</f>
        <v>0</v>
      </c>
      <c r="V74" s="176">
        <f t="shared" si="57"/>
        <v>0</v>
      </c>
      <c r="W74" s="176">
        <f t="shared" si="12"/>
        <v>0</v>
      </c>
      <c r="X74" s="190">
        <f t="shared" si="13"/>
        <v>0</v>
      </c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</row>
    <row r="75" ht="27.0" customHeight="1">
      <c r="A75" s="160">
        <v>44.0</v>
      </c>
      <c r="B75" s="191"/>
      <c r="C75" s="191"/>
      <c r="D75" s="191"/>
      <c r="E75" s="191"/>
      <c r="F75" s="192">
        <f t="shared" si="5"/>
        <v>0</v>
      </c>
      <c r="G75" s="191">
        <v>1.0</v>
      </c>
      <c r="H75" s="193">
        <f t="shared" si="6"/>
        <v>0</v>
      </c>
      <c r="I75" s="139"/>
      <c r="J75" s="194"/>
      <c r="K75" s="195"/>
      <c r="L75" s="195"/>
      <c r="M75" s="139"/>
      <c r="N75" s="139"/>
      <c r="O75" s="176"/>
      <c r="P75" s="141"/>
      <c r="Q75" s="176">
        <f t="shared" si="7"/>
        <v>0</v>
      </c>
      <c r="R75" s="160">
        <f t="shared" si="8"/>
        <v>1</v>
      </c>
      <c r="S75" s="160">
        <f t="shared" si="9"/>
        <v>0</v>
      </c>
      <c r="T75" s="189">
        <f t="shared" si="10"/>
        <v>0</v>
      </c>
      <c r="U75" s="176">
        <f t="shared" ref="U75:V75" si="58">C75/100</f>
        <v>0</v>
      </c>
      <c r="V75" s="176">
        <f t="shared" si="58"/>
        <v>0</v>
      </c>
      <c r="W75" s="176">
        <f t="shared" si="12"/>
        <v>0</v>
      </c>
      <c r="X75" s="190">
        <f t="shared" si="13"/>
        <v>0</v>
      </c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</row>
    <row r="76" ht="27.0" customHeight="1">
      <c r="A76" s="160">
        <v>45.0</v>
      </c>
      <c r="B76" s="191"/>
      <c r="C76" s="191"/>
      <c r="D76" s="191"/>
      <c r="E76" s="191"/>
      <c r="F76" s="192">
        <f t="shared" si="5"/>
        <v>0</v>
      </c>
      <c r="G76" s="191">
        <v>1.0</v>
      </c>
      <c r="H76" s="193">
        <f t="shared" si="6"/>
        <v>0</v>
      </c>
      <c r="I76" s="139"/>
      <c r="J76" s="194"/>
      <c r="K76" s="195"/>
      <c r="L76" s="195"/>
      <c r="M76" s="139"/>
      <c r="N76" s="139"/>
      <c r="O76" s="176"/>
      <c r="P76" s="141"/>
      <c r="Q76" s="176">
        <f t="shared" si="7"/>
        <v>0</v>
      </c>
      <c r="R76" s="160">
        <f t="shared" si="8"/>
        <v>1</v>
      </c>
      <c r="S76" s="160">
        <f t="shared" si="9"/>
        <v>0</v>
      </c>
      <c r="T76" s="189">
        <f t="shared" si="10"/>
        <v>0</v>
      </c>
      <c r="U76" s="176">
        <f t="shared" ref="U76:V76" si="59">C76/100</f>
        <v>0</v>
      </c>
      <c r="V76" s="176">
        <f t="shared" si="59"/>
        <v>0</v>
      </c>
      <c r="W76" s="176">
        <f t="shared" si="12"/>
        <v>0</v>
      </c>
      <c r="X76" s="190">
        <f t="shared" si="13"/>
        <v>0</v>
      </c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</row>
    <row r="77" ht="27.0" customHeight="1">
      <c r="A77" s="160">
        <v>46.0</v>
      </c>
      <c r="B77" s="191"/>
      <c r="C77" s="191"/>
      <c r="D77" s="191"/>
      <c r="E77" s="191"/>
      <c r="F77" s="192">
        <f t="shared" si="5"/>
        <v>0</v>
      </c>
      <c r="G77" s="191">
        <v>1.0</v>
      </c>
      <c r="H77" s="193">
        <f t="shared" si="6"/>
        <v>0</v>
      </c>
      <c r="I77" s="139"/>
      <c r="J77" s="194"/>
      <c r="K77" s="195"/>
      <c r="L77" s="195"/>
      <c r="M77" s="139"/>
      <c r="N77" s="139"/>
      <c r="O77" s="176"/>
      <c r="P77" s="141"/>
      <c r="Q77" s="176">
        <f t="shared" si="7"/>
        <v>0</v>
      </c>
      <c r="R77" s="160">
        <f t="shared" si="8"/>
        <v>1</v>
      </c>
      <c r="S77" s="160">
        <f t="shared" si="9"/>
        <v>0</v>
      </c>
      <c r="T77" s="189">
        <f t="shared" si="10"/>
        <v>0</v>
      </c>
      <c r="U77" s="176">
        <f t="shared" ref="U77:V77" si="60">C77/100</f>
        <v>0</v>
      </c>
      <c r="V77" s="176">
        <f t="shared" si="60"/>
        <v>0</v>
      </c>
      <c r="W77" s="176">
        <f t="shared" si="12"/>
        <v>0</v>
      </c>
      <c r="X77" s="190">
        <f t="shared" si="13"/>
        <v>0</v>
      </c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</row>
    <row r="78" ht="27.0" customHeight="1">
      <c r="A78" s="160">
        <v>47.0</v>
      </c>
      <c r="B78" s="191"/>
      <c r="C78" s="191"/>
      <c r="D78" s="191"/>
      <c r="E78" s="191"/>
      <c r="F78" s="192">
        <f t="shared" si="5"/>
        <v>0</v>
      </c>
      <c r="G78" s="191">
        <v>1.0</v>
      </c>
      <c r="H78" s="193">
        <f t="shared" si="6"/>
        <v>0</v>
      </c>
      <c r="I78" s="139"/>
      <c r="J78" s="194"/>
      <c r="K78" s="195"/>
      <c r="L78" s="195"/>
      <c r="M78" s="139"/>
      <c r="N78" s="139"/>
      <c r="O78" s="176"/>
      <c r="P78" s="141"/>
      <c r="Q78" s="176">
        <f t="shared" si="7"/>
        <v>0</v>
      </c>
      <c r="R78" s="160">
        <f t="shared" si="8"/>
        <v>1</v>
      </c>
      <c r="S78" s="160">
        <f t="shared" si="9"/>
        <v>0</v>
      </c>
      <c r="T78" s="189">
        <f t="shared" si="10"/>
        <v>0</v>
      </c>
      <c r="U78" s="176">
        <f t="shared" ref="U78:V78" si="61">C78/100</f>
        <v>0</v>
      </c>
      <c r="V78" s="176">
        <f t="shared" si="61"/>
        <v>0</v>
      </c>
      <c r="W78" s="176">
        <f t="shared" si="12"/>
        <v>0</v>
      </c>
      <c r="X78" s="190">
        <f t="shared" si="13"/>
        <v>0</v>
      </c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</row>
    <row r="79" ht="27.0" customHeight="1">
      <c r="A79" s="160">
        <v>48.0</v>
      </c>
      <c r="B79" s="191"/>
      <c r="C79" s="191"/>
      <c r="D79" s="191"/>
      <c r="E79" s="191"/>
      <c r="F79" s="192">
        <f t="shared" si="5"/>
        <v>0</v>
      </c>
      <c r="G79" s="191">
        <v>1.0</v>
      </c>
      <c r="H79" s="193">
        <f t="shared" si="6"/>
        <v>0</v>
      </c>
      <c r="I79" s="139"/>
      <c r="J79" s="194"/>
      <c r="K79" s="195"/>
      <c r="L79" s="195"/>
      <c r="M79" s="139"/>
      <c r="N79" s="139"/>
      <c r="O79" s="176"/>
      <c r="P79" s="141"/>
      <c r="Q79" s="176">
        <f t="shared" si="7"/>
        <v>0</v>
      </c>
      <c r="R79" s="160">
        <f t="shared" si="8"/>
        <v>1</v>
      </c>
      <c r="S79" s="160">
        <f t="shared" si="9"/>
        <v>0</v>
      </c>
      <c r="T79" s="189">
        <f t="shared" si="10"/>
        <v>0</v>
      </c>
      <c r="U79" s="176">
        <f t="shared" ref="U79:V79" si="62">C79/100</f>
        <v>0</v>
      </c>
      <c r="V79" s="176">
        <f t="shared" si="62"/>
        <v>0</v>
      </c>
      <c r="W79" s="176">
        <f t="shared" si="12"/>
        <v>0</v>
      </c>
      <c r="X79" s="190">
        <f t="shared" si="13"/>
        <v>0</v>
      </c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</row>
    <row r="80" ht="27.0" customHeight="1">
      <c r="A80" s="160">
        <v>49.0</v>
      </c>
      <c r="B80" s="191"/>
      <c r="C80" s="191"/>
      <c r="D80" s="191"/>
      <c r="E80" s="191"/>
      <c r="F80" s="192">
        <f t="shared" si="5"/>
        <v>0</v>
      </c>
      <c r="G80" s="191">
        <v>1.0</v>
      </c>
      <c r="H80" s="193">
        <f t="shared" si="6"/>
        <v>0</v>
      </c>
      <c r="I80" s="139"/>
      <c r="J80" s="194"/>
      <c r="K80" s="195"/>
      <c r="L80" s="195"/>
      <c r="M80" s="139"/>
      <c r="N80" s="139"/>
      <c r="O80" s="176"/>
      <c r="P80" s="141"/>
      <c r="Q80" s="176">
        <f t="shared" si="7"/>
        <v>0</v>
      </c>
      <c r="R80" s="160">
        <f t="shared" si="8"/>
        <v>1</v>
      </c>
      <c r="S80" s="160">
        <f t="shared" si="9"/>
        <v>0</v>
      </c>
      <c r="T80" s="189">
        <f t="shared" si="10"/>
        <v>0</v>
      </c>
      <c r="U80" s="176">
        <f t="shared" ref="U80:V80" si="63">C80/100</f>
        <v>0</v>
      </c>
      <c r="V80" s="176">
        <f t="shared" si="63"/>
        <v>0</v>
      </c>
      <c r="W80" s="176">
        <f t="shared" si="12"/>
        <v>0</v>
      </c>
      <c r="X80" s="190">
        <f t="shared" si="13"/>
        <v>0</v>
      </c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</row>
    <row r="81" ht="27.0" customHeight="1">
      <c r="A81" s="160">
        <v>50.0</v>
      </c>
      <c r="B81" s="191"/>
      <c r="C81" s="191"/>
      <c r="D81" s="191"/>
      <c r="E81" s="191"/>
      <c r="F81" s="192">
        <f t="shared" si="5"/>
        <v>0</v>
      </c>
      <c r="G81" s="191">
        <v>1.0</v>
      </c>
      <c r="H81" s="193">
        <f t="shared" si="6"/>
        <v>0</v>
      </c>
      <c r="I81" s="139"/>
      <c r="J81" s="194"/>
      <c r="K81" s="195"/>
      <c r="L81" s="195"/>
      <c r="M81" s="139"/>
      <c r="N81" s="139"/>
      <c r="O81" s="176"/>
      <c r="P81" s="141"/>
      <c r="Q81" s="176">
        <f t="shared" si="7"/>
        <v>0</v>
      </c>
      <c r="R81" s="160">
        <f t="shared" si="8"/>
        <v>1</v>
      </c>
      <c r="S81" s="160">
        <f t="shared" si="9"/>
        <v>0</v>
      </c>
      <c r="T81" s="189">
        <f t="shared" si="10"/>
        <v>0</v>
      </c>
      <c r="U81" s="176">
        <f t="shared" ref="U81:V81" si="64">C81/100</f>
        <v>0</v>
      </c>
      <c r="V81" s="176">
        <f t="shared" si="64"/>
        <v>0</v>
      </c>
      <c r="W81" s="176">
        <f t="shared" si="12"/>
        <v>0</v>
      </c>
      <c r="X81" s="190">
        <f t="shared" si="13"/>
        <v>0</v>
      </c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</row>
    <row r="82" ht="27.0" hidden="1" customHeight="1">
      <c r="A82" s="160">
        <v>51.0</v>
      </c>
      <c r="B82" s="191"/>
      <c r="C82" s="191"/>
      <c r="D82" s="191"/>
      <c r="E82" s="191"/>
      <c r="F82" s="192">
        <f t="shared" si="5"/>
        <v>0</v>
      </c>
      <c r="G82" s="191"/>
      <c r="H82" s="193">
        <f t="shared" si="6"/>
        <v>0</v>
      </c>
      <c r="I82" s="139"/>
      <c r="J82" s="194"/>
      <c r="K82" s="195"/>
      <c r="L82" s="195"/>
      <c r="M82" s="139"/>
      <c r="N82" s="139"/>
      <c r="O82" s="176"/>
      <c r="P82" s="141"/>
      <c r="Q82" s="176">
        <f t="shared" si="7"/>
        <v>0</v>
      </c>
      <c r="R82" s="160" t="str">
        <f t="shared" si="8"/>
        <v/>
      </c>
      <c r="S82" s="160">
        <f t="shared" si="9"/>
        <v>0</v>
      </c>
      <c r="T82" s="189">
        <f t="shared" si="10"/>
        <v>0</v>
      </c>
      <c r="U82" s="176">
        <f t="shared" ref="U82:V82" si="65">C82/100</f>
        <v>0</v>
      </c>
      <c r="V82" s="176">
        <f t="shared" si="65"/>
        <v>0</v>
      </c>
      <c r="W82" s="176">
        <f t="shared" si="12"/>
        <v>0</v>
      </c>
      <c r="X82" s="190">
        <f t="shared" si="13"/>
        <v>0</v>
      </c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</row>
    <row r="83" ht="27.0" hidden="1" customHeight="1">
      <c r="A83" s="160">
        <v>52.0</v>
      </c>
      <c r="B83" s="191"/>
      <c r="C83" s="191"/>
      <c r="D83" s="191"/>
      <c r="E83" s="191"/>
      <c r="F83" s="192">
        <f t="shared" si="5"/>
        <v>0</v>
      </c>
      <c r="G83" s="191"/>
      <c r="H83" s="193">
        <f t="shared" si="6"/>
        <v>0</v>
      </c>
      <c r="I83" s="139"/>
      <c r="J83" s="194"/>
      <c r="K83" s="195"/>
      <c r="L83" s="195"/>
      <c r="M83" s="139"/>
      <c r="N83" s="139"/>
      <c r="O83" s="176"/>
      <c r="P83" s="141"/>
      <c r="Q83" s="176">
        <f t="shared" si="7"/>
        <v>0</v>
      </c>
      <c r="R83" s="160" t="str">
        <f t="shared" si="8"/>
        <v/>
      </c>
      <c r="S83" s="160">
        <f t="shared" si="9"/>
        <v>0</v>
      </c>
      <c r="T83" s="189">
        <f t="shared" si="10"/>
        <v>0</v>
      </c>
      <c r="U83" s="176">
        <f t="shared" ref="U83:V83" si="66">C83/100</f>
        <v>0</v>
      </c>
      <c r="V83" s="176">
        <f t="shared" si="66"/>
        <v>0</v>
      </c>
      <c r="W83" s="176">
        <f t="shared" si="12"/>
        <v>0</v>
      </c>
      <c r="X83" s="190">
        <f t="shared" si="13"/>
        <v>0</v>
      </c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</row>
    <row r="84" ht="27.0" hidden="1" customHeight="1">
      <c r="A84" s="160">
        <v>53.0</v>
      </c>
      <c r="B84" s="191"/>
      <c r="C84" s="191"/>
      <c r="D84" s="191"/>
      <c r="E84" s="191"/>
      <c r="F84" s="192">
        <f t="shared" si="5"/>
        <v>0</v>
      </c>
      <c r="G84" s="191"/>
      <c r="H84" s="193">
        <f t="shared" si="6"/>
        <v>0</v>
      </c>
      <c r="I84" s="139"/>
      <c r="J84" s="194"/>
      <c r="K84" s="195"/>
      <c r="L84" s="195"/>
      <c r="M84" s="139"/>
      <c r="N84" s="139"/>
      <c r="O84" s="176"/>
      <c r="P84" s="141"/>
      <c r="Q84" s="176">
        <f t="shared" si="7"/>
        <v>0</v>
      </c>
      <c r="R84" s="160" t="str">
        <f t="shared" si="8"/>
        <v/>
      </c>
      <c r="S84" s="160">
        <f t="shared" si="9"/>
        <v>0</v>
      </c>
      <c r="T84" s="189">
        <f t="shared" si="10"/>
        <v>0</v>
      </c>
      <c r="U84" s="176">
        <f t="shared" ref="U84:V84" si="67">C84/100</f>
        <v>0</v>
      </c>
      <c r="V84" s="176">
        <f t="shared" si="67"/>
        <v>0</v>
      </c>
      <c r="W84" s="176">
        <f t="shared" si="12"/>
        <v>0</v>
      </c>
      <c r="X84" s="190">
        <f t="shared" si="13"/>
        <v>0</v>
      </c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</row>
    <row r="85" ht="27.0" hidden="1" customHeight="1">
      <c r="A85" s="160">
        <v>54.0</v>
      </c>
      <c r="B85" s="191"/>
      <c r="C85" s="191"/>
      <c r="D85" s="191"/>
      <c r="E85" s="191"/>
      <c r="F85" s="192">
        <f t="shared" si="5"/>
        <v>0</v>
      </c>
      <c r="G85" s="191"/>
      <c r="H85" s="193">
        <f t="shared" si="6"/>
        <v>0</v>
      </c>
      <c r="I85" s="139"/>
      <c r="J85" s="194"/>
      <c r="K85" s="195"/>
      <c r="L85" s="195"/>
      <c r="M85" s="139"/>
      <c r="N85" s="139"/>
      <c r="O85" s="176"/>
      <c r="P85" s="141"/>
      <c r="Q85" s="176">
        <f t="shared" si="7"/>
        <v>0</v>
      </c>
      <c r="R85" s="160" t="str">
        <f t="shared" si="8"/>
        <v/>
      </c>
      <c r="S85" s="160">
        <f t="shared" si="9"/>
        <v>0</v>
      </c>
      <c r="T85" s="189">
        <f t="shared" si="10"/>
        <v>0</v>
      </c>
      <c r="U85" s="176">
        <f t="shared" ref="U85:V85" si="68">C85/100</f>
        <v>0</v>
      </c>
      <c r="V85" s="176">
        <f t="shared" si="68"/>
        <v>0</v>
      </c>
      <c r="W85" s="176">
        <f t="shared" si="12"/>
        <v>0</v>
      </c>
      <c r="X85" s="190">
        <f t="shared" si="13"/>
        <v>0</v>
      </c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</row>
    <row r="86" ht="27.0" hidden="1" customHeight="1">
      <c r="A86" s="160">
        <v>55.0</v>
      </c>
      <c r="B86" s="191"/>
      <c r="C86" s="191"/>
      <c r="D86" s="191"/>
      <c r="E86" s="191"/>
      <c r="F86" s="192">
        <f t="shared" si="5"/>
        <v>0</v>
      </c>
      <c r="G86" s="191"/>
      <c r="H86" s="193">
        <f t="shared" si="6"/>
        <v>0</v>
      </c>
      <c r="I86" s="139"/>
      <c r="J86" s="194"/>
      <c r="K86" s="195"/>
      <c r="L86" s="195"/>
      <c r="M86" s="139"/>
      <c r="N86" s="139"/>
      <c r="O86" s="176"/>
      <c r="P86" s="141"/>
      <c r="Q86" s="176">
        <f t="shared" si="7"/>
        <v>0</v>
      </c>
      <c r="R86" s="160" t="str">
        <f t="shared" si="8"/>
        <v/>
      </c>
      <c r="S86" s="160">
        <f t="shared" si="9"/>
        <v>0</v>
      </c>
      <c r="T86" s="189">
        <f t="shared" si="10"/>
        <v>0</v>
      </c>
      <c r="U86" s="176">
        <f t="shared" ref="U86:V86" si="69">C86/100</f>
        <v>0</v>
      </c>
      <c r="V86" s="176">
        <f t="shared" si="69"/>
        <v>0</v>
      </c>
      <c r="W86" s="176">
        <f t="shared" si="12"/>
        <v>0</v>
      </c>
      <c r="X86" s="190">
        <f t="shared" si="13"/>
        <v>0</v>
      </c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</row>
    <row r="87" ht="27.0" hidden="1" customHeight="1">
      <c r="A87" s="160">
        <v>56.0</v>
      </c>
      <c r="B87" s="191"/>
      <c r="C87" s="191"/>
      <c r="D87" s="191"/>
      <c r="E87" s="191"/>
      <c r="F87" s="192">
        <f t="shared" si="5"/>
        <v>0</v>
      </c>
      <c r="G87" s="191"/>
      <c r="H87" s="193">
        <f t="shared" si="6"/>
        <v>0</v>
      </c>
      <c r="I87" s="139"/>
      <c r="J87" s="194"/>
      <c r="K87" s="195"/>
      <c r="L87" s="195"/>
      <c r="M87" s="139"/>
      <c r="N87" s="139"/>
      <c r="O87" s="176"/>
      <c r="P87" s="141"/>
      <c r="Q87" s="176">
        <f t="shared" si="7"/>
        <v>0</v>
      </c>
      <c r="R87" s="160" t="str">
        <f t="shared" si="8"/>
        <v/>
      </c>
      <c r="S87" s="160">
        <f t="shared" si="9"/>
        <v>0</v>
      </c>
      <c r="T87" s="189">
        <f t="shared" si="10"/>
        <v>0</v>
      </c>
      <c r="U87" s="176">
        <f t="shared" ref="U87:V87" si="70">C87/100</f>
        <v>0</v>
      </c>
      <c r="V87" s="176">
        <f t="shared" si="70"/>
        <v>0</v>
      </c>
      <c r="W87" s="176">
        <f t="shared" si="12"/>
        <v>0</v>
      </c>
      <c r="X87" s="190">
        <f t="shared" si="13"/>
        <v>0</v>
      </c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</row>
    <row r="88" ht="27.0" hidden="1" customHeight="1">
      <c r="A88" s="160">
        <v>57.0</v>
      </c>
      <c r="B88" s="191"/>
      <c r="C88" s="191"/>
      <c r="D88" s="191"/>
      <c r="E88" s="191"/>
      <c r="F88" s="192">
        <f t="shared" si="5"/>
        <v>0</v>
      </c>
      <c r="G88" s="191"/>
      <c r="H88" s="193">
        <f t="shared" si="6"/>
        <v>0</v>
      </c>
      <c r="I88" s="139"/>
      <c r="J88" s="194"/>
      <c r="K88" s="195"/>
      <c r="L88" s="195"/>
      <c r="M88" s="139"/>
      <c r="N88" s="139"/>
      <c r="O88" s="176"/>
      <c r="P88" s="141"/>
      <c r="Q88" s="176">
        <f t="shared" si="7"/>
        <v>0</v>
      </c>
      <c r="R88" s="160" t="str">
        <f t="shared" si="8"/>
        <v/>
      </c>
      <c r="S88" s="160">
        <f t="shared" si="9"/>
        <v>0</v>
      </c>
      <c r="T88" s="189">
        <f t="shared" si="10"/>
        <v>0</v>
      </c>
      <c r="U88" s="176">
        <f t="shared" ref="U88:V88" si="71">C88/100</f>
        <v>0</v>
      </c>
      <c r="V88" s="176">
        <f t="shared" si="71"/>
        <v>0</v>
      </c>
      <c r="W88" s="176">
        <f t="shared" si="12"/>
        <v>0</v>
      </c>
      <c r="X88" s="190">
        <f t="shared" si="13"/>
        <v>0</v>
      </c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</row>
    <row r="89" ht="27.0" hidden="1" customHeight="1">
      <c r="A89" s="160">
        <v>58.0</v>
      </c>
      <c r="B89" s="191"/>
      <c r="C89" s="191"/>
      <c r="D89" s="191"/>
      <c r="E89" s="191"/>
      <c r="F89" s="192">
        <f t="shared" si="5"/>
        <v>0</v>
      </c>
      <c r="G89" s="191"/>
      <c r="H89" s="193">
        <f t="shared" si="6"/>
        <v>0</v>
      </c>
      <c r="I89" s="139"/>
      <c r="J89" s="194"/>
      <c r="K89" s="195"/>
      <c r="L89" s="195"/>
      <c r="M89" s="139"/>
      <c r="N89" s="139"/>
      <c r="O89" s="176"/>
      <c r="P89" s="141"/>
      <c r="Q89" s="176">
        <f t="shared" si="7"/>
        <v>0</v>
      </c>
      <c r="R89" s="160" t="str">
        <f t="shared" si="8"/>
        <v/>
      </c>
      <c r="S89" s="160">
        <f t="shared" si="9"/>
        <v>0</v>
      </c>
      <c r="T89" s="189">
        <f t="shared" si="10"/>
        <v>0</v>
      </c>
      <c r="U89" s="176">
        <f t="shared" ref="U89:V89" si="72">C89/100</f>
        <v>0</v>
      </c>
      <c r="V89" s="176">
        <f t="shared" si="72"/>
        <v>0</v>
      </c>
      <c r="W89" s="176">
        <f t="shared" si="12"/>
        <v>0</v>
      </c>
      <c r="X89" s="190">
        <f t="shared" si="13"/>
        <v>0</v>
      </c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</row>
    <row r="90" ht="27.0" hidden="1" customHeight="1">
      <c r="A90" s="160">
        <v>59.0</v>
      </c>
      <c r="B90" s="191"/>
      <c r="C90" s="191"/>
      <c r="D90" s="191"/>
      <c r="E90" s="191"/>
      <c r="F90" s="192">
        <f t="shared" si="5"/>
        <v>0</v>
      </c>
      <c r="G90" s="191"/>
      <c r="H90" s="193">
        <f t="shared" si="6"/>
        <v>0</v>
      </c>
      <c r="I90" s="139"/>
      <c r="J90" s="194"/>
      <c r="K90" s="195"/>
      <c r="L90" s="195"/>
      <c r="M90" s="139"/>
      <c r="N90" s="139"/>
      <c r="O90" s="176"/>
      <c r="P90" s="141"/>
      <c r="Q90" s="176">
        <f t="shared" si="7"/>
        <v>0</v>
      </c>
      <c r="R90" s="160" t="str">
        <f t="shared" si="8"/>
        <v/>
      </c>
      <c r="S90" s="160">
        <f t="shared" si="9"/>
        <v>0</v>
      </c>
      <c r="T90" s="189">
        <f t="shared" si="10"/>
        <v>0</v>
      </c>
      <c r="U90" s="176">
        <f t="shared" ref="U90:V90" si="73">C90/100</f>
        <v>0</v>
      </c>
      <c r="V90" s="176">
        <f t="shared" si="73"/>
        <v>0</v>
      </c>
      <c r="W90" s="176">
        <f t="shared" si="12"/>
        <v>0</v>
      </c>
      <c r="X90" s="190">
        <f t="shared" si="13"/>
        <v>0</v>
      </c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</row>
    <row r="91" ht="27.0" hidden="1" customHeight="1">
      <c r="A91" s="160">
        <v>60.0</v>
      </c>
      <c r="B91" s="191"/>
      <c r="C91" s="191"/>
      <c r="D91" s="191"/>
      <c r="E91" s="191"/>
      <c r="F91" s="192">
        <f t="shared" si="5"/>
        <v>0</v>
      </c>
      <c r="G91" s="191"/>
      <c r="H91" s="193">
        <f t="shared" si="6"/>
        <v>0</v>
      </c>
      <c r="I91" s="139"/>
      <c r="J91" s="176">
        <f t="shared" ref="J91:J92" si="75">D91*25.4/1000</f>
        <v>0</v>
      </c>
      <c r="K91" s="160" t="str">
        <f t="shared" ref="K91:K106" si="76">+G91</f>
        <v/>
      </c>
      <c r="L91" s="160">
        <f t="shared" ref="L91:L92" si="77">K91*J91</f>
        <v>0</v>
      </c>
      <c r="M91" s="139"/>
      <c r="N91" s="139"/>
      <c r="O91" s="176"/>
      <c r="P91" s="141"/>
      <c r="Q91" s="176">
        <f t="shared" si="7"/>
        <v>0</v>
      </c>
      <c r="R91" s="160" t="str">
        <f t="shared" si="8"/>
        <v/>
      </c>
      <c r="S91" s="160">
        <f t="shared" si="9"/>
        <v>0</v>
      </c>
      <c r="T91" s="189">
        <f t="shared" si="10"/>
        <v>0</v>
      </c>
      <c r="U91" s="176">
        <f t="shared" ref="U91:V91" si="74">C91/100</f>
        <v>0</v>
      </c>
      <c r="V91" s="176">
        <f t="shared" si="74"/>
        <v>0</v>
      </c>
      <c r="W91" s="176">
        <f t="shared" si="12"/>
        <v>0</v>
      </c>
      <c r="X91" s="190">
        <f t="shared" si="13"/>
        <v>0</v>
      </c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</row>
    <row r="92" ht="27.0" hidden="1" customHeight="1">
      <c r="A92" s="160">
        <v>61.0</v>
      </c>
      <c r="B92" s="191"/>
      <c r="C92" s="191"/>
      <c r="D92" s="191"/>
      <c r="E92" s="191"/>
      <c r="F92" s="192">
        <f t="shared" si="5"/>
        <v>0</v>
      </c>
      <c r="G92" s="191"/>
      <c r="H92" s="193">
        <f t="shared" si="6"/>
        <v>0</v>
      </c>
      <c r="I92" s="139"/>
      <c r="J92" s="194">
        <f t="shared" si="75"/>
        <v>0</v>
      </c>
      <c r="K92" s="195" t="str">
        <f t="shared" si="76"/>
        <v/>
      </c>
      <c r="L92" s="195">
        <f t="shared" si="77"/>
        <v>0</v>
      </c>
      <c r="M92" s="139"/>
      <c r="N92" s="139"/>
      <c r="O92" s="176"/>
      <c r="P92" s="141"/>
      <c r="Q92" s="176">
        <f t="shared" si="7"/>
        <v>0</v>
      </c>
      <c r="R92" s="160" t="str">
        <f t="shared" si="8"/>
        <v/>
      </c>
      <c r="S92" s="160">
        <f t="shared" si="9"/>
        <v>0</v>
      </c>
      <c r="T92" s="189">
        <f t="shared" si="10"/>
        <v>0</v>
      </c>
      <c r="U92" s="176">
        <f t="shared" ref="U92:V92" si="78">C92/100</f>
        <v>0</v>
      </c>
      <c r="V92" s="176">
        <f t="shared" si="78"/>
        <v>0</v>
      </c>
      <c r="W92" s="176">
        <f t="shared" si="12"/>
        <v>0</v>
      </c>
      <c r="X92" s="190">
        <f t="shared" si="13"/>
        <v>0</v>
      </c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</row>
    <row r="93" ht="27.0" hidden="1" customHeight="1">
      <c r="A93" s="160">
        <v>62.0</v>
      </c>
      <c r="B93" s="191"/>
      <c r="C93" s="191"/>
      <c r="D93" s="191"/>
      <c r="E93" s="191"/>
      <c r="F93" s="192">
        <f t="shared" si="5"/>
        <v>0</v>
      </c>
      <c r="G93" s="191"/>
      <c r="H93" s="193">
        <f t="shared" si="6"/>
        <v>0</v>
      </c>
      <c r="I93" s="139"/>
      <c r="J93" s="194"/>
      <c r="K93" s="195" t="str">
        <f t="shared" si="76"/>
        <v/>
      </c>
      <c r="L93" s="195"/>
      <c r="M93" s="139"/>
      <c r="N93" s="139"/>
      <c r="O93" s="176"/>
      <c r="P93" s="141"/>
      <c r="Q93" s="176">
        <f t="shared" si="7"/>
        <v>0</v>
      </c>
      <c r="R93" s="160" t="str">
        <f t="shared" si="8"/>
        <v/>
      </c>
      <c r="S93" s="160">
        <f t="shared" si="9"/>
        <v>0</v>
      </c>
      <c r="T93" s="189">
        <f t="shared" si="10"/>
        <v>0</v>
      </c>
      <c r="U93" s="176">
        <f t="shared" ref="U93:V93" si="79">C93/100</f>
        <v>0</v>
      </c>
      <c r="V93" s="176">
        <f t="shared" si="79"/>
        <v>0</v>
      </c>
      <c r="W93" s="176">
        <f t="shared" si="12"/>
        <v>0</v>
      </c>
      <c r="X93" s="190">
        <f t="shared" si="13"/>
        <v>0</v>
      </c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</row>
    <row r="94" ht="27.0" hidden="1" customHeight="1">
      <c r="A94" s="160">
        <v>63.0</v>
      </c>
      <c r="B94" s="191"/>
      <c r="C94" s="191"/>
      <c r="D94" s="191"/>
      <c r="E94" s="191"/>
      <c r="F94" s="192">
        <f t="shared" si="5"/>
        <v>0</v>
      </c>
      <c r="G94" s="191"/>
      <c r="H94" s="193">
        <f t="shared" si="6"/>
        <v>0</v>
      </c>
      <c r="I94" s="139"/>
      <c r="J94" s="194"/>
      <c r="K94" s="195" t="str">
        <f t="shared" si="76"/>
        <v/>
      </c>
      <c r="L94" s="195"/>
      <c r="M94" s="139"/>
      <c r="N94" s="139"/>
      <c r="O94" s="176"/>
      <c r="P94" s="141"/>
      <c r="Q94" s="176">
        <f t="shared" si="7"/>
        <v>0</v>
      </c>
      <c r="R94" s="160" t="str">
        <f t="shared" si="8"/>
        <v/>
      </c>
      <c r="S94" s="160">
        <f t="shared" si="9"/>
        <v>0</v>
      </c>
      <c r="T94" s="189">
        <f t="shared" si="10"/>
        <v>0</v>
      </c>
      <c r="U94" s="176">
        <f t="shared" ref="U94:V94" si="80">C94/100</f>
        <v>0</v>
      </c>
      <c r="V94" s="176">
        <f t="shared" si="80"/>
        <v>0</v>
      </c>
      <c r="W94" s="176">
        <f t="shared" si="12"/>
        <v>0</v>
      </c>
      <c r="X94" s="190">
        <f t="shared" si="13"/>
        <v>0</v>
      </c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</row>
    <row r="95" ht="27.0" hidden="1" customHeight="1">
      <c r="A95" s="160">
        <v>64.0</v>
      </c>
      <c r="B95" s="191"/>
      <c r="C95" s="191"/>
      <c r="D95" s="191"/>
      <c r="E95" s="191"/>
      <c r="F95" s="192">
        <f t="shared" si="5"/>
        <v>0</v>
      </c>
      <c r="G95" s="191"/>
      <c r="H95" s="193">
        <f t="shared" si="6"/>
        <v>0</v>
      </c>
      <c r="I95" s="139"/>
      <c r="J95" s="194"/>
      <c r="K95" s="195" t="str">
        <f t="shared" si="76"/>
        <v/>
      </c>
      <c r="L95" s="195"/>
      <c r="M95" s="139"/>
      <c r="N95" s="139"/>
      <c r="O95" s="176"/>
      <c r="P95" s="141"/>
      <c r="Q95" s="176">
        <f t="shared" si="7"/>
        <v>0</v>
      </c>
      <c r="R95" s="160" t="str">
        <f t="shared" si="8"/>
        <v/>
      </c>
      <c r="S95" s="160">
        <f t="shared" si="9"/>
        <v>0</v>
      </c>
      <c r="T95" s="189">
        <f t="shared" si="10"/>
        <v>0</v>
      </c>
      <c r="U95" s="176">
        <f t="shared" ref="U95:V95" si="81">C95/100</f>
        <v>0</v>
      </c>
      <c r="V95" s="176">
        <f t="shared" si="81"/>
        <v>0</v>
      </c>
      <c r="W95" s="176">
        <f t="shared" si="12"/>
        <v>0</v>
      </c>
      <c r="X95" s="190">
        <f t="shared" si="13"/>
        <v>0</v>
      </c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</row>
    <row r="96" ht="27.0" hidden="1" customHeight="1">
      <c r="A96" s="160">
        <v>65.0</v>
      </c>
      <c r="B96" s="191"/>
      <c r="C96" s="191"/>
      <c r="D96" s="191"/>
      <c r="E96" s="191"/>
      <c r="F96" s="192">
        <f t="shared" si="5"/>
        <v>0</v>
      </c>
      <c r="G96" s="191"/>
      <c r="H96" s="193">
        <f t="shared" si="6"/>
        <v>0</v>
      </c>
      <c r="I96" s="139"/>
      <c r="J96" s="194"/>
      <c r="K96" s="195" t="str">
        <f t="shared" si="76"/>
        <v/>
      </c>
      <c r="L96" s="195"/>
      <c r="M96" s="139"/>
      <c r="N96" s="139"/>
      <c r="O96" s="176"/>
      <c r="P96" s="141"/>
      <c r="Q96" s="176">
        <f t="shared" si="7"/>
        <v>0</v>
      </c>
      <c r="R96" s="160" t="str">
        <f t="shared" si="8"/>
        <v/>
      </c>
      <c r="S96" s="160">
        <f t="shared" si="9"/>
        <v>0</v>
      </c>
      <c r="T96" s="189">
        <f t="shared" si="10"/>
        <v>0</v>
      </c>
      <c r="U96" s="176">
        <f t="shared" ref="U96:V96" si="82">C96/100</f>
        <v>0</v>
      </c>
      <c r="V96" s="176">
        <f t="shared" si="82"/>
        <v>0</v>
      </c>
      <c r="W96" s="176">
        <f t="shared" si="12"/>
        <v>0</v>
      </c>
      <c r="X96" s="190">
        <f t="shared" si="13"/>
        <v>0</v>
      </c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</row>
    <row r="97" ht="27.0" hidden="1" customHeight="1">
      <c r="A97" s="160">
        <v>66.0</v>
      </c>
      <c r="B97" s="191"/>
      <c r="C97" s="191"/>
      <c r="D97" s="191"/>
      <c r="E97" s="191"/>
      <c r="F97" s="192">
        <f t="shared" si="5"/>
        <v>0</v>
      </c>
      <c r="G97" s="191"/>
      <c r="H97" s="193">
        <f t="shared" si="6"/>
        <v>0</v>
      </c>
      <c r="I97" s="139"/>
      <c r="J97" s="194"/>
      <c r="K97" s="195" t="str">
        <f t="shared" si="76"/>
        <v/>
      </c>
      <c r="L97" s="195"/>
      <c r="M97" s="139"/>
      <c r="N97" s="139"/>
      <c r="O97" s="176"/>
      <c r="P97" s="141"/>
      <c r="Q97" s="176">
        <f t="shared" si="7"/>
        <v>0</v>
      </c>
      <c r="R97" s="160" t="str">
        <f t="shared" si="8"/>
        <v/>
      </c>
      <c r="S97" s="160">
        <f t="shared" si="9"/>
        <v>0</v>
      </c>
      <c r="T97" s="189">
        <f t="shared" si="10"/>
        <v>0</v>
      </c>
      <c r="U97" s="176">
        <f t="shared" ref="U97:V97" si="83">C97/100</f>
        <v>0</v>
      </c>
      <c r="V97" s="176">
        <f t="shared" si="83"/>
        <v>0</v>
      </c>
      <c r="W97" s="176">
        <f t="shared" si="12"/>
        <v>0</v>
      </c>
      <c r="X97" s="190">
        <f t="shared" si="13"/>
        <v>0</v>
      </c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</row>
    <row r="98" ht="27.0" hidden="1" customHeight="1">
      <c r="A98" s="160">
        <v>67.0</v>
      </c>
      <c r="B98" s="191"/>
      <c r="C98" s="191"/>
      <c r="D98" s="191"/>
      <c r="E98" s="191"/>
      <c r="F98" s="192">
        <f t="shared" si="5"/>
        <v>0</v>
      </c>
      <c r="G98" s="191"/>
      <c r="H98" s="193">
        <f t="shared" si="6"/>
        <v>0</v>
      </c>
      <c r="I98" s="139"/>
      <c r="J98" s="194"/>
      <c r="K98" s="195" t="str">
        <f t="shared" si="76"/>
        <v/>
      </c>
      <c r="L98" s="195"/>
      <c r="M98" s="139"/>
      <c r="N98" s="139"/>
      <c r="O98" s="176"/>
      <c r="P98" s="141"/>
      <c r="Q98" s="176">
        <f t="shared" si="7"/>
        <v>0</v>
      </c>
      <c r="R98" s="160" t="str">
        <f t="shared" si="8"/>
        <v/>
      </c>
      <c r="S98" s="160">
        <f t="shared" si="9"/>
        <v>0</v>
      </c>
      <c r="T98" s="189">
        <f t="shared" si="10"/>
        <v>0</v>
      </c>
      <c r="U98" s="176">
        <f t="shared" ref="U98:V98" si="84">C98/100</f>
        <v>0</v>
      </c>
      <c r="V98" s="176">
        <f t="shared" si="84"/>
        <v>0</v>
      </c>
      <c r="W98" s="176">
        <f t="shared" si="12"/>
        <v>0</v>
      </c>
      <c r="X98" s="190">
        <f t="shared" si="13"/>
        <v>0</v>
      </c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</row>
    <row r="99" ht="27.0" hidden="1" customHeight="1">
      <c r="A99" s="160">
        <v>68.0</v>
      </c>
      <c r="B99" s="191"/>
      <c r="C99" s="191"/>
      <c r="D99" s="191"/>
      <c r="E99" s="191"/>
      <c r="F99" s="192">
        <f t="shared" si="5"/>
        <v>0</v>
      </c>
      <c r="G99" s="191"/>
      <c r="H99" s="193">
        <f t="shared" si="6"/>
        <v>0</v>
      </c>
      <c r="I99" s="139"/>
      <c r="J99" s="194"/>
      <c r="K99" s="195" t="str">
        <f t="shared" si="76"/>
        <v/>
      </c>
      <c r="L99" s="195"/>
      <c r="M99" s="139"/>
      <c r="N99" s="139"/>
      <c r="O99" s="176"/>
      <c r="P99" s="141"/>
      <c r="Q99" s="176">
        <f t="shared" si="7"/>
        <v>0</v>
      </c>
      <c r="R99" s="160" t="str">
        <f t="shared" si="8"/>
        <v/>
      </c>
      <c r="S99" s="160">
        <f t="shared" si="9"/>
        <v>0</v>
      </c>
      <c r="T99" s="189">
        <f t="shared" si="10"/>
        <v>0</v>
      </c>
      <c r="U99" s="176">
        <f t="shared" ref="U99:V99" si="85">C99/100</f>
        <v>0</v>
      </c>
      <c r="V99" s="176">
        <f t="shared" si="85"/>
        <v>0</v>
      </c>
      <c r="W99" s="176">
        <f t="shared" si="12"/>
        <v>0</v>
      </c>
      <c r="X99" s="190">
        <f t="shared" si="13"/>
        <v>0</v>
      </c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</row>
    <row r="100" ht="27.0" hidden="1" customHeight="1">
      <c r="A100" s="160">
        <v>69.0</v>
      </c>
      <c r="B100" s="191"/>
      <c r="C100" s="191"/>
      <c r="D100" s="191"/>
      <c r="E100" s="191"/>
      <c r="F100" s="192">
        <f t="shared" si="5"/>
        <v>0</v>
      </c>
      <c r="G100" s="191"/>
      <c r="H100" s="193">
        <f t="shared" si="6"/>
        <v>0</v>
      </c>
      <c r="I100" s="139"/>
      <c r="J100" s="194"/>
      <c r="K100" s="195" t="str">
        <f t="shared" si="76"/>
        <v/>
      </c>
      <c r="L100" s="195"/>
      <c r="M100" s="139"/>
      <c r="N100" s="139"/>
      <c r="O100" s="176"/>
      <c r="P100" s="141"/>
      <c r="Q100" s="176">
        <f t="shared" si="7"/>
        <v>0</v>
      </c>
      <c r="R100" s="160" t="str">
        <f t="shared" si="8"/>
        <v/>
      </c>
      <c r="S100" s="160">
        <f t="shared" si="9"/>
        <v>0</v>
      </c>
      <c r="T100" s="189">
        <f t="shared" si="10"/>
        <v>0</v>
      </c>
      <c r="U100" s="176">
        <f t="shared" ref="U100:V100" si="86">C100/100</f>
        <v>0</v>
      </c>
      <c r="V100" s="176">
        <f t="shared" si="86"/>
        <v>0</v>
      </c>
      <c r="W100" s="176">
        <f t="shared" si="12"/>
        <v>0</v>
      </c>
      <c r="X100" s="190">
        <f t="shared" si="13"/>
        <v>0</v>
      </c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</row>
    <row r="101" ht="27.0" hidden="1" customHeight="1">
      <c r="A101" s="160">
        <v>70.0</v>
      </c>
      <c r="B101" s="191"/>
      <c r="C101" s="191"/>
      <c r="D101" s="191"/>
      <c r="E101" s="191"/>
      <c r="F101" s="192">
        <f t="shared" si="5"/>
        <v>0</v>
      </c>
      <c r="G101" s="191"/>
      <c r="H101" s="193">
        <f t="shared" si="6"/>
        <v>0</v>
      </c>
      <c r="I101" s="139"/>
      <c r="J101" s="194"/>
      <c r="K101" s="195" t="str">
        <f t="shared" si="76"/>
        <v/>
      </c>
      <c r="L101" s="195"/>
      <c r="M101" s="139"/>
      <c r="N101" s="139"/>
      <c r="O101" s="176"/>
      <c r="P101" s="141"/>
      <c r="Q101" s="176">
        <f t="shared" si="7"/>
        <v>0</v>
      </c>
      <c r="R101" s="160" t="str">
        <f t="shared" si="8"/>
        <v/>
      </c>
      <c r="S101" s="160">
        <f t="shared" si="9"/>
        <v>0</v>
      </c>
      <c r="T101" s="189">
        <f t="shared" si="10"/>
        <v>0</v>
      </c>
      <c r="U101" s="176">
        <f t="shared" ref="U101:V101" si="87">C101/100</f>
        <v>0</v>
      </c>
      <c r="V101" s="176">
        <f t="shared" si="87"/>
        <v>0</v>
      </c>
      <c r="W101" s="176">
        <f t="shared" si="12"/>
        <v>0</v>
      </c>
      <c r="X101" s="190">
        <f t="shared" si="13"/>
        <v>0</v>
      </c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</row>
    <row r="102" ht="27.0" hidden="1" customHeight="1">
      <c r="A102" s="160">
        <v>71.0</v>
      </c>
      <c r="B102" s="191"/>
      <c r="C102" s="191"/>
      <c r="D102" s="191"/>
      <c r="E102" s="191"/>
      <c r="F102" s="192">
        <f t="shared" si="5"/>
        <v>0</v>
      </c>
      <c r="G102" s="191"/>
      <c r="H102" s="193">
        <f t="shared" si="6"/>
        <v>0</v>
      </c>
      <c r="I102" s="139"/>
      <c r="J102" s="194"/>
      <c r="K102" s="195" t="str">
        <f t="shared" si="76"/>
        <v/>
      </c>
      <c r="L102" s="195"/>
      <c r="M102" s="139"/>
      <c r="N102" s="139"/>
      <c r="O102" s="176"/>
      <c r="P102" s="141"/>
      <c r="Q102" s="176">
        <f t="shared" si="7"/>
        <v>0</v>
      </c>
      <c r="R102" s="160" t="str">
        <f t="shared" si="8"/>
        <v/>
      </c>
      <c r="S102" s="160">
        <f t="shared" si="9"/>
        <v>0</v>
      </c>
      <c r="T102" s="189">
        <f t="shared" si="10"/>
        <v>0</v>
      </c>
      <c r="U102" s="176">
        <f t="shared" ref="U102:V102" si="88">C102/100</f>
        <v>0</v>
      </c>
      <c r="V102" s="176">
        <f t="shared" si="88"/>
        <v>0</v>
      </c>
      <c r="W102" s="176">
        <f t="shared" si="12"/>
        <v>0</v>
      </c>
      <c r="X102" s="190">
        <f t="shared" si="13"/>
        <v>0</v>
      </c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</row>
    <row r="103" ht="27.0" hidden="1" customHeight="1">
      <c r="A103" s="160">
        <v>72.0</v>
      </c>
      <c r="B103" s="191"/>
      <c r="C103" s="191"/>
      <c r="D103" s="191"/>
      <c r="E103" s="191"/>
      <c r="F103" s="192">
        <f t="shared" si="5"/>
        <v>0</v>
      </c>
      <c r="G103" s="191"/>
      <c r="H103" s="193">
        <f t="shared" si="6"/>
        <v>0</v>
      </c>
      <c r="I103" s="139"/>
      <c r="J103" s="194"/>
      <c r="K103" s="195" t="str">
        <f t="shared" si="76"/>
        <v/>
      </c>
      <c r="L103" s="195"/>
      <c r="M103" s="139"/>
      <c r="N103" s="139"/>
      <c r="O103" s="176"/>
      <c r="P103" s="141"/>
      <c r="Q103" s="196">
        <f t="shared" si="7"/>
        <v>0</v>
      </c>
      <c r="R103" s="197" t="str">
        <f t="shared" si="8"/>
        <v/>
      </c>
      <c r="S103" s="197">
        <f t="shared" si="9"/>
        <v>0</v>
      </c>
      <c r="T103" s="198">
        <f t="shared" si="10"/>
        <v>0</v>
      </c>
      <c r="U103" s="196">
        <f t="shared" ref="U103:V103" si="89">C103/100</f>
        <v>0</v>
      </c>
      <c r="V103" s="196">
        <f t="shared" si="89"/>
        <v>0</v>
      </c>
      <c r="W103" s="196">
        <f t="shared" si="12"/>
        <v>0</v>
      </c>
      <c r="X103" s="199">
        <f t="shared" si="13"/>
        <v>0</v>
      </c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</row>
    <row r="104" ht="27.0" hidden="1" customHeight="1">
      <c r="A104" s="160">
        <v>73.0</v>
      </c>
      <c r="B104" s="191"/>
      <c r="C104" s="191"/>
      <c r="D104" s="191"/>
      <c r="E104" s="191"/>
      <c r="F104" s="192">
        <f t="shared" si="5"/>
        <v>0</v>
      </c>
      <c r="G104" s="191"/>
      <c r="H104" s="193">
        <f t="shared" si="6"/>
        <v>0</v>
      </c>
      <c r="I104" s="139"/>
      <c r="J104" s="194"/>
      <c r="K104" s="195" t="str">
        <f t="shared" si="76"/>
        <v/>
      </c>
      <c r="L104" s="195"/>
      <c r="M104" s="139"/>
      <c r="N104" s="139"/>
      <c r="O104" s="176"/>
      <c r="P104" s="141"/>
      <c r="Q104" s="196">
        <f t="shared" si="7"/>
        <v>0</v>
      </c>
      <c r="R104" s="197" t="str">
        <f t="shared" si="8"/>
        <v/>
      </c>
      <c r="S104" s="197">
        <f t="shared" si="9"/>
        <v>0</v>
      </c>
      <c r="T104" s="198">
        <f t="shared" si="10"/>
        <v>0</v>
      </c>
      <c r="U104" s="196">
        <f t="shared" ref="U104:V104" si="90">C104/100</f>
        <v>0</v>
      </c>
      <c r="V104" s="196">
        <f t="shared" si="90"/>
        <v>0</v>
      </c>
      <c r="W104" s="196">
        <f t="shared" si="12"/>
        <v>0</v>
      </c>
      <c r="X104" s="199">
        <f t="shared" si="13"/>
        <v>0</v>
      </c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</row>
    <row r="105" ht="27.0" hidden="1" customHeight="1">
      <c r="A105" s="160">
        <v>74.0</v>
      </c>
      <c r="B105" s="191"/>
      <c r="C105" s="191"/>
      <c r="D105" s="191"/>
      <c r="E105" s="191"/>
      <c r="F105" s="192">
        <f t="shared" si="5"/>
        <v>0</v>
      </c>
      <c r="G105" s="191"/>
      <c r="H105" s="193">
        <f t="shared" si="6"/>
        <v>0</v>
      </c>
      <c r="I105" s="139"/>
      <c r="J105" s="194"/>
      <c r="K105" s="195" t="str">
        <f t="shared" si="76"/>
        <v/>
      </c>
      <c r="L105" s="195"/>
      <c r="M105" s="139"/>
      <c r="N105" s="139"/>
      <c r="O105" s="176"/>
      <c r="P105" s="141"/>
      <c r="Q105" s="196">
        <f t="shared" si="7"/>
        <v>0</v>
      </c>
      <c r="R105" s="197" t="str">
        <f t="shared" si="8"/>
        <v/>
      </c>
      <c r="S105" s="197">
        <f t="shared" si="9"/>
        <v>0</v>
      </c>
      <c r="T105" s="198">
        <f t="shared" si="10"/>
        <v>0</v>
      </c>
      <c r="U105" s="196">
        <f t="shared" ref="U105:V105" si="91">C105/100</f>
        <v>0</v>
      </c>
      <c r="V105" s="196">
        <f t="shared" si="91"/>
        <v>0</v>
      </c>
      <c r="W105" s="196">
        <f t="shared" si="12"/>
        <v>0</v>
      </c>
      <c r="X105" s="199">
        <f t="shared" si="13"/>
        <v>0</v>
      </c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</row>
    <row r="106" ht="27.0" hidden="1" customHeight="1">
      <c r="A106" s="160">
        <v>75.0</v>
      </c>
      <c r="B106" s="191"/>
      <c r="C106" s="191"/>
      <c r="D106" s="191"/>
      <c r="E106" s="191"/>
      <c r="F106" s="192">
        <f t="shared" si="5"/>
        <v>0</v>
      </c>
      <c r="G106" s="191"/>
      <c r="H106" s="193">
        <f t="shared" si="6"/>
        <v>0</v>
      </c>
      <c r="I106" s="139"/>
      <c r="J106" s="194"/>
      <c r="K106" s="195" t="str">
        <f t="shared" si="76"/>
        <v/>
      </c>
      <c r="L106" s="195"/>
      <c r="M106" s="139"/>
      <c r="N106" s="139"/>
      <c r="O106" s="176"/>
      <c r="P106" s="141"/>
      <c r="Q106" s="196">
        <f t="shared" si="7"/>
        <v>0</v>
      </c>
      <c r="R106" s="197" t="str">
        <f t="shared" si="8"/>
        <v/>
      </c>
      <c r="S106" s="197">
        <f t="shared" si="9"/>
        <v>0</v>
      </c>
      <c r="T106" s="198">
        <f t="shared" si="10"/>
        <v>0</v>
      </c>
      <c r="U106" s="196">
        <f t="shared" ref="U106:V106" si="92">C106/100</f>
        <v>0</v>
      </c>
      <c r="V106" s="196">
        <f t="shared" si="92"/>
        <v>0</v>
      </c>
      <c r="W106" s="196">
        <f t="shared" si="12"/>
        <v>0</v>
      </c>
      <c r="X106" s="199">
        <f t="shared" si="13"/>
        <v>0</v>
      </c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</row>
    <row r="107" ht="27.0" hidden="1" customHeight="1">
      <c r="A107" s="160">
        <v>76.0</v>
      </c>
      <c r="B107" s="191"/>
      <c r="C107" s="191"/>
      <c r="D107" s="191"/>
      <c r="E107" s="191"/>
      <c r="F107" s="192" t="str">
        <f t="shared" si="5"/>
        <v/>
      </c>
      <c r="G107" s="191"/>
      <c r="H107" s="193">
        <f t="shared" si="6"/>
        <v>0</v>
      </c>
      <c r="I107" s="139"/>
      <c r="J107" s="194"/>
      <c r="K107" s="195"/>
      <c r="L107" s="195"/>
      <c r="M107" s="139"/>
      <c r="N107" s="139"/>
      <c r="O107" s="193"/>
      <c r="P107" s="141"/>
      <c r="Q107" s="196">
        <f t="shared" si="7"/>
        <v>0</v>
      </c>
      <c r="R107" s="197" t="str">
        <f t="shared" si="8"/>
        <v/>
      </c>
      <c r="S107" s="197">
        <f t="shared" si="9"/>
        <v>0</v>
      </c>
      <c r="T107" s="200"/>
      <c r="U107" s="196">
        <f t="shared" ref="U107:V107" si="93">C107/100</f>
        <v>0</v>
      </c>
      <c r="V107" s="196">
        <f t="shared" si="93"/>
        <v>0</v>
      </c>
      <c r="W107" s="196">
        <f t="shared" si="12"/>
        <v>0</v>
      </c>
      <c r="X107" s="199">
        <f t="shared" si="13"/>
        <v>0</v>
      </c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</row>
    <row r="108" ht="27.0" hidden="1" customHeight="1">
      <c r="A108" s="160">
        <v>77.0</v>
      </c>
      <c r="B108" s="191"/>
      <c r="C108" s="191"/>
      <c r="D108" s="191"/>
      <c r="E108" s="191"/>
      <c r="F108" s="192" t="str">
        <f t="shared" si="5"/>
        <v/>
      </c>
      <c r="G108" s="191"/>
      <c r="H108" s="193">
        <f t="shared" si="6"/>
        <v>0</v>
      </c>
      <c r="I108" s="139"/>
      <c r="J108" s="194"/>
      <c r="K108" s="195"/>
      <c r="L108" s="195"/>
      <c r="M108" s="139"/>
      <c r="N108" s="139"/>
      <c r="O108" s="193"/>
      <c r="P108" s="141"/>
      <c r="Q108" s="196">
        <f t="shared" si="7"/>
        <v>0</v>
      </c>
      <c r="R108" s="197" t="str">
        <f t="shared" si="8"/>
        <v/>
      </c>
      <c r="S108" s="197">
        <f t="shared" si="9"/>
        <v>0</v>
      </c>
      <c r="T108" s="200"/>
      <c r="U108" s="196">
        <f t="shared" ref="U108:V108" si="94">C108/100</f>
        <v>0</v>
      </c>
      <c r="V108" s="196">
        <f t="shared" si="94"/>
        <v>0</v>
      </c>
      <c r="W108" s="196">
        <f t="shared" si="12"/>
        <v>0</v>
      </c>
      <c r="X108" s="199">
        <f t="shared" si="13"/>
        <v>0</v>
      </c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</row>
    <row r="109" ht="27.0" hidden="1" customHeight="1">
      <c r="A109" s="160">
        <v>78.0</v>
      </c>
      <c r="B109" s="191"/>
      <c r="C109" s="191"/>
      <c r="D109" s="191"/>
      <c r="E109" s="191"/>
      <c r="F109" s="192" t="str">
        <f t="shared" si="5"/>
        <v/>
      </c>
      <c r="G109" s="191"/>
      <c r="H109" s="193">
        <f t="shared" si="6"/>
        <v>0</v>
      </c>
      <c r="I109" s="139"/>
      <c r="J109" s="194"/>
      <c r="K109" s="195"/>
      <c r="L109" s="195"/>
      <c r="M109" s="139"/>
      <c r="N109" s="139"/>
      <c r="O109" s="193"/>
      <c r="P109" s="141"/>
      <c r="Q109" s="196">
        <f t="shared" si="7"/>
        <v>0</v>
      </c>
      <c r="R109" s="197" t="str">
        <f t="shared" si="8"/>
        <v/>
      </c>
      <c r="S109" s="197">
        <f t="shared" si="9"/>
        <v>0</v>
      </c>
      <c r="T109" s="200"/>
      <c r="U109" s="196">
        <f t="shared" ref="U109:V109" si="95">C109/100</f>
        <v>0</v>
      </c>
      <c r="V109" s="196">
        <f t="shared" si="95"/>
        <v>0</v>
      </c>
      <c r="W109" s="196">
        <f t="shared" si="12"/>
        <v>0</v>
      </c>
      <c r="X109" s="199">
        <f t="shared" si="13"/>
        <v>0</v>
      </c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</row>
    <row r="110" ht="27.0" hidden="1" customHeight="1">
      <c r="A110" s="160">
        <v>79.0</v>
      </c>
      <c r="B110" s="191"/>
      <c r="C110" s="191"/>
      <c r="D110" s="191"/>
      <c r="E110" s="191"/>
      <c r="F110" s="192" t="str">
        <f t="shared" si="5"/>
        <v/>
      </c>
      <c r="G110" s="191"/>
      <c r="H110" s="193">
        <f t="shared" si="6"/>
        <v>0</v>
      </c>
      <c r="I110" s="139"/>
      <c r="J110" s="194"/>
      <c r="K110" s="195"/>
      <c r="L110" s="195"/>
      <c r="M110" s="139"/>
      <c r="N110" s="139"/>
      <c r="O110" s="193"/>
      <c r="P110" s="141"/>
      <c r="Q110" s="196">
        <f t="shared" si="7"/>
        <v>0</v>
      </c>
      <c r="R110" s="197" t="str">
        <f t="shared" si="8"/>
        <v/>
      </c>
      <c r="S110" s="197">
        <f t="shared" si="9"/>
        <v>0</v>
      </c>
      <c r="T110" s="200"/>
      <c r="U110" s="196">
        <f t="shared" ref="U110:V110" si="96">C110/100</f>
        <v>0</v>
      </c>
      <c r="V110" s="196">
        <f t="shared" si="96"/>
        <v>0</v>
      </c>
      <c r="W110" s="196">
        <f t="shared" si="12"/>
        <v>0</v>
      </c>
      <c r="X110" s="199">
        <f t="shared" si="13"/>
        <v>0</v>
      </c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</row>
    <row r="111" ht="27.0" hidden="1" customHeight="1">
      <c r="A111" s="160">
        <v>80.0</v>
      </c>
      <c r="B111" s="191"/>
      <c r="C111" s="191"/>
      <c r="D111" s="191"/>
      <c r="E111" s="191"/>
      <c r="F111" s="192" t="str">
        <f t="shared" si="5"/>
        <v/>
      </c>
      <c r="G111" s="191"/>
      <c r="H111" s="193">
        <f t="shared" si="6"/>
        <v>0</v>
      </c>
      <c r="I111" s="139"/>
      <c r="J111" s="194"/>
      <c r="K111" s="195"/>
      <c r="L111" s="195"/>
      <c r="M111" s="139"/>
      <c r="N111" s="139"/>
      <c r="O111" s="193"/>
      <c r="P111" s="141"/>
      <c r="Q111" s="196">
        <f t="shared" si="7"/>
        <v>0</v>
      </c>
      <c r="R111" s="197" t="str">
        <f t="shared" si="8"/>
        <v/>
      </c>
      <c r="S111" s="197">
        <f t="shared" si="9"/>
        <v>0</v>
      </c>
      <c r="T111" s="200"/>
      <c r="U111" s="196">
        <f t="shared" ref="U111:V111" si="97">C111/100</f>
        <v>0</v>
      </c>
      <c r="V111" s="196">
        <f t="shared" si="97"/>
        <v>0</v>
      </c>
      <c r="W111" s="196">
        <f t="shared" si="12"/>
        <v>0</v>
      </c>
      <c r="X111" s="199">
        <f t="shared" si="13"/>
        <v>0</v>
      </c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</row>
    <row r="112" ht="27.0" hidden="1" customHeight="1">
      <c r="A112" s="160">
        <v>81.0</v>
      </c>
      <c r="B112" s="191"/>
      <c r="C112" s="191"/>
      <c r="D112" s="191"/>
      <c r="E112" s="191"/>
      <c r="F112" s="192" t="str">
        <f t="shared" si="5"/>
        <v/>
      </c>
      <c r="G112" s="191"/>
      <c r="H112" s="193">
        <f t="shared" si="6"/>
        <v>0</v>
      </c>
      <c r="I112" s="139"/>
      <c r="J112" s="194"/>
      <c r="K112" s="195"/>
      <c r="L112" s="195"/>
      <c r="M112" s="139"/>
      <c r="N112" s="139"/>
      <c r="O112" s="193"/>
      <c r="P112" s="141"/>
      <c r="Q112" s="196">
        <f t="shared" si="7"/>
        <v>0</v>
      </c>
      <c r="R112" s="197" t="str">
        <f t="shared" si="8"/>
        <v/>
      </c>
      <c r="S112" s="197">
        <f t="shared" si="9"/>
        <v>0</v>
      </c>
      <c r="T112" s="200"/>
      <c r="U112" s="196">
        <f t="shared" ref="U112:V112" si="98">C112/100</f>
        <v>0</v>
      </c>
      <c r="V112" s="196">
        <f t="shared" si="98"/>
        <v>0</v>
      </c>
      <c r="W112" s="196">
        <f t="shared" si="12"/>
        <v>0</v>
      </c>
      <c r="X112" s="199">
        <f t="shared" si="13"/>
        <v>0</v>
      </c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</row>
    <row r="113" ht="27.0" hidden="1" customHeight="1">
      <c r="A113" s="160">
        <v>82.0</v>
      </c>
      <c r="B113" s="191"/>
      <c r="C113" s="191"/>
      <c r="D113" s="191"/>
      <c r="E113" s="191"/>
      <c r="F113" s="192" t="str">
        <f t="shared" si="5"/>
        <v/>
      </c>
      <c r="G113" s="191"/>
      <c r="H113" s="193">
        <f t="shared" si="6"/>
        <v>0</v>
      </c>
      <c r="I113" s="139"/>
      <c r="J113" s="194"/>
      <c r="K113" s="195"/>
      <c r="L113" s="195"/>
      <c r="M113" s="139"/>
      <c r="N113" s="139"/>
      <c r="O113" s="193"/>
      <c r="P113" s="141"/>
      <c r="Q113" s="196">
        <f t="shared" si="7"/>
        <v>0</v>
      </c>
      <c r="R113" s="197" t="str">
        <f t="shared" si="8"/>
        <v/>
      </c>
      <c r="S113" s="197">
        <f t="shared" si="9"/>
        <v>0</v>
      </c>
      <c r="T113" s="200"/>
      <c r="U113" s="196">
        <f t="shared" ref="U113:V113" si="99">C113/100</f>
        <v>0</v>
      </c>
      <c r="V113" s="196">
        <f t="shared" si="99"/>
        <v>0</v>
      </c>
      <c r="W113" s="196">
        <f t="shared" si="12"/>
        <v>0</v>
      </c>
      <c r="X113" s="199">
        <f t="shared" si="13"/>
        <v>0</v>
      </c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</row>
    <row r="114" ht="27.0" hidden="1" customHeight="1">
      <c r="A114" s="160">
        <v>83.0</v>
      </c>
      <c r="B114" s="191"/>
      <c r="C114" s="191"/>
      <c r="D114" s="191"/>
      <c r="E114" s="191"/>
      <c r="F114" s="192" t="str">
        <f t="shared" si="5"/>
        <v/>
      </c>
      <c r="G114" s="191"/>
      <c r="H114" s="193">
        <f t="shared" si="6"/>
        <v>0</v>
      </c>
      <c r="I114" s="139"/>
      <c r="J114" s="194"/>
      <c r="K114" s="195"/>
      <c r="L114" s="195"/>
      <c r="M114" s="139"/>
      <c r="N114" s="139"/>
      <c r="O114" s="193"/>
      <c r="P114" s="141"/>
      <c r="Q114" s="196">
        <f t="shared" si="7"/>
        <v>0</v>
      </c>
      <c r="R114" s="197" t="str">
        <f t="shared" si="8"/>
        <v/>
      </c>
      <c r="S114" s="197">
        <f t="shared" si="9"/>
        <v>0</v>
      </c>
      <c r="T114" s="200"/>
      <c r="U114" s="196">
        <f t="shared" ref="U114:V114" si="100">C114/100</f>
        <v>0</v>
      </c>
      <c r="V114" s="196">
        <f t="shared" si="100"/>
        <v>0</v>
      </c>
      <c r="W114" s="196">
        <f t="shared" si="12"/>
        <v>0</v>
      </c>
      <c r="X114" s="199">
        <f t="shared" si="13"/>
        <v>0</v>
      </c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</row>
    <row r="115" ht="27.0" hidden="1" customHeight="1">
      <c r="A115" s="160">
        <v>84.0</v>
      </c>
      <c r="B115" s="191"/>
      <c r="C115" s="191"/>
      <c r="D115" s="191"/>
      <c r="E115" s="191"/>
      <c r="F115" s="192" t="str">
        <f t="shared" si="5"/>
        <v/>
      </c>
      <c r="G115" s="191"/>
      <c r="H115" s="193">
        <f t="shared" si="6"/>
        <v>0</v>
      </c>
      <c r="I115" s="139"/>
      <c r="J115" s="194"/>
      <c r="K115" s="195"/>
      <c r="L115" s="195"/>
      <c r="M115" s="139"/>
      <c r="N115" s="139"/>
      <c r="O115" s="193"/>
      <c r="P115" s="141"/>
      <c r="Q115" s="196">
        <f t="shared" si="7"/>
        <v>0</v>
      </c>
      <c r="R115" s="197" t="str">
        <f t="shared" si="8"/>
        <v/>
      </c>
      <c r="S115" s="197">
        <f t="shared" si="9"/>
        <v>0</v>
      </c>
      <c r="T115" s="200"/>
      <c r="U115" s="196">
        <f t="shared" ref="U115:V115" si="101">C115/100</f>
        <v>0</v>
      </c>
      <c r="V115" s="196">
        <f t="shared" si="101"/>
        <v>0</v>
      </c>
      <c r="W115" s="196">
        <f t="shared" si="12"/>
        <v>0</v>
      </c>
      <c r="X115" s="199">
        <f t="shared" si="13"/>
        <v>0</v>
      </c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</row>
    <row r="116" ht="27.0" hidden="1" customHeight="1">
      <c r="A116" s="160">
        <v>85.0</v>
      </c>
      <c r="B116" s="191"/>
      <c r="C116" s="191"/>
      <c r="D116" s="191"/>
      <c r="E116" s="191"/>
      <c r="F116" s="192" t="str">
        <f t="shared" si="5"/>
        <v/>
      </c>
      <c r="G116" s="191"/>
      <c r="H116" s="193">
        <f t="shared" si="6"/>
        <v>0</v>
      </c>
      <c r="I116" s="139"/>
      <c r="J116" s="194"/>
      <c r="K116" s="195"/>
      <c r="L116" s="195"/>
      <c r="M116" s="139"/>
      <c r="N116" s="139"/>
      <c r="O116" s="193"/>
      <c r="P116" s="141"/>
      <c r="Q116" s="196">
        <f t="shared" si="7"/>
        <v>0</v>
      </c>
      <c r="R116" s="197" t="str">
        <f t="shared" si="8"/>
        <v/>
      </c>
      <c r="S116" s="197">
        <f t="shared" si="9"/>
        <v>0</v>
      </c>
      <c r="T116" s="200"/>
      <c r="U116" s="196">
        <f t="shared" ref="U116:V116" si="102">C116/100</f>
        <v>0</v>
      </c>
      <c r="V116" s="196">
        <f t="shared" si="102"/>
        <v>0</v>
      </c>
      <c r="W116" s="196">
        <f t="shared" si="12"/>
        <v>0</v>
      </c>
      <c r="X116" s="199">
        <f t="shared" si="13"/>
        <v>0</v>
      </c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</row>
    <row r="117" ht="27.0" hidden="1" customHeight="1">
      <c r="A117" s="160">
        <v>86.0</v>
      </c>
      <c r="B117" s="191"/>
      <c r="C117" s="191"/>
      <c r="D117" s="191"/>
      <c r="E117" s="191"/>
      <c r="F117" s="192" t="str">
        <f t="shared" si="5"/>
        <v/>
      </c>
      <c r="G117" s="191"/>
      <c r="H117" s="193">
        <f t="shared" si="6"/>
        <v>0</v>
      </c>
      <c r="I117" s="139"/>
      <c r="J117" s="194"/>
      <c r="K117" s="195"/>
      <c r="L117" s="195"/>
      <c r="M117" s="139"/>
      <c r="N117" s="139"/>
      <c r="O117" s="193"/>
      <c r="P117" s="141"/>
      <c r="Q117" s="196">
        <f t="shared" si="7"/>
        <v>0</v>
      </c>
      <c r="R117" s="197" t="str">
        <f t="shared" si="8"/>
        <v/>
      </c>
      <c r="S117" s="197">
        <f t="shared" si="9"/>
        <v>0</v>
      </c>
      <c r="T117" s="200"/>
      <c r="U117" s="196">
        <f t="shared" ref="U117:V117" si="103">C117/100</f>
        <v>0</v>
      </c>
      <c r="V117" s="196">
        <f t="shared" si="103"/>
        <v>0</v>
      </c>
      <c r="W117" s="196">
        <f t="shared" si="12"/>
        <v>0</v>
      </c>
      <c r="X117" s="199">
        <f t="shared" si="13"/>
        <v>0</v>
      </c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</row>
    <row r="118" ht="27.0" hidden="1" customHeight="1">
      <c r="A118" s="160">
        <v>87.0</v>
      </c>
      <c r="B118" s="191"/>
      <c r="C118" s="191"/>
      <c r="D118" s="191"/>
      <c r="E118" s="191"/>
      <c r="F118" s="192" t="str">
        <f t="shared" si="5"/>
        <v/>
      </c>
      <c r="G118" s="191"/>
      <c r="H118" s="193">
        <f t="shared" si="6"/>
        <v>0</v>
      </c>
      <c r="I118" s="139"/>
      <c r="J118" s="194"/>
      <c r="K118" s="195"/>
      <c r="L118" s="195"/>
      <c r="M118" s="139"/>
      <c r="N118" s="139"/>
      <c r="O118" s="193"/>
      <c r="P118" s="141"/>
      <c r="Q118" s="196">
        <f t="shared" si="7"/>
        <v>0</v>
      </c>
      <c r="R118" s="197" t="str">
        <f t="shared" si="8"/>
        <v/>
      </c>
      <c r="S118" s="197">
        <f t="shared" si="9"/>
        <v>0</v>
      </c>
      <c r="T118" s="200"/>
      <c r="U118" s="196">
        <f t="shared" ref="U118:V118" si="104">C118/100</f>
        <v>0</v>
      </c>
      <c r="V118" s="196">
        <f t="shared" si="104"/>
        <v>0</v>
      </c>
      <c r="W118" s="196">
        <f t="shared" si="12"/>
        <v>0</v>
      </c>
      <c r="X118" s="199">
        <f t="shared" si="13"/>
        <v>0</v>
      </c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</row>
    <row r="119" ht="27.0" hidden="1" customHeight="1">
      <c r="A119" s="160">
        <v>88.0</v>
      </c>
      <c r="B119" s="191"/>
      <c r="C119" s="191"/>
      <c r="D119" s="191"/>
      <c r="E119" s="191"/>
      <c r="F119" s="192" t="str">
        <f t="shared" si="5"/>
        <v/>
      </c>
      <c r="G119" s="191"/>
      <c r="H119" s="193">
        <f t="shared" si="6"/>
        <v>0</v>
      </c>
      <c r="I119" s="139"/>
      <c r="J119" s="194"/>
      <c r="K119" s="195"/>
      <c r="L119" s="195"/>
      <c r="M119" s="139"/>
      <c r="N119" s="139"/>
      <c r="O119" s="193"/>
      <c r="P119" s="141"/>
      <c r="Q119" s="196">
        <f t="shared" si="7"/>
        <v>0</v>
      </c>
      <c r="R119" s="197" t="str">
        <f t="shared" si="8"/>
        <v/>
      </c>
      <c r="S119" s="197">
        <f t="shared" si="9"/>
        <v>0</v>
      </c>
      <c r="T119" s="200"/>
      <c r="U119" s="196">
        <f t="shared" ref="U119:V119" si="105">C119/100</f>
        <v>0</v>
      </c>
      <c r="V119" s="196">
        <f t="shared" si="105"/>
        <v>0</v>
      </c>
      <c r="W119" s="196">
        <f t="shared" si="12"/>
        <v>0</v>
      </c>
      <c r="X119" s="199">
        <f t="shared" si="13"/>
        <v>0</v>
      </c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</row>
    <row r="120" ht="27.0" hidden="1" customHeight="1">
      <c r="A120" s="160">
        <v>89.0</v>
      </c>
      <c r="B120" s="191"/>
      <c r="C120" s="191"/>
      <c r="D120" s="191"/>
      <c r="E120" s="191"/>
      <c r="F120" s="192" t="str">
        <f t="shared" si="5"/>
        <v/>
      </c>
      <c r="G120" s="191"/>
      <c r="H120" s="193">
        <f t="shared" si="6"/>
        <v>0</v>
      </c>
      <c r="I120" s="139"/>
      <c r="J120" s="194"/>
      <c r="K120" s="195"/>
      <c r="L120" s="195"/>
      <c r="M120" s="139"/>
      <c r="N120" s="139"/>
      <c r="O120" s="193"/>
      <c r="P120" s="141"/>
      <c r="Q120" s="196">
        <f t="shared" si="7"/>
        <v>0</v>
      </c>
      <c r="R120" s="197" t="str">
        <f t="shared" si="8"/>
        <v/>
      </c>
      <c r="S120" s="197">
        <f t="shared" si="9"/>
        <v>0</v>
      </c>
      <c r="T120" s="200"/>
      <c r="U120" s="196">
        <f t="shared" ref="U120:V120" si="106">C120/100</f>
        <v>0</v>
      </c>
      <c r="V120" s="196">
        <f t="shared" si="106"/>
        <v>0</v>
      </c>
      <c r="W120" s="196">
        <f t="shared" si="12"/>
        <v>0</v>
      </c>
      <c r="X120" s="199">
        <f t="shared" si="13"/>
        <v>0</v>
      </c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</row>
    <row r="121" ht="27.0" hidden="1" customHeight="1">
      <c r="A121" s="160">
        <v>90.0</v>
      </c>
      <c r="B121" s="191"/>
      <c r="C121" s="191"/>
      <c r="D121" s="191"/>
      <c r="E121" s="191"/>
      <c r="F121" s="192" t="str">
        <f t="shared" si="5"/>
        <v/>
      </c>
      <c r="G121" s="191"/>
      <c r="H121" s="193">
        <f t="shared" si="6"/>
        <v>0</v>
      </c>
      <c r="I121" s="139"/>
      <c r="J121" s="194"/>
      <c r="K121" s="195"/>
      <c r="L121" s="195"/>
      <c r="M121" s="139"/>
      <c r="N121" s="139"/>
      <c r="O121" s="193"/>
      <c r="P121" s="141"/>
      <c r="Q121" s="196">
        <f t="shared" si="7"/>
        <v>0</v>
      </c>
      <c r="R121" s="197" t="str">
        <f t="shared" si="8"/>
        <v/>
      </c>
      <c r="S121" s="197">
        <f t="shared" si="9"/>
        <v>0</v>
      </c>
      <c r="T121" s="200"/>
      <c r="U121" s="196">
        <f t="shared" ref="U121:V121" si="107">C121/100</f>
        <v>0</v>
      </c>
      <c r="V121" s="196">
        <f t="shared" si="107"/>
        <v>0</v>
      </c>
      <c r="W121" s="196">
        <f t="shared" si="12"/>
        <v>0</v>
      </c>
      <c r="X121" s="199">
        <f t="shared" si="13"/>
        <v>0</v>
      </c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</row>
    <row r="122" ht="27.0" hidden="1" customHeight="1">
      <c r="A122" s="160">
        <v>91.0</v>
      </c>
      <c r="B122" s="191"/>
      <c r="C122" s="191"/>
      <c r="D122" s="191"/>
      <c r="E122" s="191"/>
      <c r="F122" s="192" t="str">
        <f t="shared" si="5"/>
        <v/>
      </c>
      <c r="G122" s="191"/>
      <c r="H122" s="193">
        <f t="shared" si="6"/>
        <v>0</v>
      </c>
      <c r="I122" s="139"/>
      <c r="J122" s="194"/>
      <c r="K122" s="195"/>
      <c r="L122" s="195"/>
      <c r="M122" s="139"/>
      <c r="N122" s="139"/>
      <c r="O122" s="193"/>
      <c r="P122" s="141"/>
      <c r="Q122" s="196">
        <f t="shared" si="7"/>
        <v>0</v>
      </c>
      <c r="R122" s="197" t="str">
        <f t="shared" si="8"/>
        <v/>
      </c>
      <c r="S122" s="197">
        <f t="shared" si="9"/>
        <v>0</v>
      </c>
      <c r="T122" s="200"/>
      <c r="U122" s="196">
        <f t="shared" ref="U122:V122" si="108">C122/100</f>
        <v>0</v>
      </c>
      <c r="V122" s="196">
        <f t="shared" si="108"/>
        <v>0</v>
      </c>
      <c r="W122" s="196">
        <f t="shared" si="12"/>
        <v>0</v>
      </c>
      <c r="X122" s="199">
        <f t="shared" si="13"/>
        <v>0</v>
      </c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</row>
    <row r="123" ht="27.0" hidden="1" customHeight="1">
      <c r="A123" s="160">
        <v>92.0</v>
      </c>
      <c r="B123" s="191"/>
      <c r="C123" s="191"/>
      <c r="D123" s="191"/>
      <c r="E123" s="191"/>
      <c r="F123" s="192" t="str">
        <f t="shared" si="5"/>
        <v/>
      </c>
      <c r="G123" s="191"/>
      <c r="H123" s="193">
        <f t="shared" si="6"/>
        <v>0</v>
      </c>
      <c r="I123" s="139"/>
      <c r="J123" s="194"/>
      <c r="K123" s="195"/>
      <c r="L123" s="195"/>
      <c r="M123" s="139"/>
      <c r="N123" s="139"/>
      <c r="O123" s="193"/>
      <c r="P123" s="141"/>
      <c r="Q123" s="196">
        <f t="shared" si="7"/>
        <v>0</v>
      </c>
      <c r="R123" s="197" t="str">
        <f t="shared" si="8"/>
        <v/>
      </c>
      <c r="S123" s="197">
        <f t="shared" si="9"/>
        <v>0</v>
      </c>
      <c r="T123" s="200"/>
      <c r="U123" s="196">
        <f t="shared" ref="U123:V123" si="109">C123/100</f>
        <v>0</v>
      </c>
      <c r="V123" s="196">
        <f t="shared" si="109"/>
        <v>0</v>
      </c>
      <c r="W123" s="196">
        <f t="shared" si="12"/>
        <v>0</v>
      </c>
      <c r="X123" s="199">
        <f t="shared" si="13"/>
        <v>0</v>
      </c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</row>
    <row r="124" ht="27.0" hidden="1" customHeight="1">
      <c r="A124" s="160">
        <v>93.0</v>
      </c>
      <c r="B124" s="191"/>
      <c r="C124" s="191"/>
      <c r="D124" s="191"/>
      <c r="E124" s="191"/>
      <c r="F124" s="192" t="str">
        <f t="shared" si="5"/>
        <v/>
      </c>
      <c r="G124" s="191"/>
      <c r="H124" s="193">
        <f t="shared" si="6"/>
        <v>0</v>
      </c>
      <c r="I124" s="139"/>
      <c r="J124" s="194"/>
      <c r="K124" s="195"/>
      <c r="L124" s="195"/>
      <c r="M124" s="139"/>
      <c r="N124" s="139"/>
      <c r="O124" s="193"/>
      <c r="P124" s="141"/>
      <c r="Q124" s="196">
        <f t="shared" si="7"/>
        <v>0</v>
      </c>
      <c r="R124" s="197" t="str">
        <f t="shared" si="8"/>
        <v/>
      </c>
      <c r="S124" s="197">
        <f t="shared" si="9"/>
        <v>0</v>
      </c>
      <c r="T124" s="200"/>
      <c r="U124" s="196">
        <f t="shared" ref="U124:V124" si="110">C124/100</f>
        <v>0</v>
      </c>
      <c r="V124" s="196">
        <f t="shared" si="110"/>
        <v>0</v>
      </c>
      <c r="W124" s="196">
        <f t="shared" si="12"/>
        <v>0</v>
      </c>
      <c r="X124" s="199">
        <f t="shared" si="13"/>
        <v>0</v>
      </c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</row>
    <row r="125" ht="27.0" hidden="1" customHeight="1">
      <c r="A125" s="160">
        <v>94.0</v>
      </c>
      <c r="B125" s="191"/>
      <c r="C125" s="191"/>
      <c r="D125" s="191"/>
      <c r="E125" s="191"/>
      <c r="F125" s="192" t="str">
        <f t="shared" si="5"/>
        <v/>
      </c>
      <c r="G125" s="191"/>
      <c r="H125" s="193">
        <f t="shared" si="6"/>
        <v>0</v>
      </c>
      <c r="I125" s="139"/>
      <c r="J125" s="194"/>
      <c r="K125" s="195"/>
      <c r="L125" s="195"/>
      <c r="M125" s="139"/>
      <c r="N125" s="139"/>
      <c r="O125" s="193"/>
      <c r="P125" s="141"/>
      <c r="Q125" s="196">
        <f t="shared" si="7"/>
        <v>0</v>
      </c>
      <c r="R125" s="197" t="str">
        <f t="shared" si="8"/>
        <v/>
      </c>
      <c r="S125" s="197">
        <f t="shared" si="9"/>
        <v>0</v>
      </c>
      <c r="T125" s="200"/>
      <c r="U125" s="196">
        <f t="shared" ref="U125:V125" si="111">C125/100</f>
        <v>0</v>
      </c>
      <c r="V125" s="196">
        <f t="shared" si="111"/>
        <v>0</v>
      </c>
      <c r="W125" s="196">
        <f t="shared" si="12"/>
        <v>0</v>
      </c>
      <c r="X125" s="199">
        <f t="shared" si="13"/>
        <v>0</v>
      </c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</row>
    <row r="126" ht="27.0" hidden="1" customHeight="1">
      <c r="A126" s="160">
        <v>95.0</v>
      </c>
      <c r="B126" s="191"/>
      <c r="C126" s="191"/>
      <c r="D126" s="191"/>
      <c r="E126" s="191"/>
      <c r="F126" s="192" t="str">
        <f t="shared" si="5"/>
        <v/>
      </c>
      <c r="G126" s="191"/>
      <c r="H126" s="193">
        <f t="shared" si="6"/>
        <v>0</v>
      </c>
      <c r="I126" s="139"/>
      <c r="J126" s="194"/>
      <c r="K126" s="195"/>
      <c r="L126" s="195"/>
      <c r="M126" s="139"/>
      <c r="N126" s="139"/>
      <c r="O126" s="193"/>
      <c r="P126" s="141"/>
      <c r="Q126" s="196">
        <f t="shared" si="7"/>
        <v>0</v>
      </c>
      <c r="R126" s="197" t="str">
        <f t="shared" si="8"/>
        <v/>
      </c>
      <c r="S126" s="197">
        <f t="shared" si="9"/>
        <v>0</v>
      </c>
      <c r="T126" s="200"/>
      <c r="U126" s="196">
        <f t="shared" ref="U126:V126" si="112">C126/100</f>
        <v>0</v>
      </c>
      <c r="V126" s="196">
        <f t="shared" si="112"/>
        <v>0</v>
      </c>
      <c r="W126" s="196">
        <f t="shared" si="12"/>
        <v>0</v>
      </c>
      <c r="X126" s="199">
        <f t="shared" si="13"/>
        <v>0</v>
      </c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</row>
    <row r="127" ht="27.0" hidden="1" customHeight="1">
      <c r="A127" s="160">
        <v>96.0</v>
      </c>
      <c r="B127" s="191"/>
      <c r="C127" s="191"/>
      <c r="D127" s="191"/>
      <c r="E127" s="191"/>
      <c r="F127" s="192" t="str">
        <f t="shared" si="5"/>
        <v/>
      </c>
      <c r="G127" s="191"/>
      <c r="H127" s="193">
        <f t="shared" si="6"/>
        <v>0</v>
      </c>
      <c r="I127" s="139"/>
      <c r="J127" s="194"/>
      <c r="K127" s="195"/>
      <c r="L127" s="195"/>
      <c r="M127" s="139"/>
      <c r="N127" s="139"/>
      <c r="O127" s="193"/>
      <c r="P127" s="141"/>
      <c r="Q127" s="196">
        <f t="shared" si="7"/>
        <v>0</v>
      </c>
      <c r="R127" s="197" t="str">
        <f t="shared" si="8"/>
        <v/>
      </c>
      <c r="S127" s="197">
        <f t="shared" si="9"/>
        <v>0</v>
      </c>
      <c r="T127" s="200"/>
      <c r="U127" s="196">
        <f t="shared" ref="U127:V127" si="113">C127/100</f>
        <v>0</v>
      </c>
      <c r="V127" s="196">
        <f t="shared" si="113"/>
        <v>0</v>
      </c>
      <c r="W127" s="196">
        <f t="shared" si="12"/>
        <v>0</v>
      </c>
      <c r="X127" s="199">
        <f t="shared" si="13"/>
        <v>0</v>
      </c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</row>
    <row r="128" ht="27.0" hidden="1" customHeight="1">
      <c r="A128" s="160">
        <v>97.0</v>
      </c>
      <c r="B128" s="191"/>
      <c r="C128" s="191"/>
      <c r="D128" s="191"/>
      <c r="E128" s="191"/>
      <c r="F128" s="192" t="str">
        <f t="shared" si="5"/>
        <v/>
      </c>
      <c r="G128" s="191"/>
      <c r="H128" s="193">
        <f t="shared" si="6"/>
        <v>0</v>
      </c>
      <c r="I128" s="139"/>
      <c r="J128" s="194"/>
      <c r="K128" s="195"/>
      <c r="L128" s="195"/>
      <c r="M128" s="139"/>
      <c r="N128" s="139"/>
      <c r="O128" s="193"/>
      <c r="P128" s="141"/>
      <c r="Q128" s="196">
        <f t="shared" si="7"/>
        <v>0</v>
      </c>
      <c r="R128" s="197" t="str">
        <f t="shared" si="8"/>
        <v/>
      </c>
      <c r="S128" s="197">
        <f t="shared" si="9"/>
        <v>0</v>
      </c>
      <c r="T128" s="200"/>
      <c r="U128" s="196">
        <f t="shared" ref="U128:V128" si="114">C128/100</f>
        <v>0</v>
      </c>
      <c r="V128" s="196">
        <f t="shared" si="114"/>
        <v>0</v>
      </c>
      <c r="W128" s="196">
        <f t="shared" si="12"/>
        <v>0</v>
      </c>
      <c r="X128" s="199">
        <f t="shared" si="13"/>
        <v>0</v>
      </c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</row>
    <row r="129" ht="27.0" hidden="1" customHeight="1">
      <c r="A129" s="160">
        <v>98.0</v>
      </c>
      <c r="B129" s="191"/>
      <c r="C129" s="191"/>
      <c r="D129" s="191"/>
      <c r="E129" s="191"/>
      <c r="F129" s="192" t="str">
        <f t="shared" si="5"/>
        <v/>
      </c>
      <c r="G129" s="191"/>
      <c r="H129" s="193">
        <f t="shared" si="6"/>
        <v>0</v>
      </c>
      <c r="I129" s="139"/>
      <c r="J129" s="194"/>
      <c r="K129" s="195"/>
      <c r="L129" s="195"/>
      <c r="M129" s="139"/>
      <c r="N129" s="139"/>
      <c r="O129" s="193"/>
      <c r="P129" s="141"/>
      <c r="Q129" s="196">
        <f t="shared" si="7"/>
        <v>0</v>
      </c>
      <c r="R129" s="197" t="str">
        <f t="shared" si="8"/>
        <v/>
      </c>
      <c r="S129" s="197">
        <f t="shared" si="9"/>
        <v>0</v>
      </c>
      <c r="T129" s="200"/>
      <c r="U129" s="196">
        <f t="shared" ref="U129:V129" si="115">C129/100</f>
        <v>0</v>
      </c>
      <c r="V129" s="196">
        <f t="shared" si="115"/>
        <v>0</v>
      </c>
      <c r="W129" s="196">
        <f t="shared" si="12"/>
        <v>0</v>
      </c>
      <c r="X129" s="199">
        <f t="shared" si="13"/>
        <v>0</v>
      </c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</row>
    <row r="130" ht="27.0" hidden="1" customHeight="1">
      <c r="A130" s="160">
        <v>99.0</v>
      </c>
      <c r="B130" s="191"/>
      <c r="C130" s="191"/>
      <c r="D130" s="191"/>
      <c r="E130" s="191"/>
      <c r="F130" s="192" t="str">
        <f t="shared" si="5"/>
        <v/>
      </c>
      <c r="G130" s="191"/>
      <c r="H130" s="193">
        <f t="shared" si="6"/>
        <v>0</v>
      </c>
      <c r="I130" s="139"/>
      <c r="J130" s="194"/>
      <c r="K130" s="195"/>
      <c r="L130" s="195"/>
      <c r="M130" s="139"/>
      <c r="N130" s="139"/>
      <c r="O130" s="193"/>
      <c r="P130" s="141"/>
      <c r="Q130" s="196">
        <f t="shared" si="7"/>
        <v>0</v>
      </c>
      <c r="R130" s="197" t="str">
        <f t="shared" si="8"/>
        <v/>
      </c>
      <c r="S130" s="197">
        <f t="shared" si="9"/>
        <v>0</v>
      </c>
      <c r="T130" s="200"/>
      <c r="U130" s="196">
        <f t="shared" ref="U130:V130" si="116">C130/100</f>
        <v>0</v>
      </c>
      <c r="V130" s="196">
        <f t="shared" si="116"/>
        <v>0</v>
      </c>
      <c r="W130" s="196">
        <f t="shared" si="12"/>
        <v>0</v>
      </c>
      <c r="X130" s="199">
        <f t="shared" si="13"/>
        <v>0</v>
      </c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</row>
    <row r="131" ht="27.0" hidden="1" customHeight="1">
      <c r="A131" s="160">
        <v>100.0</v>
      </c>
      <c r="B131" s="191"/>
      <c r="C131" s="191"/>
      <c r="D131" s="191"/>
      <c r="E131" s="191"/>
      <c r="F131" s="192" t="str">
        <f t="shared" si="5"/>
        <v/>
      </c>
      <c r="G131" s="191"/>
      <c r="H131" s="193">
        <f t="shared" si="6"/>
        <v>0</v>
      </c>
      <c r="I131" s="139"/>
      <c r="J131" s="194"/>
      <c r="K131" s="195"/>
      <c r="L131" s="195"/>
      <c r="M131" s="139"/>
      <c r="N131" s="139"/>
      <c r="O131" s="193"/>
      <c r="P131" s="141"/>
      <c r="Q131" s="196">
        <f t="shared" si="7"/>
        <v>0</v>
      </c>
      <c r="R131" s="197" t="str">
        <f t="shared" si="8"/>
        <v/>
      </c>
      <c r="S131" s="197">
        <f t="shared" si="9"/>
        <v>0</v>
      </c>
      <c r="T131" s="200"/>
      <c r="U131" s="196">
        <f t="shared" ref="U131:V131" si="117">C131/100</f>
        <v>0</v>
      </c>
      <c r="V131" s="196">
        <f t="shared" si="117"/>
        <v>0</v>
      </c>
      <c r="W131" s="196">
        <f t="shared" si="12"/>
        <v>0</v>
      </c>
      <c r="X131" s="199">
        <f t="shared" si="13"/>
        <v>0</v>
      </c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</row>
    <row r="132" ht="27.0" hidden="1" customHeight="1">
      <c r="A132" s="160">
        <v>101.0</v>
      </c>
      <c r="B132" s="191"/>
      <c r="C132" s="191"/>
      <c r="D132" s="191"/>
      <c r="E132" s="191"/>
      <c r="F132" s="192" t="str">
        <f t="shared" si="5"/>
        <v/>
      </c>
      <c r="G132" s="191"/>
      <c r="H132" s="193">
        <f t="shared" si="6"/>
        <v>0</v>
      </c>
      <c r="I132" s="139"/>
      <c r="J132" s="194"/>
      <c r="K132" s="195"/>
      <c r="L132" s="195"/>
      <c r="M132" s="139"/>
      <c r="N132" s="139"/>
      <c r="O132" s="193"/>
      <c r="P132" s="141"/>
      <c r="Q132" s="196">
        <f t="shared" si="7"/>
        <v>0</v>
      </c>
      <c r="R132" s="197" t="str">
        <f t="shared" si="8"/>
        <v/>
      </c>
      <c r="S132" s="197">
        <f t="shared" si="9"/>
        <v>0</v>
      </c>
      <c r="T132" s="200"/>
      <c r="U132" s="196">
        <f t="shared" ref="U132:V132" si="118">C132/100</f>
        <v>0</v>
      </c>
      <c r="V132" s="196">
        <f t="shared" si="118"/>
        <v>0</v>
      </c>
      <c r="W132" s="196">
        <f t="shared" si="12"/>
        <v>0</v>
      </c>
      <c r="X132" s="199">
        <f t="shared" si="13"/>
        <v>0</v>
      </c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</row>
    <row r="133" ht="27.0" hidden="1" customHeight="1">
      <c r="A133" s="160">
        <v>102.0</v>
      </c>
      <c r="B133" s="191"/>
      <c r="C133" s="191"/>
      <c r="D133" s="191"/>
      <c r="E133" s="191"/>
      <c r="F133" s="192" t="str">
        <f t="shared" si="5"/>
        <v/>
      </c>
      <c r="G133" s="191"/>
      <c r="H133" s="193">
        <f t="shared" si="6"/>
        <v>0</v>
      </c>
      <c r="I133" s="139"/>
      <c r="J133" s="194"/>
      <c r="K133" s="195"/>
      <c r="L133" s="195"/>
      <c r="M133" s="139"/>
      <c r="N133" s="139"/>
      <c r="O133" s="193"/>
      <c r="P133" s="141"/>
      <c r="Q133" s="196">
        <f t="shared" si="7"/>
        <v>0</v>
      </c>
      <c r="R133" s="197" t="str">
        <f t="shared" si="8"/>
        <v/>
      </c>
      <c r="S133" s="197">
        <f t="shared" si="9"/>
        <v>0</v>
      </c>
      <c r="T133" s="200"/>
      <c r="U133" s="196">
        <f t="shared" ref="U133:V133" si="119">C133/100</f>
        <v>0</v>
      </c>
      <c r="V133" s="196">
        <f t="shared" si="119"/>
        <v>0</v>
      </c>
      <c r="W133" s="196">
        <f t="shared" si="12"/>
        <v>0</v>
      </c>
      <c r="X133" s="199">
        <f t="shared" si="13"/>
        <v>0</v>
      </c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</row>
    <row r="134" ht="27.0" hidden="1" customHeight="1">
      <c r="A134" s="160">
        <v>103.0</v>
      </c>
      <c r="B134" s="191"/>
      <c r="C134" s="191"/>
      <c r="D134" s="191"/>
      <c r="E134" s="191"/>
      <c r="F134" s="192" t="str">
        <f t="shared" si="5"/>
        <v/>
      </c>
      <c r="G134" s="191"/>
      <c r="H134" s="193">
        <f t="shared" si="6"/>
        <v>0</v>
      </c>
      <c r="I134" s="139"/>
      <c r="J134" s="194"/>
      <c r="K134" s="195"/>
      <c r="L134" s="195"/>
      <c r="M134" s="139"/>
      <c r="N134" s="139"/>
      <c r="O134" s="193"/>
      <c r="P134" s="141"/>
      <c r="Q134" s="196">
        <f t="shared" si="7"/>
        <v>0</v>
      </c>
      <c r="R134" s="197" t="str">
        <f t="shared" si="8"/>
        <v/>
      </c>
      <c r="S134" s="197">
        <f t="shared" si="9"/>
        <v>0</v>
      </c>
      <c r="T134" s="200"/>
      <c r="U134" s="196">
        <f t="shared" ref="U134:V134" si="120">C134/100</f>
        <v>0</v>
      </c>
      <c r="V134" s="196">
        <f t="shared" si="120"/>
        <v>0</v>
      </c>
      <c r="W134" s="196">
        <f t="shared" si="12"/>
        <v>0</v>
      </c>
      <c r="X134" s="199">
        <f t="shared" si="13"/>
        <v>0</v>
      </c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</row>
    <row r="135" ht="27.0" hidden="1" customHeight="1">
      <c r="A135" s="160">
        <v>104.0</v>
      </c>
      <c r="B135" s="191"/>
      <c r="C135" s="191"/>
      <c r="D135" s="191"/>
      <c r="E135" s="191"/>
      <c r="F135" s="192" t="str">
        <f t="shared" si="5"/>
        <v/>
      </c>
      <c r="G135" s="191"/>
      <c r="H135" s="193">
        <f t="shared" si="6"/>
        <v>0</v>
      </c>
      <c r="I135" s="139"/>
      <c r="J135" s="194"/>
      <c r="K135" s="195"/>
      <c r="L135" s="195"/>
      <c r="M135" s="139"/>
      <c r="N135" s="139"/>
      <c r="O135" s="193"/>
      <c r="P135" s="141"/>
      <c r="Q135" s="196">
        <f t="shared" si="7"/>
        <v>0</v>
      </c>
      <c r="R135" s="197" t="str">
        <f t="shared" si="8"/>
        <v/>
      </c>
      <c r="S135" s="197">
        <f t="shared" si="9"/>
        <v>0</v>
      </c>
      <c r="T135" s="200"/>
      <c r="U135" s="196">
        <f t="shared" ref="U135:V135" si="121">C135/100</f>
        <v>0</v>
      </c>
      <c r="V135" s="196">
        <f t="shared" si="121"/>
        <v>0</v>
      </c>
      <c r="W135" s="196">
        <f t="shared" si="12"/>
        <v>0</v>
      </c>
      <c r="X135" s="199">
        <f t="shared" si="13"/>
        <v>0</v>
      </c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</row>
    <row r="136" ht="27.0" hidden="1" customHeight="1">
      <c r="A136" s="160">
        <v>105.0</v>
      </c>
      <c r="B136" s="191"/>
      <c r="C136" s="191"/>
      <c r="D136" s="191"/>
      <c r="E136" s="191"/>
      <c r="F136" s="192" t="str">
        <f t="shared" si="5"/>
        <v/>
      </c>
      <c r="G136" s="191"/>
      <c r="H136" s="193">
        <f t="shared" si="6"/>
        <v>0</v>
      </c>
      <c r="I136" s="139"/>
      <c r="J136" s="194"/>
      <c r="K136" s="195"/>
      <c r="L136" s="195"/>
      <c r="M136" s="139"/>
      <c r="N136" s="139"/>
      <c r="O136" s="193"/>
      <c r="P136" s="141"/>
      <c r="Q136" s="196">
        <f t="shared" si="7"/>
        <v>0</v>
      </c>
      <c r="R136" s="197" t="str">
        <f t="shared" si="8"/>
        <v/>
      </c>
      <c r="S136" s="197">
        <f t="shared" si="9"/>
        <v>0</v>
      </c>
      <c r="T136" s="200"/>
      <c r="U136" s="196">
        <f t="shared" ref="U136:V136" si="122">C136/100</f>
        <v>0</v>
      </c>
      <c r="V136" s="196">
        <f t="shared" si="122"/>
        <v>0</v>
      </c>
      <c r="W136" s="196">
        <f t="shared" si="12"/>
        <v>0</v>
      </c>
      <c r="X136" s="199">
        <f t="shared" si="13"/>
        <v>0</v>
      </c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</row>
    <row r="137" ht="27.0" hidden="1" customHeight="1">
      <c r="A137" s="160">
        <v>106.0</v>
      </c>
      <c r="B137" s="191"/>
      <c r="C137" s="191"/>
      <c r="D137" s="191"/>
      <c r="E137" s="191"/>
      <c r="F137" s="192" t="str">
        <f t="shared" si="5"/>
        <v/>
      </c>
      <c r="G137" s="191"/>
      <c r="H137" s="193">
        <f t="shared" si="6"/>
        <v>0</v>
      </c>
      <c r="I137" s="139"/>
      <c r="J137" s="194"/>
      <c r="K137" s="195"/>
      <c r="L137" s="195"/>
      <c r="M137" s="139"/>
      <c r="N137" s="139"/>
      <c r="O137" s="193"/>
      <c r="P137" s="141"/>
      <c r="Q137" s="196">
        <f t="shared" si="7"/>
        <v>0</v>
      </c>
      <c r="R137" s="197" t="str">
        <f t="shared" si="8"/>
        <v/>
      </c>
      <c r="S137" s="197">
        <f t="shared" si="9"/>
        <v>0</v>
      </c>
      <c r="T137" s="200"/>
      <c r="U137" s="196">
        <f t="shared" ref="U137:V137" si="123">C137/100</f>
        <v>0</v>
      </c>
      <c r="V137" s="196">
        <f t="shared" si="123"/>
        <v>0</v>
      </c>
      <c r="W137" s="196">
        <f t="shared" si="12"/>
        <v>0</v>
      </c>
      <c r="X137" s="199">
        <f t="shared" si="13"/>
        <v>0</v>
      </c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</row>
    <row r="138" ht="27.0" hidden="1" customHeight="1">
      <c r="A138" s="160">
        <v>107.0</v>
      </c>
      <c r="B138" s="191"/>
      <c r="C138" s="191"/>
      <c r="D138" s="191"/>
      <c r="E138" s="191"/>
      <c r="F138" s="192" t="str">
        <f t="shared" si="5"/>
        <v/>
      </c>
      <c r="G138" s="191"/>
      <c r="H138" s="193">
        <f t="shared" si="6"/>
        <v>0</v>
      </c>
      <c r="I138" s="139"/>
      <c r="J138" s="194"/>
      <c r="K138" s="195"/>
      <c r="L138" s="195"/>
      <c r="M138" s="139"/>
      <c r="N138" s="139"/>
      <c r="O138" s="193"/>
      <c r="P138" s="141"/>
      <c r="Q138" s="196">
        <f t="shared" si="7"/>
        <v>0</v>
      </c>
      <c r="R138" s="197" t="str">
        <f t="shared" si="8"/>
        <v/>
      </c>
      <c r="S138" s="197">
        <f t="shared" si="9"/>
        <v>0</v>
      </c>
      <c r="T138" s="200"/>
      <c r="U138" s="196">
        <f t="shared" ref="U138:V138" si="124">C138/100</f>
        <v>0</v>
      </c>
      <c r="V138" s="196">
        <f t="shared" si="124"/>
        <v>0</v>
      </c>
      <c r="W138" s="196">
        <f t="shared" si="12"/>
        <v>0</v>
      </c>
      <c r="X138" s="199">
        <f t="shared" si="13"/>
        <v>0</v>
      </c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</row>
    <row r="139" ht="27.0" hidden="1" customHeight="1">
      <c r="A139" s="160">
        <v>108.0</v>
      </c>
      <c r="B139" s="191"/>
      <c r="C139" s="191"/>
      <c r="D139" s="191"/>
      <c r="E139" s="191"/>
      <c r="F139" s="192" t="str">
        <f t="shared" si="5"/>
        <v/>
      </c>
      <c r="G139" s="191"/>
      <c r="H139" s="193">
        <f t="shared" si="6"/>
        <v>0</v>
      </c>
      <c r="I139" s="139"/>
      <c r="J139" s="194"/>
      <c r="K139" s="195"/>
      <c r="L139" s="195"/>
      <c r="M139" s="139"/>
      <c r="N139" s="139"/>
      <c r="O139" s="193"/>
      <c r="P139" s="141"/>
      <c r="Q139" s="196">
        <f t="shared" si="7"/>
        <v>0</v>
      </c>
      <c r="R139" s="197" t="str">
        <f t="shared" si="8"/>
        <v/>
      </c>
      <c r="S139" s="197">
        <f t="shared" si="9"/>
        <v>0</v>
      </c>
      <c r="T139" s="200"/>
      <c r="U139" s="196">
        <f t="shared" ref="U139:V139" si="125">C139/100</f>
        <v>0</v>
      </c>
      <c r="V139" s="196">
        <f t="shared" si="125"/>
        <v>0</v>
      </c>
      <c r="W139" s="196">
        <f t="shared" si="12"/>
        <v>0</v>
      </c>
      <c r="X139" s="199">
        <f t="shared" si="13"/>
        <v>0</v>
      </c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</row>
    <row r="140" ht="27.0" hidden="1" customHeight="1">
      <c r="A140" s="160">
        <v>109.0</v>
      </c>
      <c r="B140" s="191"/>
      <c r="C140" s="191"/>
      <c r="D140" s="191"/>
      <c r="E140" s="191"/>
      <c r="F140" s="192" t="str">
        <f t="shared" si="5"/>
        <v/>
      </c>
      <c r="G140" s="191"/>
      <c r="H140" s="193">
        <f t="shared" si="6"/>
        <v>0</v>
      </c>
      <c r="I140" s="139"/>
      <c r="J140" s="194"/>
      <c r="K140" s="195"/>
      <c r="L140" s="195"/>
      <c r="M140" s="139"/>
      <c r="N140" s="139"/>
      <c r="O140" s="193"/>
      <c r="P140" s="141"/>
      <c r="Q140" s="196">
        <f t="shared" si="7"/>
        <v>0</v>
      </c>
      <c r="R140" s="197" t="str">
        <f t="shared" si="8"/>
        <v/>
      </c>
      <c r="S140" s="197">
        <f t="shared" si="9"/>
        <v>0</v>
      </c>
      <c r="T140" s="200"/>
      <c r="U140" s="196">
        <f t="shared" ref="U140:V140" si="126">C140/100</f>
        <v>0</v>
      </c>
      <c r="V140" s="196">
        <f t="shared" si="126"/>
        <v>0</v>
      </c>
      <c r="W140" s="196">
        <f t="shared" si="12"/>
        <v>0</v>
      </c>
      <c r="X140" s="199">
        <f t="shared" si="13"/>
        <v>0</v>
      </c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</row>
    <row r="141" ht="27.0" hidden="1" customHeight="1">
      <c r="A141" s="160">
        <v>110.0</v>
      </c>
      <c r="B141" s="191"/>
      <c r="C141" s="191"/>
      <c r="D141" s="191"/>
      <c r="E141" s="191"/>
      <c r="F141" s="192" t="str">
        <f t="shared" si="5"/>
        <v/>
      </c>
      <c r="G141" s="191"/>
      <c r="H141" s="193">
        <f t="shared" si="6"/>
        <v>0</v>
      </c>
      <c r="I141" s="139"/>
      <c r="J141" s="194"/>
      <c r="K141" s="195"/>
      <c r="L141" s="195"/>
      <c r="M141" s="139"/>
      <c r="N141" s="139"/>
      <c r="O141" s="193"/>
      <c r="P141" s="141"/>
      <c r="Q141" s="196">
        <f t="shared" si="7"/>
        <v>0</v>
      </c>
      <c r="R141" s="197" t="str">
        <f t="shared" si="8"/>
        <v/>
      </c>
      <c r="S141" s="197">
        <f t="shared" si="9"/>
        <v>0</v>
      </c>
      <c r="T141" s="200"/>
      <c r="U141" s="196">
        <f t="shared" ref="U141:V141" si="127">C141/100</f>
        <v>0</v>
      </c>
      <c r="V141" s="196">
        <f t="shared" si="127"/>
        <v>0</v>
      </c>
      <c r="W141" s="196">
        <f t="shared" si="12"/>
        <v>0</v>
      </c>
      <c r="X141" s="199">
        <f t="shared" si="13"/>
        <v>0</v>
      </c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</row>
    <row r="142" ht="27.0" hidden="1" customHeight="1">
      <c r="A142" s="160">
        <v>111.0</v>
      </c>
      <c r="B142" s="191"/>
      <c r="C142" s="191"/>
      <c r="D142" s="191"/>
      <c r="E142" s="191"/>
      <c r="F142" s="192" t="str">
        <f t="shared" si="5"/>
        <v/>
      </c>
      <c r="G142" s="191"/>
      <c r="H142" s="193">
        <f t="shared" si="6"/>
        <v>0</v>
      </c>
      <c r="I142" s="139"/>
      <c r="J142" s="194"/>
      <c r="K142" s="195"/>
      <c r="L142" s="195"/>
      <c r="M142" s="139"/>
      <c r="N142" s="139"/>
      <c r="O142" s="193"/>
      <c r="P142" s="141"/>
      <c r="Q142" s="196">
        <f t="shared" si="7"/>
        <v>0</v>
      </c>
      <c r="R142" s="197" t="str">
        <f t="shared" si="8"/>
        <v/>
      </c>
      <c r="S142" s="197">
        <f t="shared" si="9"/>
        <v>0</v>
      </c>
      <c r="T142" s="200"/>
      <c r="U142" s="196">
        <f t="shared" ref="U142:V142" si="128">C142/100</f>
        <v>0</v>
      </c>
      <c r="V142" s="196">
        <f t="shared" si="128"/>
        <v>0</v>
      </c>
      <c r="W142" s="196">
        <f t="shared" si="12"/>
        <v>0</v>
      </c>
      <c r="X142" s="199">
        <f t="shared" si="13"/>
        <v>0</v>
      </c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</row>
    <row r="143" ht="27.0" hidden="1" customHeight="1">
      <c r="A143" s="160">
        <v>112.0</v>
      </c>
      <c r="B143" s="191"/>
      <c r="C143" s="191"/>
      <c r="D143" s="191"/>
      <c r="E143" s="191"/>
      <c r="F143" s="192" t="str">
        <f t="shared" si="5"/>
        <v/>
      </c>
      <c r="G143" s="191"/>
      <c r="H143" s="193">
        <f t="shared" si="6"/>
        <v>0</v>
      </c>
      <c r="I143" s="139"/>
      <c r="J143" s="194"/>
      <c r="K143" s="195"/>
      <c r="L143" s="195"/>
      <c r="M143" s="139"/>
      <c r="N143" s="139"/>
      <c r="O143" s="193"/>
      <c r="P143" s="141"/>
      <c r="Q143" s="196">
        <f t="shared" si="7"/>
        <v>0</v>
      </c>
      <c r="R143" s="197" t="str">
        <f t="shared" si="8"/>
        <v/>
      </c>
      <c r="S143" s="197">
        <f t="shared" si="9"/>
        <v>0</v>
      </c>
      <c r="T143" s="200"/>
      <c r="U143" s="196">
        <f t="shared" ref="U143:V143" si="129">C143/100</f>
        <v>0</v>
      </c>
      <c r="V143" s="196">
        <f t="shared" si="129"/>
        <v>0</v>
      </c>
      <c r="W143" s="196">
        <f t="shared" si="12"/>
        <v>0</v>
      </c>
      <c r="X143" s="199">
        <f t="shared" si="13"/>
        <v>0</v>
      </c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</row>
    <row r="144" ht="27.0" hidden="1" customHeight="1">
      <c r="A144" s="160">
        <v>113.0</v>
      </c>
      <c r="B144" s="191"/>
      <c r="C144" s="191"/>
      <c r="D144" s="191"/>
      <c r="E144" s="191"/>
      <c r="F144" s="192" t="str">
        <f t="shared" si="5"/>
        <v/>
      </c>
      <c r="G144" s="191"/>
      <c r="H144" s="193">
        <f t="shared" si="6"/>
        <v>0</v>
      </c>
      <c r="I144" s="139"/>
      <c r="J144" s="194"/>
      <c r="K144" s="195"/>
      <c r="L144" s="195"/>
      <c r="M144" s="139"/>
      <c r="N144" s="139"/>
      <c r="O144" s="193"/>
      <c r="P144" s="141"/>
      <c r="Q144" s="196">
        <f t="shared" si="7"/>
        <v>0</v>
      </c>
      <c r="R144" s="197" t="str">
        <f t="shared" si="8"/>
        <v/>
      </c>
      <c r="S144" s="197">
        <f t="shared" si="9"/>
        <v>0</v>
      </c>
      <c r="T144" s="200"/>
      <c r="U144" s="196">
        <f t="shared" ref="U144:V144" si="130">C144/100</f>
        <v>0</v>
      </c>
      <c r="V144" s="196">
        <f t="shared" si="130"/>
        <v>0</v>
      </c>
      <c r="W144" s="196">
        <f t="shared" si="12"/>
        <v>0</v>
      </c>
      <c r="X144" s="199">
        <f t="shared" si="13"/>
        <v>0</v>
      </c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</row>
    <row r="145" ht="27.0" hidden="1" customHeight="1">
      <c r="A145" s="160">
        <v>114.0</v>
      </c>
      <c r="B145" s="191"/>
      <c r="C145" s="191"/>
      <c r="D145" s="191"/>
      <c r="E145" s="191"/>
      <c r="F145" s="192" t="str">
        <f t="shared" si="5"/>
        <v/>
      </c>
      <c r="G145" s="191"/>
      <c r="H145" s="193">
        <f t="shared" si="6"/>
        <v>0</v>
      </c>
      <c r="I145" s="139"/>
      <c r="J145" s="194"/>
      <c r="K145" s="195"/>
      <c r="L145" s="195"/>
      <c r="M145" s="139"/>
      <c r="N145" s="139"/>
      <c r="O145" s="193"/>
      <c r="P145" s="141"/>
      <c r="Q145" s="196">
        <f t="shared" si="7"/>
        <v>0</v>
      </c>
      <c r="R145" s="197" t="str">
        <f t="shared" si="8"/>
        <v/>
      </c>
      <c r="S145" s="197">
        <f t="shared" si="9"/>
        <v>0</v>
      </c>
      <c r="T145" s="200"/>
      <c r="U145" s="196">
        <f t="shared" ref="U145:V145" si="131">C145/100</f>
        <v>0</v>
      </c>
      <c r="V145" s="196">
        <f t="shared" si="131"/>
        <v>0</v>
      </c>
      <c r="W145" s="196">
        <f t="shared" si="12"/>
        <v>0</v>
      </c>
      <c r="X145" s="199">
        <f t="shared" si="13"/>
        <v>0</v>
      </c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</row>
    <row r="146" ht="27.0" hidden="1" customHeight="1">
      <c r="A146" s="160">
        <v>115.0</v>
      </c>
      <c r="B146" s="191"/>
      <c r="C146" s="191"/>
      <c r="D146" s="191"/>
      <c r="E146" s="191"/>
      <c r="F146" s="192" t="str">
        <f t="shared" si="5"/>
        <v/>
      </c>
      <c r="G146" s="191"/>
      <c r="H146" s="193">
        <f t="shared" si="6"/>
        <v>0</v>
      </c>
      <c r="I146" s="139"/>
      <c r="J146" s="194"/>
      <c r="K146" s="195"/>
      <c r="L146" s="195"/>
      <c r="M146" s="139"/>
      <c r="N146" s="139"/>
      <c r="O146" s="193"/>
      <c r="P146" s="141"/>
      <c r="Q146" s="196">
        <f t="shared" si="7"/>
        <v>0</v>
      </c>
      <c r="R146" s="197" t="str">
        <f t="shared" si="8"/>
        <v/>
      </c>
      <c r="S146" s="197">
        <f t="shared" si="9"/>
        <v>0</v>
      </c>
      <c r="T146" s="200"/>
      <c r="U146" s="196">
        <f t="shared" ref="U146:V146" si="132">C146/100</f>
        <v>0</v>
      </c>
      <c r="V146" s="196">
        <f t="shared" si="132"/>
        <v>0</v>
      </c>
      <c r="W146" s="196">
        <f t="shared" si="12"/>
        <v>0</v>
      </c>
      <c r="X146" s="199">
        <f t="shared" si="13"/>
        <v>0</v>
      </c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</row>
    <row r="147" ht="27.0" hidden="1" customHeight="1">
      <c r="A147" s="160">
        <v>116.0</v>
      </c>
      <c r="B147" s="191"/>
      <c r="C147" s="191"/>
      <c r="D147" s="191"/>
      <c r="E147" s="191"/>
      <c r="F147" s="192" t="str">
        <f t="shared" si="5"/>
        <v/>
      </c>
      <c r="G147" s="191"/>
      <c r="H147" s="193">
        <f t="shared" si="6"/>
        <v>0</v>
      </c>
      <c r="I147" s="139"/>
      <c r="J147" s="194"/>
      <c r="K147" s="195"/>
      <c r="L147" s="195"/>
      <c r="M147" s="139"/>
      <c r="N147" s="139"/>
      <c r="O147" s="193"/>
      <c r="P147" s="141"/>
      <c r="Q147" s="196">
        <f t="shared" si="7"/>
        <v>0</v>
      </c>
      <c r="R147" s="197" t="str">
        <f t="shared" si="8"/>
        <v/>
      </c>
      <c r="S147" s="197">
        <f t="shared" si="9"/>
        <v>0</v>
      </c>
      <c r="T147" s="200"/>
      <c r="U147" s="196">
        <f t="shared" ref="U147:V147" si="133">C147/100</f>
        <v>0</v>
      </c>
      <c r="V147" s="196">
        <f t="shared" si="133"/>
        <v>0</v>
      </c>
      <c r="W147" s="196">
        <f t="shared" si="12"/>
        <v>0</v>
      </c>
      <c r="X147" s="199">
        <f t="shared" si="13"/>
        <v>0</v>
      </c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</row>
    <row r="148" ht="27.0" hidden="1" customHeight="1">
      <c r="A148" s="160">
        <v>117.0</v>
      </c>
      <c r="B148" s="191"/>
      <c r="C148" s="191"/>
      <c r="D148" s="191"/>
      <c r="E148" s="191"/>
      <c r="F148" s="192" t="str">
        <f t="shared" si="5"/>
        <v/>
      </c>
      <c r="G148" s="191"/>
      <c r="H148" s="193">
        <f t="shared" si="6"/>
        <v>0</v>
      </c>
      <c r="I148" s="139"/>
      <c r="J148" s="194"/>
      <c r="K148" s="195"/>
      <c r="L148" s="195"/>
      <c r="M148" s="139"/>
      <c r="N148" s="139"/>
      <c r="O148" s="193"/>
      <c r="P148" s="141"/>
      <c r="Q148" s="196">
        <f t="shared" si="7"/>
        <v>0</v>
      </c>
      <c r="R148" s="197" t="str">
        <f t="shared" si="8"/>
        <v/>
      </c>
      <c r="S148" s="197">
        <f t="shared" si="9"/>
        <v>0</v>
      </c>
      <c r="T148" s="200"/>
      <c r="U148" s="196">
        <f t="shared" ref="U148:V148" si="134">C148/100</f>
        <v>0</v>
      </c>
      <c r="V148" s="196">
        <f t="shared" si="134"/>
        <v>0</v>
      </c>
      <c r="W148" s="196">
        <f t="shared" si="12"/>
        <v>0</v>
      </c>
      <c r="X148" s="199">
        <f t="shared" si="13"/>
        <v>0</v>
      </c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</row>
    <row r="149" ht="27.0" hidden="1" customHeight="1">
      <c r="A149" s="160">
        <v>118.0</v>
      </c>
      <c r="B149" s="191"/>
      <c r="C149" s="191"/>
      <c r="D149" s="191"/>
      <c r="E149" s="191"/>
      <c r="F149" s="192" t="str">
        <f t="shared" si="5"/>
        <v/>
      </c>
      <c r="G149" s="191"/>
      <c r="H149" s="193">
        <f t="shared" si="6"/>
        <v>0</v>
      </c>
      <c r="I149" s="139"/>
      <c r="J149" s="194"/>
      <c r="K149" s="195"/>
      <c r="L149" s="195"/>
      <c r="M149" s="139"/>
      <c r="N149" s="139"/>
      <c r="O149" s="193"/>
      <c r="P149" s="141"/>
      <c r="Q149" s="196">
        <f t="shared" si="7"/>
        <v>0</v>
      </c>
      <c r="R149" s="197" t="str">
        <f t="shared" si="8"/>
        <v/>
      </c>
      <c r="S149" s="197">
        <f t="shared" si="9"/>
        <v>0</v>
      </c>
      <c r="T149" s="200"/>
      <c r="U149" s="196">
        <f t="shared" ref="U149:V149" si="135">C149/100</f>
        <v>0</v>
      </c>
      <c r="V149" s="196">
        <f t="shared" si="135"/>
        <v>0</v>
      </c>
      <c r="W149" s="196">
        <f t="shared" si="12"/>
        <v>0</v>
      </c>
      <c r="X149" s="199">
        <f t="shared" si="13"/>
        <v>0</v>
      </c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</row>
    <row r="150" ht="27.0" hidden="1" customHeight="1">
      <c r="A150" s="160">
        <v>119.0</v>
      </c>
      <c r="B150" s="191"/>
      <c r="C150" s="191"/>
      <c r="D150" s="191"/>
      <c r="E150" s="191"/>
      <c r="F150" s="192" t="str">
        <f t="shared" si="5"/>
        <v/>
      </c>
      <c r="G150" s="191"/>
      <c r="H150" s="193">
        <f t="shared" si="6"/>
        <v>0</v>
      </c>
      <c r="I150" s="139"/>
      <c r="J150" s="194"/>
      <c r="K150" s="195"/>
      <c r="L150" s="195"/>
      <c r="M150" s="139"/>
      <c r="N150" s="139"/>
      <c r="O150" s="193"/>
      <c r="P150" s="141"/>
      <c r="Q150" s="196">
        <f t="shared" si="7"/>
        <v>0</v>
      </c>
      <c r="R150" s="197" t="str">
        <f t="shared" si="8"/>
        <v/>
      </c>
      <c r="S150" s="197">
        <f t="shared" si="9"/>
        <v>0</v>
      </c>
      <c r="T150" s="200"/>
      <c r="U150" s="196">
        <f t="shared" ref="U150:V150" si="136">C150/100</f>
        <v>0</v>
      </c>
      <c r="V150" s="196">
        <f t="shared" si="136"/>
        <v>0</v>
      </c>
      <c r="W150" s="196">
        <f t="shared" si="12"/>
        <v>0</v>
      </c>
      <c r="X150" s="199">
        <f t="shared" si="13"/>
        <v>0</v>
      </c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</row>
    <row r="151" ht="27.0" hidden="1" customHeight="1">
      <c r="A151" s="160">
        <v>120.0</v>
      </c>
      <c r="B151" s="191"/>
      <c r="C151" s="191"/>
      <c r="D151" s="191"/>
      <c r="E151" s="191"/>
      <c r="F151" s="192" t="str">
        <f t="shared" si="5"/>
        <v/>
      </c>
      <c r="G151" s="191"/>
      <c r="H151" s="193">
        <f t="shared" si="6"/>
        <v>0</v>
      </c>
      <c r="I151" s="139"/>
      <c r="J151" s="194"/>
      <c r="K151" s="195"/>
      <c r="L151" s="195"/>
      <c r="M151" s="139"/>
      <c r="N151" s="139"/>
      <c r="O151" s="193"/>
      <c r="P151" s="141"/>
      <c r="Q151" s="196">
        <f t="shared" si="7"/>
        <v>0</v>
      </c>
      <c r="R151" s="197" t="str">
        <f t="shared" si="8"/>
        <v/>
      </c>
      <c r="S151" s="197">
        <f t="shared" si="9"/>
        <v>0</v>
      </c>
      <c r="T151" s="200"/>
      <c r="U151" s="196">
        <f t="shared" ref="U151:V151" si="137">C151/100</f>
        <v>0</v>
      </c>
      <c r="V151" s="196">
        <f t="shared" si="137"/>
        <v>0</v>
      </c>
      <c r="W151" s="196">
        <f t="shared" si="12"/>
        <v>0</v>
      </c>
      <c r="X151" s="199">
        <f t="shared" si="13"/>
        <v>0</v>
      </c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</row>
    <row r="152" ht="27.0" hidden="1" customHeight="1">
      <c r="A152" s="160">
        <v>121.0</v>
      </c>
      <c r="B152" s="191"/>
      <c r="C152" s="191"/>
      <c r="D152" s="191"/>
      <c r="E152" s="191"/>
      <c r="F152" s="192" t="str">
        <f t="shared" si="5"/>
        <v/>
      </c>
      <c r="G152" s="191"/>
      <c r="H152" s="193">
        <f t="shared" si="6"/>
        <v>0</v>
      </c>
      <c r="I152" s="139"/>
      <c r="J152" s="194"/>
      <c r="K152" s="195"/>
      <c r="L152" s="195"/>
      <c r="M152" s="139"/>
      <c r="N152" s="139"/>
      <c r="O152" s="193"/>
      <c r="P152" s="141"/>
      <c r="Q152" s="196">
        <f t="shared" si="7"/>
        <v>0</v>
      </c>
      <c r="R152" s="197" t="str">
        <f t="shared" si="8"/>
        <v/>
      </c>
      <c r="S152" s="197">
        <f t="shared" si="9"/>
        <v>0</v>
      </c>
      <c r="T152" s="200"/>
      <c r="U152" s="196">
        <f t="shared" ref="U152:V152" si="138">C152/100</f>
        <v>0</v>
      </c>
      <c r="V152" s="196">
        <f t="shared" si="138"/>
        <v>0</v>
      </c>
      <c r="W152" s="196">
        <f t="shared" si="12"/>
        <v>0</v>
      </c>
      <c r="X152" s="199">
        <f t="shared" si="13"/>
        <v>0</v>
      </c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</row>
    <row r="153" ht="27.0" hidden="1" customHeight="1">
      <c r="A153" s="160">
        <v>122.0</v>
      </c>
      <c r="B153" s="191"/>
      <c r="C153" s="191"/>
      <c r="D153" s="191"/>
      <c r="E153" s="191"/>
      <c r="F153" s="192" t="str">
        <f t="shared" si="5"/>
        <v/>
      </c>
      <c r="G153" s="191"/>
      <c r="H153" s="193">
        <f t="shared" si="6"/>
        <v>0</v>
      </c>
      <c r="I153" s="139"/>
      <c r="J153" s="194"/>
      <c r="K153" s="195"/>
      <c r="L153" s="195"/>
      <c r="M153" s="139"/>
      <c r="N153" s="139"/>
      <c r="O153" s="193"/>
      <c r="P153" s="141"/>
      <c r="Q153" s="196">
        <f t="shared" si="7"/>
        <v>0</v>
      </c>
      <c r="R153" s="197" t="str">
        <f t="shared" si="8"/>
        <v/>
      </c>
      <c r="S153" s="197">
        <f t="shared" si="9"/>
        <v>0</v>
      </c>
      <c r="T153" s="200"/>
      <c r="U153" s="196">
        <f t="shared" ref="U153:V153" si="139">C153/100</f>
        <v>0</v>
      </c>
      <c r="V153" s="196">
        <f t="shared" si="139"/>
        <v>0</v>
      </c>
      <c r="W153" s="196">
        <f t="shared" si="12"/>
        <v>0</v>
      </c>
      <c r="X153" s="199">
        <f t="shared" si="13"/>
        <v>0</v>
      </c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</row>
    <row r="154" ht="27.0" hidden="1" customHeight="1">
      <c r="A154" s="160">
        <v>123.0</v>
      </c>
      <c r="B154" s="191"/>
      <c r="C154" s="191"/>
      <c r="D154" s="191"/>
      <c r="E154" s="191"/>
      <c r="F154" s="192" t="str">
        <f t="shared" si="5"/>
        <v/>
      </c>
      <c r="G154" s="191"/>
      <c r="H154" s="193">
        <f t="shared" si="6"/>
        <v>0</v>
      </c>
      <c r="I154" s="139"/>
      <c r="J154" s="194"/>
      <c r="K154" s="195"/>
      <c r="L154" s="195"/>
      <c r="M154" s="139"/>
      <c r="N154" s="139"/>
      <c r="O154" s="193"/>
      <c r="P154" s="141"/>
      <c r="Q154" s="196">
        <f t="shared" si="7"/>
        <v>0</v>
      </c>
      <c r="R154" s="197" t="str">
        <f t="shared" si="8"/>
        <v/>
      </c>
      <c r="S154" s="197">
        <f t="shared" si="9"/>
        <v>0</v>
      </c>
      <c r="T154" s="200"/>
      <c r="U154" s="196">
        <f t="shared" ref="U154:V154" si="140">C154/100</f>
        <v>0</v>
      </c>
      <c r="V154" s="196">
        <f t="shared" si="140"/>
        <v>0</v>
      </c>
      <c r="W154" s="196">
        <f t="shared" si="12"/>
        <v>0</v>
      </c>
      <c r="X154" s="199">
        <f t="shared" si="13"/>
        <v>0</v>
      </c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</row>
    <row r="155" ht="27.0" hidden="1" customHeight="1">
      <c r="A155" s="160">
        <v>124.0</v>
      </c>
      <c r="B155" s="191"/>
      <c r="C155" s="191"/>
      <c r="D155" s="191"/>
      <c r="E155" s="191"/>
      <c r="F155" s="192" t="str">
        <f t="shared" si="5"/>
        <v/>
      </c>
      <c r="G155" s="191"/>
      <c r="H155" s="193">
        <f t="shared" si="6"/>
        <v>0</v>
      </c>
      <c r="I155" s="139"/>
      <c r="J155" s="194"/>
      <c r="K155" s="195"/>
      <c r="L155" s="195"/>
      <c r="M155" s="139"/>
      <c r="N155" s="139"/>
      <c r="O155" s="193"/>
      <c r="P155" s="141"/>
      <c r="Q155" s="196">
        <f t="shared" si="7"/>
        <v>0</v>
      </c>
      <c r="R155" s="197" t="str">
        <f t="shared" si="8"/>
        <v/>
      </c>
      <c r="S155" s="197">
        <f t="shared" si="9"/>
        <v>0</v>
      </c>
      <c r="T155" s="200"/>
      <c r="U155" s="196">
        <f t="shared" ref="U155:V155" si="141">C155/100</f>
        <v>0</v>
      </c>
      <c r="V155" s="196">
        <f t="shared" si="141"/>
        <v>0</v>
      </c>
      <c r="W155" s="196">
        <f t="shared" si="12"/>
        <v>0</v>
      </c>
      <c r="X155" s="199">
        <f t="shared" si="13"/>
        <v>0</v>
      </c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</row>
    <row r="156" ht="27.0" hidden="1" customHeight="1">
      <c r="A156" s="160">
        <v>125.0</v>
      </c>
      <c r="B156" s="191"/>
      <c r="C156" s="191"/>
      <c r="D156" s="191"/>
      <c r="E156" s="191"/>
      <c r="F156" s="192" t="str">
        <f t="shared" si="5"/>
        <v/>
      </c>
      <c r="G156" s="191"/>
      <c r="H156" s="193">
        <f t="shared" si="6"/>
        <v>0</v>
      </c>
      <c r="I156" s="139"/>
      <c r="J156" s="194"/>
      <c r="K156" s="195"/>
      <c r="L156" s="195"/>
      <c r="M156" s="139"/>
      <c r="N156" s="139"/>
      <c r="O156" s="193"/>
      <c r="P156" s="141"/>
      <c r="Q156" s="196">
        <f t="shared" si="7"/>
        <v>0</v>
      </c>
      <c r="R156" s="197" t="str">
        <f t="shared" si="8"/>
        <v/>
      </c>
      <c r="S156" s="197">
        <f t="shared" si="9"/>
        <v>0</v>
      </c>
      <c r="T156" s="200"/>
      <c r="U156" s="196">
        <f t="shared" ref="U156:V156" si="142">C156/100</f>
        <v>0</v>
      </c>
      <c r="V156" s="196">
        <f t="shared" si="142"/>
        <v>0</v>
      </c>
      <c r="W156" s="196">
        <f t="shared" si="12"/>
        <v>0</v>
      </c>
      <c r="X156" s="199">
        <f t="shared" si="13"/>
        <v>0</v>
      </c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</row>
    <row r="157" ht="27.0" hidden="1" customHeight="1">
      <c r="A157" s="160">
        <v>126.0</v>
      </c>
      <c r="B157" s="191"/>
      <c r="C157" s="191"/>
      <c r="D157" s="191"/>
      <c r="E157" s="191"/>
      <c r="F157" s="192" t="str">
        <f t="shared" si="5"/>
        <v/>
      </c>
      <c r="G157" s="191"/>
      <c r="H157" s="193">
        <f t="shared" si="6"/>
        <v>0</v>
      </c>
      <c r="I157" s="139"/>
      <c r="J157" s="194"/>
      <c r="K157" s="195"/>
      <c r="L157" s="195"/>
      <c r="M157" s="139"/>
      <c r="N157" s="139"/>
      <c r="O157" s="193"/>
      <c r="P157" s="141"/>
      <c r="Q157" s="196">
        <f t="shared" si="7"/>
        <v>0</v>
      </c>
      <c r="R157" s="197" t="str">
        <f t="shared" si="8"/>
        <v/>
      </c>
      <c r="S157" s="197">
        <f t="shared" si="9"/>
        <v>0</v>
      </c>
      <c r="T157" s="200"/>
      <c r="U157" s="196">
        <f t="shared" ref="U157:V157" si="143">C157/100</f>
        <v>0</v>
      </c>
      <c r="V157" s="196">
        <f t="shared" si="143"/>
        <v>0</v>
      </c>
      <c r="W157" s="196">
        <f t="shared" si="12"/>
        <v>0</v>
      </c>
      <c r="X157" s="199">
        <f t="shared" si="13"/>
        <v>0</v>
      </c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</row>
    <row r="158" ht="27.0" hidden="1" customHeight="1">
      <c r="A158" s="160">
        <v>127.0</v>
      </c>
      <c r="B158" s="191"/>
      <c r="C158" s="191"/>
      <c r="D158" s="191"/>
      <c r="E158" s="191"/>
      <c r="F158" s="192" t="str">
        <f t="shared" si="5"/>
        <v/>
      </c>
      <c r="G158" s="191"/>
      <c r="H158" s="193">
        <f t="shared" si="6"/>
        <v>0</v>
      </c>
      <c r="I158" s="139"/>
      <c r="J158" s="194"/>
      <c r="K158" s="195"/>
      <c r="L158" s="195"/>
      <c r="M158" s="139"/>
      <c r="N158" s="139"/>
      <c r="O158" s="193"/>
      <c r="P158" s="141"/>
      <c r="Q158" s="196">
        <f t="shared" si="7"/>
        <v>0</v>
      </c>
      <c r="R158" s="197" t="str">
        <f t="shared" si="8"/>
        <v/>
      </c>
      <c r="S158" s="197">
        <f t="shared" si="9"/>
        <v>0</v>
      </c>
      <c r="T158" s="200"/>
      <c r="U158" s="196">
        <f t="shared" ref="U158:V158" si="144">C158/100</f>
        <v>0</v>
      </c>
      <c r="V158" s="196">
        <f t="shared" si="144"/>
        <v>0</v>
      </c>
      <c r="W158" s="196">
        <f t="shared" si="12"/>
        <v>0</v>
      </c>
      <c r="X158" s="199">
        <f t="shared" si="13"/>
        <v>0</v>
      </c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</row>
    <row r="159" ht="27.0" hidden="1" customHeight="1">
      <c r="A159" s="160">
        <v>128.0</v>
      </c>
      <c r="B159" s="191"/>
      <c r="C159" s="191"/>
      <c r="D159" s="191"/>
      <c r="E159" s="191"/>
      <c r="F159" s="192" t="str">
        <f t="shared" si="5"/>
        <v/>
      </c>
      <c r="G159" s="191"/>
      <c r="H159" s="193">
        <f t="shared" si="6"/>
        <v>0</v>
      </c>
      <c r="I159" s="139"/>
      <c r="J159" s="194"/>
      <c r="K159" s="195"/>
      <c r="L159" s="195"/>
      <c r="M159" s="139"/>
      <c r="N159" s="139"/>
      <c r="O159" s="193"/>
      <c r="P159" s="141"/>
      <c r="Q159" s="196">
        <f t="shared" si="7"/>
        <v>0</v>
      </c>
      <c r="R159" s="197" t="str">
        <f t="shared" si="8"/>
        <v/>
      </c>
      <c r="S159" s="197">
        <f t="shared" si="9"/>
        <v>0</v>
      </c>
      <c r="T159" s="200"/>
      <c r="U159" s="196">
        <f t="shared" ref="U159:V159" si="145">C159/100</f>
        <v>0</v>
      </c>
      <c r="V159" s="196">
        <f t="shared" si="145"/>
        <v>0</v>
      </c>
      <c r="W159" s="196">
        <f t="shared" si="12"/>
        <v>0</v>
      </c>
      <c r="X159" s="199">
        <f t="shared" si="13"/>
        <v>0</v>
      </c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</row>
    <row r="160" ht="27.0" hidden="1" customHeight="1">
      <c r="A160" s="160">
        <v>129.0</v>
      </c>
      <c r="B160" s="191"/>
      <c r="C160" s="191"/>
      <c r="D160" s="191"/>
      <c r="E160" s="191"/>
      <c r="F160" s="192" t="str">
        <f t="shared" si="5"/>
        <v/>
      </c>
      <c r="G160" s="191"/>
      <c r="H160" s="193">
        <f t="shared" si="6"/>
        <v>0</v>
      </c>
      <c r="I160" s="139"/>
      <c r="J160" s="194"/>
      <c r="K160" s="195"/>
      <c r="L160" s="195"/>
      <c r="M160" s="139"/>
      <c r="N160" s="139"/>
      <c r="O160" s="193"/>
      <c r="P160" s="141"/>
      <c r="Q160" s="196">
        <f t="shared" si="7"/>
        <v>0</v>
      </c>
      <c r="R160" s="197" t="str">
        <f t="shared" si="8"/>
        <v/>
      </c>
      <c r="S160" s="197">
        <f t="shared" si="9"/>
        <v>0</v>
      </c>
      <c r="T160" s="200"/>
      <c r="U160" s="196">
        <f t="shared" ref="U160:V160" si="146">C160/100</f>
        <v>0</v>
      </c>
      <c r="V160" s="196">
        <f t="shared" si="146"/>
        <v>0</v>
      </c>
      <c r="W160" s="196">
        <f t="shared" si="12"/>
        <v>0</v>
      </c>
      <c r="X160" s="199">
        <f t="shared" si="13"/>
        <v>0</v>
      </c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</row>
    <row r="161" ht="27.0" hidden="1" customHeight="1">
      <c r="A161" s="160">
        <v>130.0</v>
      </c>
      <c r="B161" s="191"/>
      <c r="C161" s="191"/>
      <c r="D161" s="191"/>
      <c r="E161" s="191"/>
      <c r="F161" s="192" t="str">
        <f t="shared" si="5"/>
        <v/>
      </c>
      <c r="G161" s="191"/>
      <c r="H161" s="193">
        <f t="shared" si="6"/>
        <v>0</v>
      </c>
      <c r="I161" s="139"/>
      <c r="J161" s="194"/>
      <c r="K161" s="195"/>
      <c r="L161" s="195"/>
      <c r="M161" s="139"/>
      <c r="N161" s="139"/>
      <c r="O161" s="193"/>
      <c r="P161" s="141"/>
      <c r="Q161" s="196">
        <f t="shared" si="7"/>
        <v>0</v>
      </c>
      <c r="R161" s="197" t="str">
        <f t="shared" si="8"/>
        <v/>
      </c>
      <c r="S161" s="197">
        <f t="shared" si="9"/>
        <v>0</v>
      </c>
      <c r="T161" s="200"/>
      <c r="U161" s="196">
        <f t="shared" ref="U161:V161" si="147">C161/100</f>
        <v>0</v>
      </c>
      <c r="V161" s="196">
        <f t="shared" si="147"/>
        <v>0</v>
      </c>
      <c r="W161" s="196">
        <f t="shared" si="12"/>
        <v>0</v>
      </c>
      <c r="X161" s="199">
        <f t="shared" si="13"/>
        <v>0</v>
      </c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</row>
    <row r="162" ht="27.0" hidden="1" customHeight="1">
      <c r="A162" s="160">
        <v>131.0</v>
      </c>
      <c r="B162" s="191"/>
      <c r="C162" s="191"/>
      <c r="D162" s="191"/>
      <c r="E162" s="191"/>
      <c r="F162" s="192" t="str">
        <f t="shared" si="5"/>
        <v/>
      </c>
      <c r="G162" s="191"/>
      <c r="H162" s="193">
        <f t="shared" si="6"/>
        <v>0</v>
      </c>
      <c r="I162" s="139"/>
      <c r="J162" s="194"/>
      <c r="K162" s="195"/>
      <c r="L162" s="195"/>
      <c r="M162" s="139"/>
      <c r="N162" s="139"/>
      <c r="O162" s="193"/>
      <c r="P162" s="141"/>
      <c r="Q162" s="196">
        <f t="shared" si="7"/>
        <v>0</v>
      </c>
      <c r="R162" s="197" t="str">
        <f t="shared" si="8"/>
        <v/>
      </c>
      <c r="S162" s="197">
        <f t="shared" si="9"/>
        <v>0</v>
      </c>
      <c r="T162" s="200"/>
      <c r="U162" s="196">
        <f t="shared" ref="U162:V162" si="148">C162/100</f>
        <v>0</v>
      </c>
      <c r="V162" s="196">
        <f t="shared" si="148"/>
        <v>0</v>
      </c>
      <c r="W162" s="196">
        <f t="shared" si="12"/>
        <v>0</v>
      </c>
      <c r="X162" s="199">
        <f t="shared" si="13"/>
        <v>0</v>
      </c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</row>
    <row r="163" ht="27.0" hidden="1" customHeight="1">
      <c r="A163" s="160">
        <v>132.0</v>
      </c>
      <c r="B163" s="191"/>
      <c r="C163" s="191"/>
      <c r="D163" s="191"/>
      <c r="E163" s="191"/>
      <c r="F163" s="192" t="str">
        <f t="shared" si="5"/>
        <v/>
      </c>
      <c r="G163" s="191"/>
      <c r="H163" s="193">
        <f t="shared" si="6"/>
        <v>0</v>
      </c>
      <c r="I163" s="139"/>
      <c r="J163" s="194"/>
      <c r="K163" s="195"/>
      <c r="L163" s="195"/>
      <c r="M163" s="139"/>
      <c r="N163" s="139"/>
      <c r="O163" s="193"/>
      <c r="P163" s="141"/>
      <c r="Q163" s="196">
        <f t="shared" si="7"/>
        <v>0</v>
      </c>
      <c r="R163" s="197" t="str">
        <f t="shared" si="8"/>
        <v/>
      </c>
      <c r="S163" s="197">
        <f t="shared" si="9"/>
        <v>0</v>
      </c>
      <c r="T163" s="200"/>
      <c r="U163" s="196">
        <f t="shared" ref="U163:V163" si="149">C163/100</f>
        <v>0</v>
      </c>
      <c r="V163" s="196">
        <f t="shared" si="149"/>
        <v>0</v>
      </c>
      <c r="W163" s="196">
        <f t="shared" si="12"/>
        <v>0</v>
      </c>
      <c r="X163" s="199">
        <f t="shared" si="13"/>
        <v>0</v>
      </c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</row>
    <row r="164" ht="27.0" hidden="1" customHeight="1">
      <c r="A164" s="160">
        <v>133.0</v>
      </c>
      <c r="B164" s="191"/>
      <c r="C164" s="191"/>
      <c r="D164" s="191"/>
      <c r="E164" s="191"/>
      <c r="F164" s="192" t="str">
        <f t="shared" si="5"/>
        <v/>
      </c>
      <c r="G164" s="191"/>
      <c r="H164" s="193">
        <f t="shared" si="6"/>
        <v>0</v>
      </c>
      <c r="I164" s="139"/>
      <c r="J164" s="194"/>
      <c r="K164" s="195"/>
      <c r="L164" s="195"/>
      <c r="M164" s="139"/>
      <c r="N164" s="139"/>
      <c r="O164" s="193"/>
      <c r="P164" s="141"/>
      <c r="Q164" s="196">
        <f t="shared" si="7"/>
        <v>0</v>
      </c>
      <c r="R164" s="197" t="str">
        <f t="shared" si="8"/>
        <v/>
      </c>
      <c r="S164" s="197">
        <f t="shared" si="9"/>
        <v>0</v>
      </c>
      <c r="T164" s="200"/>
      <c r="U164" s="196">
        <f t="shared" ref="U164:V164" si="150">C164/100</f>
        <v>0</v>
      </c>
      <c r="V164" s="196">
        <f t="shared" si="150"/>
        <v>0</v>
      </c>
      <c r="W164" s="196">
        <f t="shared" si="12"/>
        <v>0</v>
      </c>
      <c r="X164" s="199">
        <f t="shared" si="13"/>
        <v>0</v>
      </c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</row>
    <row r="165" ht="27.0" hidden="1" customHeight="1">
      <c r="A165" s="160">
        <v>134.0</v>
      </c>
      <c r="B165" s="191"/>
      <c r="C165" s="191"/>
      <c r="D165" s="191"/>
      <c r="E165" s="191"/>
      <c r="F165" s="192" t="str">
        <f t="shared" si="5"/>
        <v/>
      </c>
      <c r="G165" s="191"/>
      <c r="H165" s="193">
        <f t="shared" si="6"/>
        <v>0</v>
      </c>
      <c r="I165" s="139"/>
      <c r="J165" s="194"/>
      <c r="K165" s="195"/>
      <c r="L165" s="195"/>
      <c r="M165" s="139"/>
      <c r="N165" s="139"/>
      <c r="O165" s="193"/>
      <c r="P165" s="141"/>
      <c r="Q165" s="196">
        <f t="shared" si="7"/>
        <v>0</v>
      </c>
      <c r="R165" s="197" t="str">
        <f t="shared" si="8"/>
        <v/>
      </c>
      <c r="S165" s="197">
        <f t="shared" si="9"/>
        <v>0</v>
      </c>
      <c r="T165" s="200"/>
      <c r="U165" s="196">
        <f t="shared" ref="U165:V165" si="151">C165/100</f>
        <v>0</v>
      </c>
      <c r="V165" s="196">
        <f t="shared" si="151"/>
        <v>0</v>
      </c>
      <c r="W165" s="196">
        <f t="shared" si="12"/>
        <v>0</v>
      </c>
      <c r="X165" s="199">
        <f t="shared" si="13"/>
        <v>0</v>
      </c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</row>
    <row r="166" ht="27.0" hidden="1" customHeight="1">
      <c r="A166" s="160">
        <v>135.0</v>
      </c>
      <c r="B166" s="191"/>
      <c r="C166" s="191"/>
      <c r="D166" s="191"/>
      <c r="E166" s="191"/>
      <c r="F166" s="192" t="str">
        <f t="shared" si="5"/>
        <v/>
      </c>
      <c r="G166" s="191"/>
      <c r="H166" s="193">
        <f t="shared" si="6"/>
        <v>0</v>
      </c>
      <c r="I166" s="139"/>
      <c r="J166" s="194"/>
      <c r="K166" s="195"/>
      <c r="L166" s="195"/>
      <c r="M166" s="139"/>
      <c r="N166" s="139"/>
      <c r="O166" s="193"/>
      <c r="P166" s="141"/>
      <c r="Q166" s="196">
        <f t="shared" si="7"/>
        <v>0</v>
      </c>
      <c r="R166" s="197" t="str">
        <f t="shared" si="8"/>
        <v/>
      </c>
      <c r="S166" s="197">
        <f t="shared" si="9"/>
        <v>0</v>
      </c>
      <c r="T166" s="200"/>
      <c r="U166" s="196">
        <f t="shared" ref="U166:V166" si="152">C166/100</f>
        <v>0</v>
      </c>
      <c r="V166" s="196">
        <f t="shared" si="152"/>
        <v>0</v>
      </c>
      <c r="W166" s="196">
        <f t="shared" si="12"/>
        <v>0</v>
      </c>
      <c r="X166" s="199">
        <f t="shared" si="13"/>
        <v>0</v>
      </c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</row>
    <row r="167" ht="27.0" hidden="1" customHeight="1">
      <c r="A167" s="160">
        <v>136.0</v>
      </c>
      <c r="B167" s="191"/>
      <c r="C167" s="191"/>
      <c r="D167" s="191"/>
      <c r="E167" s="191"/>
      <c r="F167" s="192" t="str">
        <f t="shared" si="5"/>
        <v/>
      </c>
      <c r="G167" s="191"/>
      <c r="H167" s="193">
        <f t="shared" si="6"/>
        <v>0</v>
      </c>
      <c r="I167" s="139"/>
      <c r="J167" s="194"/>
      <c r="K167" s="195"/>
      <c r="L167" s="195"/>
      <c r="M167" s="139"/>
      <c r="N167" s="139"/>
      <c r="O167" s="193"/>
      <c r="P167" s="141"/>
      <c r="Q167" s="196">
        <f t="shared" si="7"/>
        <v>0</v>
      </c>
      <c r="R167" s="197" t="str">
        <f t="shared" si="8"/>
        <v/>
      </c>
      <c r="S167" s="197">
        <f t="shared" si="9"/>
        <v>0</v>
      </c>
      <c r="T167" s="200"/>
      <c r="U167" s="196">
        <f t="shared" ref="U167:V167" si="153">C167/100</f>
        <v>0</v>
      </c>
      <c r="V167" s="196">
        <f t="shared" si="153"/>
        <v>0</v>
      </c>
      <c r="W167" s="196">
        <f t="shared" si="12"/>
        <v>0</v>
      </c>
      <c r="X167" s="199">
        <f t="shared" si="13"/>
        <v>0</v>
      </c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</row>
    <row r="168" ht="27.0" hidden="1" customHeight="1">
      <c r="A168" s="160">
        <v>137.0</v>
      </c>
      <c r="B168" s="191"/>
      <c r="C168" s="191"/>
      <c r="D168" s="191"/>
      <c r="E168" s="191"/>
      <c r="F168" s="192" t="str">
        <f t="shared" si="5"/>
        <v/>
      </c>
      <c r="G168" s="191"/>
      <c r="H168" s="193">
        <f t="shared" si="6"/>
        <v>0</v>
      </c>
      <c r="I168" s="139"/>
      <c r="J168" s="194"/>
      <c r="K168" s="195"/>
      <c r="L168" s="195"/>
      <c r="M168" s="139"/>
      <c r="N168" s="139"/>
      <c r="O168" s="193"/>
      <c r="P168" s="141"/>
      <c r="Q168" s="196">
        <f t="shared" si="7"/>
        <v>0</v>
      </c>
      <c r="R168" s="197" t="str">
        <f t="shared" si="8"/>
        <v/>
      </c>
      <c r="S168" s="197">
        <f t="shared" si="9"/>
        <v>0</v>
      </c>
      <c r="T168" s="200"/>
      <c r="U168" s="196">
        <f t="shared" ref="U168:V168" si="154">C168/100</f>
        <v>0</v>
      </c>
      <c r="V168" s="196">
        <f t="shared" si="154"/>
        <v>0</v>
      </c>
      <c r="W168" s="196">
        <f t="shared" si="12"/>
        <v>0</v>
      </c>
      <c r="X168" s="199">
        <f t="shared" si="13"/>
        <v>0</v>
      </c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</row>
    <row r="169" ht="27.0" hidden="1" customHeight="1">
      <c r="A169" s="160">
        <v>138.0</v>
      </c>
      <c r="B169" s="191"/>
      <c r="C169" s="191"/>
      <c r="D169" s="191"/>
      <c r="E169" s="191"/>
      <c r="F169" s="192" t="str">
        <f t="shared" si="5"/>
        <v/>
      </c>
      <c r="G169" s="191"/>
      <c r="H169" s="193">
        <f t="shared" si="6"/>
        <v>0</v>
      </c>
      <c r="I169" s="139"/>
      <c r="J169" s="194"/>
      <c r="K169" s="195"/>
      <c r="L169" s="195"/>
      <c r="M169" s="139"/>
      <c r="N169" s="139"/>
      <c r="O169" s="193"/>
      <c r="P169" s="141"/>
      <c r="Q169" s="196">
        <f t="shared" si="7"/>
        <v>0</v>
      </c>
      <c r="R169" s="197" t="str">
        <f t="shared" si="8"/>
        <v/>
      </c>
      <c r="S169" s="197">
        <f t="shared" si="9"/>
        <v>0</v>
      </c>
      <c r="T169" s="200"/>
      <c r="U169" s="196">
        <f t="shared" ref="U169:V169" si="155">C169/100</f>
        <v>0</v>
      </c>
      <c r="V169" s="196">
        <f t="shared" si="155"/>
        <v>0</v>
      </c>
      <c r="W169" s="196">
        <f t="shared" si="12"/>
        <v>0</v>
      </c>
      <c r="X169" s="199">
        <f t="shared" si="13"/>
        <v>0</v>
      </c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</row>
    <row r="170" ht="27.0" hidden="1" customHeight="1">
      <c r="A170" s="160">
        <v>139.0</v>
      </c>
      <c r="B170" s="191"/>
      <c r="C170" s="191"/>
      <c r="D170" s="191"/>
      <c r="E170" s="191"/>
      <c r="F170" s="192" t="str">
        <f t="shared" si="5"/>
        <v/>
      </c>
      <c r="G170" s="191"/>
      <c r="H170" s="193">
        <f t="shared" si="6"/>
        <v>0</v>
      </c>
      <c r="I170" s="139"/>
      <c r="J170" s="194"/>
      <c r="K170" s="195"/>
      <c r="L170" s="195"/>
      <c r="M170" s="139"/>
      <c r="N170" s="139"/>
      <c r="O170" s="193"/>
      <c r="P170" s="141"/>
      <c r="Q170" s="196">
        <f t="shared" si="7"/>
        <v>0</v>
      </c>
      <c r="R170" s="197" t="str">
        <f t="shared" si="8"/>
        <v/>
      </c>
      <c r="S170" s="197">
        <f t="shared" si="9"/>
        <v>0</v>
      </c>
      <c r="T170" s="200"/>
      <c r="U170" s="196">
        <f t="shared" ref="U170:V170" si="156">C170/100</f>
        <v>0</v>
      </c>
      <c r="V170" s="196">
        <f t="shared" si="156"/>
        <v>0</v>
      </c>
      <c r="W170" s="196">
        <f t="shared" si="12"/>
        <v>0</v>
      </c>
      <c r="X170" s="199">
        <f t="shared" si="13"/>
        <v>0</v>
      </c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</row>
    <row r="171" ht="27.0" hidden="1" customHeight="1">
      <c r="A171" s="160">
        <v>140.0</v>
      </c>
      <c r="B171" s="191"/>
      <c r="C171" s="191"/>
      <c r="D171" s="191"/>
      <c r="E171" s="191"/>
      <c r="F171" s="192" t="str">
        <f t="shared" si="5"/>
        <v/>
      </c>
      <c r="G171" s="191"/>
      <c r="H171" s="193">
        <f t="shared" si="6"/>
        <v>0</v>
      </c>
      <c r="I171" s="139"/>
      <c r="J171" s="194"/>
      <c r="K171" s="195"/>
      <c r="L171" s="195"/>
      <c r="M171" s="139"/>
      <c r="N171" s="139"/>
      <c r="O171" s="193"/>
      <c r="P171" s="141"/>
      <c r="Q171" s="196">
        <f t="shared" si="7"/>
        <v>0</v>
      </c>
      <c r="R171" s="197" t="str">
        <f t="shared" si="8"/>
        <v/>
      </c>
      <c r="S171" s="197">
        <f t="shared" si="9"/>
        <v>0</v>
      </c>
      <c r="T171" s="200"/>
      <c r="U171" s="196">
        <f t="shared" ref="U171:V171" si="157">C171/100</f>
        <v>0</v>
      </c>
      <c r="V171" s="196">
        <f t="shared" si="157"/>
        <v>0</v>
      </c>
      <c r="W171" s="196">
        <f t="shared" si="12"/>
        <v>0</v>
      </c>
      <c r="X171" s="199">
        <f t="shared" si="13"/>
        <v>0</v>
      </c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</row>
    <row r="172" ht="27.0" hidden="1" customHeight="1">
      <c r="A172" s="160">
        <v>141.0</v>
      </c>
      <c r="B172" s="191"/>
      <c r="C172" s="191"/>
      <c r="D172" s="191"/>
      <c r="E172" s="191"/>
      <c r="F172" s="192" t="str">
        <f t="shared" si="5"/>
        <v/>
      </c>
      <c r="G172" s="191"/>
      <c r="H172" s="193">
        <f t="shared" si="6"/>
        <v>0</v>
      </c>
      <c r="I172" s="139"/>
      <c r="J172" s="194"/>
      <c r="K172" s="195"/>
      <c r="L172" s="195"/>
      <c r="M172" s="139"/>
      <c r="N172" s="139"/>
      <c r="O172" s="193"/>
      <c r="P172" s="141"/>
      <c r="Q172" s="196">
        <f t="shared" si="7"/>
        <v>0</v>
      </c>
      <c r="R172" s="197" t="str">
        <f t="shared" si="8"/>
        <v/>
      </c>
      <c r="S172" s="197">
        <f t="shared" si="9"/>
        <v>0</v>
      </c>
      <c r="T172" s="200"/>
      <c r="U172" s="196">
        <f t="shared" ref="U172:V172" si="158">C172/100</f>
        <v>0</v>
      </c>
      <c r="V172" s="196">
        <f t="shared" si="158"/>
        <v>0</v>
      </c>
      <c r="W172" s="196">
        <f t="shared" si="12"/>
        <v>0</v>
      </c>
      <c r="X172" s="199">
        <f t="shared" si="13"/>
        <v>0</v>
      </c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</row>
    <row r="173" ht="27.0" hidden="1" customHeight="1">
      <c r="A173" s="160">
        <v>142.0</v>
      </c>
      <c r="B173" s="191"/>
      <c r="C173" s="191"/>
      <c r="D173" s="191"/>
      <c r="E173" s="191"/>
      <c r="F173" s="192" t="str">
        <f t="shared" si="5"/>
        <v/>
      </c>
      <c r="G173" s="191"/>
      <c r="H173" s="193">
        <f t="shared" si="6"/>
        <v>0</v>
      </c>
      <c r="I173" s="139"/>
      <c r="J173" s="194"/>
      <c r="K173" s="195"/>
      <c r="L173" s="195"/>
      <c r="M173" s="139"/>
      <c r="N173" s="139"/>
      <c r="O173" s="193"/>
      <c r="P173" s="141"/>
      <c r="Q173" s="196">
        <f t="shared" si="7"/>
        <v>0</v>
      </c>
      <c r="R173" s="197" t="str">
        <f t="shared" si="8"/>
        <v/>
      </c>
      <c r="S173" s="197">
        <f t="shared" si="9"/>
        <v>0</v>
      </c>
      <c r="T173" s="200"/>
      <c r="U173" s="196">
        <f t="shared" ref="U173:V173" si="159">C173/100</f>
        <v>0</v>
      </c>
      <c r="V173" s="196">
        <f t="shared" si="159"/>
        <v>0</v>
      </c>
      <c r="W173" s="196">
        <f t="shared" si="12"/>
        <v>0</v>
      </c>
      <c r="X173" s="199">
        <f t="shared" si="13"/>
        <v>0</v>
      </c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</row>
    <row r="174" ht="27.0" hidden="1" customHeight="1">
      <c r="A174" s="160">
        <v>143.0</v>
      </c>
      <c r="B174" s="191"/>
      <c r="C174" s="191"/>
      <c r="D174" s="191"/>
      <c r="E174" s="191"/>
      <c r="F174" s="192" t="str">
        <f t="shared" si="5"/>
        <v/>
      </c>
      <c r="G174" s="191"/>
      <c r="H174" s="193">
        <f t="shared" si="6"/>
        <v>0</v>
      </c>
      <c r="I174" s="139"/>
      <c r="J174" s="194"/>
      <c r="K174" s="195"/>
      <c r="L174" s="195"/>
      <c r="M174" s="139"/>
      <c r="N174" s="139"/>
      <c r="O174" s="193"/>
      <c r="P174" s="141"/>
      <c r="Q174" s="196">
        <f t="shared" si="7"/>
        <v>0</v>
      </c>
      <c r="R174" s="197" t="str">
        <f t="shared" si="8"/>
        <v/>
      </c>
      <c r="S174" s="197">
        <f t="shared" si="9"/>
        <v>0</v>
      </c>
      <c r="T174" s="200"/>
      <c r="U174" s="196">
        <f t="shared" ref="U174:V174" si="160">C174/100</f>
        <v>0</v>
      </c>
      <c r="V174" s="196">
        <f t="shared" si="160"/>
        <v>0</v>
      </c>
      <c r="W174" s="196">
        <f t="shared" si="12"/>
        <v>0</v>
      </c>
      <c r="X174" s="199">
        <f t="shared" si="13"/>
        <v>0</v>
      </c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</row>
    <row r="175" ht="27.0" hidden="1" customHeight="1">
      <c r="A175" s="160">
        <v>144.0</v>
      </c>
      <c r="B175" s="191"/>
      <c r="C175" s="191"/>
      <c r="D175" s="191"/>
      <c r="E175" s="191"/>
      <c r="F175" s="192" t="str">
        <f t="shared" si="5"/>
        <v/>
      </c>
      <c r="G175" s="191"/>
      <c r="H175" s="193">
        <f t="shared" si="6"/>
        <v>0</v>
      </c>
      <c r="I175" s="139"/>
      <c r="J175" s="194"/>
      <c r="K175" s="195"/>
      <c r="L175" s="195"/>
      <c r="M175" s="139"/>
      <c r="N175" s="139"/>
      <c r="O175" s="193"/>
      <c r="P175" s="141"/>
      <c r="Q175" s="196">
        <f t="shared" si="7"/>
        <v>0</v>
      </c>
      <c r="R175" s="197" t="str">
        <f t="shared" si="8"/>
        <v/>
      </c>
      <c r="S175" s="197">
        <f t="shared" si="9"/>
        <v>0</v>
      </c>
      <c r="T175" s="200"/>
      <c r="U175" s="196">
        <f t="shared" ref="U175:V175" si="161">C175/100</f>
        <v>0</v>
      </c>
      <c r="V175" s="196">
        <f t="shared" si="161"/>
        <v>0</v>
      </c>
      <c r="W175" s="196">
        <f t="shared" si="12"/>
        <v>0</v>
      </c>
      <c r="X175" s="199">
        <f t="shared" si="13"/>
        <v>0</v>
      </c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</row>
    <row r="176" ht="27.0" hidden="1" customHeight="1">
      <c r="A176" s="160">
        <v>145.0</v>
      </c>
      <c r="B176" s="191"/>
      <c r="C176" s="191"/>
      <c r="D176" s="191"/>
      <c r="E176" s="191"/>
      <c r="F176" s="192" t="str">
        <f t="shared" si="5"/>
        <v/>
      </c>
      <c r="G176" s="191"/>
      <c r="H176" s="193">
        <f t="shared" si="6"/>
        <v>0</v>
      </c>
      <c r="I176" s="139"/>
      <c r="J176" s="194"/>
      <c r="K176" s="195"/>
      <c r="L176" s="195"/>
      <c r="M176" s="139"/>
      <c r="N176" s="139"/>
      <c r="O176" s="193"/>
      <c r="P176" s="141"/>
      <c r="Q176" s="196">
        <f t="shared" si="7"/>
        <v>0</v>
      </c>
      <c r="R176" s="197" t="str">
        <f t="shared" si="8"/>
        <v/>
      </c>
      <c r="S176" s="197">
        <f t="shared" si="9"/>
        <v>0</v>
      </c>
      <c r="T176" s="200"/>
      <c r="U176" s="196">
        <f t="shared" ref="U176:V176" si="162">C176/100</f>
        <v>0</v>
      </c>
      <c r="V176" s="196">
        <f t="shared" si="162"/>
        <v>0</v>
      </c>
      <c r="W176" s="196">
        <f t="shared" si="12"/>
        <v>0</v>
      </c>
      <c r="X176" s="199">
        <f t="shared" si="13"/>
        <v>0</v>
      </c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</row>
    <row r="177" ht="27.0" hidden="1" customHeight="1">
      <c r="A177" s="160">
        <v>146.0</v>
      </c>
      <c r="B177" s="191"/>
      <c r="C177" s="191"/>
      <c r="D177" s="191"/>
      <c r="E177" s="191"/>
      <c r="F177" s="192" t="str">
        <f t="shared" si="5"/>
        <v/>
      </c>
      <c r="G177" s="191"/>
      <c r="H177" s="193">
        <f t="shared" si="6"/>
        <v>0</v>
      </c>
      <c r="I177" s="139"/>
      <c r="J177" s="194"/>
      <c r="K177" s="195"/>
      <c r="L177" s="195"/>
      <c r="M177" s="139"/>
      <c r="N177" s="139"/>
      <c r="O177" s="193"/>
      <c r="P177" s="141"/>
      <c r="Q177" s="196">
        <f t="shared" si="7"/>
        <v>0</v>
      </c>
      <c r="R177" s="197" t="str">
        <f t="shared" si="8"/>
        <v/>
      </c>
      <c r="S177" s="197">
        <f t="shared" si="9"/>
        <v>0</v>
      </c>
      <c r="T177" s="200"/>
      <c r="U177" s="196">
        <f t="shared" ref="U177:V177" si="163">C177/100</f>
        <v>0</v>
      </c>
      <c r="V177" s="196">
        <f t="shared" si="163"/>
        <v>0</v>
      </c>
      <c r="W177" s="196">
        <f t="shared" si="12"/>
        <v>0</v>
      </c>
      <c r="X177" s="199">
        <f t="shared" si="13"/>
        <v>0</v>
      </c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</row>
    <row r="178" ht="27.0" hidden="1" customHeight="1">
      <c r="A178" s="160">
        <v>147.0</v>
      </c>
      <c r="B178" s="191"/>
      <c r="C178" s="191"/>
      <c r="D178" s="191"/>
      <c r="E178" s="191"/>
      <c r="F178" s="192" t="str">
        <f t="shared" si="5"/>
        <v/>
      </c>
      <c r="G178" s="191"/>
      <c r="H178" s="193">
        <f t="shared" si="6"/>
        <v>0</v>
      </c>
      <c r="I178" s="139"/>
      <c r="J178" s="194"/>
      <c r="K178" s="195"/>
      <c r="L178" s="195"/>
      <c r="M178" s="139"/>
      <c r="N178" s="139"/>
      <c r="O178" s="193"/>
      <c r="P178" s="141"/>
      <c r="Q178" s="196">
        <f t="shared" si="7"/>
        <v>0</v>
      </c>
      <c r="R178" s="197" t="str">
        <f t="shared" si="8"/>
        <v/>
      </c>
      <c r="S178" s="197">
        <f t="shared" si="9"/>
        <v>0</v>
      </c>
      <c r="T178" s="200"/>
      <c r="U178" s="196">
        <f t="shared" ref="U178:V178" si="164">C178/100</f>
        <v>0</v>
      </c>
      <c r="V178" s="196">
        <f t="shared" si="164"/>
        <v>0</v>
      </c>
      <c r="W178" s="196">
        <f t="shared" si="12"/>
        <v>0</v>
      </c>
      <c r="X178" s="199">
        <f t="shared" si="13"/>
        <v>0</v>
      </c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</row>
    <row r="179" ht="27.0" hidden="1" customHeight="1">
      <c r="A179" s="160">
        <v>148.0</v>
      </c>
      <c r="B179" s="191"/>
      <c r="C179" s="191"/>
      <c r="D179" s="191"/>
      <c r="E179" s="191"/>
      <c r="F179" s="192" t="str">
        <f t="shared" si="5"/>
        <v/>
      </c>
      <c r="G179" s="191"/>
      <c r="H179" s="193">
        <f t="shared" si="6"/>
        <v>0</v>
      </c>
      <c r="I179" s="139"/>
      <c r="J179" s="194"/>
      <c r="K179" s="195"/>
      <c r="L179" s="195"/>
      <c r="M179" s="139"/>
      <c r="N179" s="139"/>
      <c r="O179" s="193"/>
      <c r="P179" s="141"/>
      <c r="Q179" s="196">
        <f t="shared" si="7"/>
        <v>0</v>
      </c>
      <c r="R179" s="197" t="str">
        <f t="shared" si="8"/>
        <v/>
      </c>
      <c r="S179" s="197">
        <f t="shared" si="9"/>
        <v>0</v>
      </c>
      <c r="T179" s="200"/>
      <c r="U179" s="196">
        <f t="shared" ref="U179:V179" si="165">C179/100</f>
        <v>0</v>
      </c>
      <c r="V179" s="196">
        <f t="shared" si="165"/>
        <v>0</v>
      </c>
      <c r="W179" s="196">
        <f t="shared" si="12"/>
        <v>0</v>
      </c>
      <c r="X179" s="199">
        <f t="shared" si="13"/>
        <v>0</v>
      </c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</row>
    <row r="180" ht="27.0" hidden="1" customHeight="1">
      <c r="A180" s="160">
        <v>149.0</v>
      </c>
      <c r="B180" s="191"/>
      <c r="C180" s="191"/>
      <c r="D180" s="191"/>
      <c r="E180" s="191"/>
      <c r="F180" s="192" t="str">
        <f t="shared" si="5"/>
        <v/>
      </c>
      <c r="G180" s="191"/>
      <c r="H180" s="193">
        <f t="shared" si="6"/>
        <v>0</v>
      </c>
      <c r="I180" s="139"/>
      <c r="J180" s="194"/>
      <c r="K180" s="195"/>
      <c r="L180" s="195"/>
      <c r="M180" s="139"/>
      <c r="N180" s="139"/>
      <c r="O180" s="193"/>
      <c r="P180" s="141"/>
      <c r="Q180" s="196">
        <f t="shared" si="7"/>
        <v>0</v>
      </c>
      <c r="R180" s="197" t="str">
        <f t="shared" si="8"/>
        <v/>
      </c>
      <c r="S180" s="197">
        <f t="shared" si="9"/>
        <v>0</v>
      </c>
      <c r="T180" s="200"/>
      <c r="U180" s="196">
        <f t="shared" ref="U180:V180" si="166">C180/100</f>
        <v>0</v>
      </c>
      <c r="V180" s="196">
        <f t="shared" si="166"/>
        <v>0</v>
      </c>
      <c r="W180" s="196">
        <f t="shared" si="12"/>
        <v>0</v>
      </c>
      <c r="X180" s="199">
        <f t="shared" si="13"/>
        <v>0</v>
      </c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</row>
    <row r="181" ht="27.0" hidden="1" customHeight="1">
      <c r="A181" s="160">
        <v>150.0</v>
      </c>
      <c r="B181" s="191"/>
      <c r="C181" s="191"/>
      <c r="D181" s="191"/>
      <c r="E181" s="191"/>
      <c r="F181" s="192" t="str">
        <f t="shared" si="5"/>
        <v/>
      </c>
      <c r="G181" s="191"/>
      <c r="H181" s="193">
        <f t="shared" si="6"/>
        <v>0</v>
      </c>
      <c r="I181" s="139"/>
      <c r="J181" s="194"/>
      <c r="K181" s="195"/>
      <c r="L181" s="195"/>
      <c r="M181" s="139"/>
      <c r="N181" s="139"/>
      <c r="O181" s="193"/>
      <c r="P181" s="141"/>
      <c r="Q181" s="196">
        <f t="shared" si="7"/>
        <v>0</v>
      </c>
      <c r="R181" s="197" t="str">
        <f t="shared" si="8"/>
        <v/>
      </c>
      <c r="S181" s="197">
        <f t="shared" si="9"/>
        <v>0</v>
      </c>
      <c r="T181" s="200"/>
      <c r="U181" s="196">
        <f t="shared" ref="U181:V181" si="167">C181/100</f>
        <v>0</v>
      </c>
      <c r="V181" s="196">
        <f t="shared" si="167"/>
        <v>0</v>
      </c>
      <c r="W181" s="196">
        <f t="shared" si="12"/>
        <v>0</v>
      </c>
      <c r="X181" s="199">
        <f t="shared" si="13"/>
        <v>0</v>
      </c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</row>
    <row r="182" ht="27.0" hidden="1" customHeight="1">
      <c r="A182" s="160">
        <v>151.0</v>
      </c>
      <c r="B182" s="191"/>
      <c r="C182" s="191"/>
      <c r="D182" s="191"/>
      <c r="E182" s="191"/>
      <c r="F182" s="192" t="str">
        <f t="shared" si="5"/>
        <v/>
      </c>
      <c r="G182" s="191"/>
      <c r="H182" s="193">
        <f t="shared" si="6"/>
        <v>0</v>
      </c>
      <c r="I182" s="139"/>
      <c r="J182" s="194"/>
      <c r="K182" s="195"/>
      <c r="L182" s="195"/>
      <c r="M182" s="139"/>
      <c r="N182" s="139"/>
      <c r="O182" s="193"/>
      <c r="P182" s="141"/>
      <c r="Q182" s="196">
        <f t="shared" si="7"/>
        <v>0</v>
      </c>
      <c r="R182" s="197" t="str">
        <f t="shared" si="8"/>
        <v/>
      </c>
      <c r="S182" s="197">
        <f t="shared" si="9"/>
        <v>0</v>
      </c>
      <c r="T182" s="200"/>
      <c r="U182" s="196">
        <f t="shared" ref="U182:V182" si="168">C182/100</f>
        <v>0</v>
      </c>
      <c r="V182" s="196">
        <f t="shared" si="168"/>
        <v>0</v>
      </c>
      <c r="W182" s="196">
        <f t="shared" si="12"/>
        <v>0</v>
      </c>
      <c r="X182" s="199">
        <f t="shared" si="13"/>
        <v>0</v>
      </c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</row>
    <row r="183" ht="27.0" hidden="1" customHeight="1">
      <c r="A183" s="160">
        <v>152.0</v>
      </c>
      <c r="B183" s="191"/>
      <c r="C183" s="191"/>
      <c r="D183" s="191"/>
      <c r="E183" s="191"/>
      <c r="F183" s="192" t="str">
        <f t="shared" si="5"/>
        <v/>
      </c>
      <c r="G183" s="191"/>
      <c r="H183" s="193">
        <f t="shared" si="6"/>
        <v>0</v>
      </c>
      <c r="I183" s="139"/>
      <c r="J183" s="194"/>
      <c r="K183" s="195"/>
      <c r="L183" s="195"/>
      <c r="M183" s="139"/>
      <c r="N183" s="139"/>
      <c r="O183" s="193"/>
      <c r="P183" s="141"/>
      <c r="Q183" s="196">
        <f t="shared" si="7"/>
        <v>0</v>
      </c>
      <c r="R183" s="197" t="str">
        <f t="shared" si="8"/>
        <v/>
      </c>
      <c r="S183" s="197">
        <f t="shared" si="9"/>
        <v>0</v>
      </c>
      <c r="T183" s="200"/>
      <c r="U183" s="196">
        <f t="shared" ref="U183:V183" si="169">C183/100</f>
        <v>0</v>
      </c>
      <c r="V183" s="196">
        <f t="shared" si="169"/>
        <v>0</v>
      </c>
      <c r="W183" s="196">
        <f t="shared" si="12"/>
        <v>0</v>
      </c>
      <c r="X183" s="199">
        <f t="shared" si="13"/>
        <v>0</v>
      </c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</row>
    <row r="184" ht="27.0" hidden="1" customHeight="1">
      <c r="A184" s="160">
        <v>153.0</v>
      </c>
      <c r="B184" s="191"/>
      <c r="C184" s="191"/>
      <c r="D184" s="191"/>
      <c r="E184" s="191"/>
      <c r="F184" s="192" t="str">
        <f t="shared" si="5"/>
        <v/>
      </c>
      <c r="G184" s="191"/>
      <c r="H184" s="193">
        <f t="shared" si="6"/>
        <v>0</v>
      </c>
      <c r="I184" s="139"/>
      <c r="J184" s="194"/>
      <c r="K184" s="195"/>
      <c r="L184" s="195"/>
      <c r="M184" s="139"/>
      <c r="N184" s="139"/>
      <c r="O184" s="193"/>
      <c r="P184" s="141"/>
      <c r="Q184" s="196">
        <f t="shared" si="7"/>
        <v>0</v>
      </c>
      <c r="R184" s="197" t="str">
        <f t="shared" si="8"/>
        <v/>
      </c>
      <c r="S184" s="197">
        <f t="shared" si="9"/>
        <v>0</v>
      </c>
      <c r="T184" s="200"/>
      <c r="U184" s="196">
        <f t="shared" ref="U184:V184" si="170">C184/100</f>
        <v>0</v>
      </c>
      <c r="V184" s="196">
        <f t="shared" si="170"/>
        <v>0</v>
      </c>
      <c r="W184" s="196">
        <f t="shared" si="12"/>
        <v>0</v>
      </c>
      <c r="X184" s="199">
        <f t="shared" si="13"/>
        <v>0</v>
      </c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</row>
    <row r="185" ht="27.0" hidden="1" customHeight="1">
      <c r="A185" s="160">
        <v>154.0</v>
      </c>
      <c r="B185" s="191"/>
      <c r="C185" s="191"/>
      <c r="D185" s="191"/>
      <c r="E185" s="191"/>
      <c r="F185" s="192" t="str">
        <f t="shared" si="5"/>
        <v/>
      </c>
      <c r="G185" s="191"/>
      <c r="H185" s="193">
        <f t="shared" si="6"/>
        <v>0</v>
      </c>
      <c r="I185" s="139"/>
      <c r="J185" s="194"/>
      <c r="K185" s="195"/>
      <c r="L185" s="195"/>
      <c r="M185" s="139"/>
      <c r="N185" s="139"/>
      <c r="O185" s="193"/>
      <c r="P185" s="141"/>
      <c r="Q185" s="196">
        <f t="shared" si="7"/>
        <v>0</v>
      </c>
      <c r="R185" s="197" t="str">
        <f t="shared" si="8"/>
        <v/>
      </c>
      <c r="S185" s="197">
        <f t="shared" si="9"/>
        <v>0</v>
      </c>
      <c r="T185" s="200"/>
      <c r="U185" s="196">
        <f t="shared" ref="U185:V185" si="171">C185/100</f>
        <v>0</v>
      </c>
      <c r="V185" s="196">
        <f t="shared" si="171"/>
        <v>0</v>
      </c>
      <c r="W185" s="196">
        <f t="shared" si="12"/>
        <v>0</v>
      </c>
      <c r="X185" s="199">
        <f t="shared" si="13"/>
        <v>0</v>
      </c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</row>
    <row r="186" ht="27.0" hidden="1" customHeight="1">
      <c r="A186" s="160">
        <v>155.0</v>
      </c>
      <c r="B186" s="191"/>
      <c r="C186" s="191"/>
      <c r="D186" s="191"/>
      <c r="E186" s="191"/>
      <c r="F186" s="192" t="str">
        <f t="shared" si="5"/>
        <v/>
      </c>
      <c r="G186" s="191"/>
      <c r="H186" s="193">
        <f t="shared" si="6"/>
        <v>0</v>
      </c>
      <c r="I186" s="139"/>
      <c r="J186" s="194"/>
      <c r="K186" s="195"/>
      <c r="L186" s="195"/>
      <c r="M186" s="139"/>
      <c r="N186" s="139"/>
      <c r="O186" s="193"/>
      <c r="P186" s="141"/>
      <c r="Q186" s="196">
        <f t="shared" si="7"/>
        <v>0</v>
      </c>
      <c r="R186" s="197" t="str">
        <f t="shared" si="8"/>
        <v/>
      </c>
      <c r="S186" s="197">
        <f t="shared" si="9"/>
        <v>0</v>
      </c>
      <c r="T186" s="200"/>
      <c r="U186" s="196">
        <f t="shared" ref="U186:V186" si="172">C186/100</f>
        <v>0</v>
      </c>
      <c r="V186" s="196">
        <f t="shared" si="172"/>
        <v>0</v>
      </c>
      <c r="W186" s="196">
        <f t="shared" si="12"/>
        <v>0</v>
      </c>
      <c r="X186" s="199">
        <f t="shared" si="13"/>
        <v>0</v>
      </c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</row>
    <row r="187" ht="27.0" hidden="1" customHeight="1">
      <c r="A187" s="160">
        <v>156.0</v>
      </c>
      <c r="B187" s="191"/>
      <c r="C187" s="191"/>
      <c r="D187" s="191"/>
      <c r="E187" s="191"/>
      <c r="F187" s="192" t="str">
        <f t="shared" si="5"/>
        <v/>
      </c>
      <c r="G187" s="191"/>
      <c r="H187" s="193">
        <f t="shared" si="6"/>
        <v>0</v>
      </c>
      <c r="I187" s="139"/>
      <c r="J187" s="194"/>
      <c r="K187" s="195"/>
      <c r="L187" s="195"/>
      <c r="M187" s="139"/>
      <c r="N187" s="139"/>
      <c r="O187" s="193"/>
      <c r="P187" s="141"/>
      <c r="Q187" s="196">
        <f t="shared" si="7"/>
        <v>0</v>
      </c>
      <c r="R187" s="197" t="str">
        <f t="shared" si="8"/>
        <v/>
      </c>
      <c r="S187" s="197">
        <f t="shared" si="9"/>
        <v>0</v>
      </c>
      <c r="T187" s="200"/>
      <c r="U187" s="196">
        <f t="shared" ref="U187:V187" si="173">C187/100</f>
        <v>0</v>
      </c>
      <c r="V187" s="196">
        <f t="shared" si="173"/>
        <v>0</v>
      </c>
      <c r="W187" s="196">
        <f t="shared" si="12"/>
        <v>0</v>
      </c>
      <c r="X187" s="199">
        <f t="shared" si="13"/>
        <v>0</v>
      </c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</row>
    <row r="188" ht="27.0" hidden="1" customHeight="1">
      <c r="A188" s="160">
        <v>157.0</v>
      </c>
      <c r="B188" s="191"/>
      <c r="C188" s="191"/>
      <c r="D188" s="191"/>
      <c r="E188" s="191"/>
      <c r="F188" s="192" t="str">
        <f t="shared" si="5"/>
        <v/>
      </c>
      <c r="G188" s="191"/>
      <c r="H188" s="193">
        <f t="shared" si="6"/>
        <v>0</v>
      </c>
      <c r="I188" s="139"/>
      <c r="J188" s="194"/>
      <c r="K188" s="195"/>
      <c r="L188" s="195"/>
      <c r="M188" s="139"/>
      <c r="N188" s="139"/>
      <c r="O188" s="193"/>
      <c r="P188" s="141"/>
      <c r="Q188" s="196">
        <f t="shared" si="7"/>
        <v>0</v>
      </c>
      <c r="R188" s="197" t="str">
        <f t="shared" si="8"/>
        <v/>
      </c>
      <c r="S188" s="197">
        <f t="shared" si="9"/>
        <v>0</v>
      </c>
      <c r="T188" s="200"/>
      <c r="U188" s="196">
        <f t="shared" ref="U188:V188" si="174">C188/100</f>
        <v>0</v>
      </c>
      <c r="V188" s="196">
        <f t="shared" si="174"/>
        <v>0</v>
      </c>
      <c r="W188" s="196">
        <f t="shared" si="12"/>
        <v>0</v>
      </c>
      <c r="X188" s="199">
        <f t="shared" si="13"/>
        <v>0</v>
      </c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</row>
    <row r="189" ht="27.0" hidden="1" customHeight="1">
      <c r="A189" s="160">
        <v>158.0</v>
      </c>
      <c r="B189" s="191"/>
      <c r="C189" s="191"/>
      <c r="D189" s="191"/>
      <c r="E189" s="191"/>
      <c r="F189" s="192" t="str">
        <f t="shared" si="5"/>
        <v/>
      </c>
      <c r="G189" s="191"/>
      <c r="H189" s="193">
        <f t="shared" si="6"/>
        <v>0</v>
      </c>
      <c r="I189" s="139"/>
      <c r="J189" s="194"/>
      <c r="K189" s="195"/>
      <c r="L189" s="195"/>
      <c r="M189" s="139"/>
      <c r="N189" s="139"/>
      <c r="O189" s="193"/>
      <c r="P189" s="141"/>
      <c r="Q189" s="196">
        <f t="shared" si="7"/>
        <v>0</v>
      </c>
      <c r="R189" s="197" t="str">
        <f t="shared" si="8"/>
        <v/>
      </c>
      <c r="S189" s="197">
        <f t="shared" si="9"/>
        <v>0</v>
      </c>
      <c r="T189" s="200"/>
      <c r="U189" s="196">
        <f t="shared" ref="U189:V189" si="175">C189/100</f>
        <v>0</v>
      </c>
      <c r="V189" s="196">
        <f t="shared" si="175"/>
        <v>0</v>
      </c>
      <c r="W189" s="196">
        <f t="shared" si="12"/>
        <v>0</v>
      </c>
      <c r="X189" s="199">
        <f t="shared" si="13"/>
        <v>0</v>
      </c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</row>
    <row r="190" ht="27.0" hidden="1" customHeight="1">
      <c r="A190" s="160">
        <v>159.0</v>
      </c>
      <c r="B190" s="191"/>
      <c r="C190" s="191"/>
      <c r="D190" s="191"/>
      <c r="E190" s="191"/>
      <c r="F190" s="192" t="str">
        <f t="shared" si="5"/>
        <v/>
      </c>
      <c r="G190" s="191"/>
      <c r="H190" s="193">
        <f t="shared" si="6"/>
        <v>0</v>
      </c>
      <c r="I190" s="139"/>
      <c r="J190" s="194"/>
      <c r="K190" s="195"/>
      <c r="L190" s="195"/>
      <c r="M190" s="139"/>
      <c r="N190" s="139"/>
      <c r="O190" s="193"/>
      <c r="P190" s="141"/>
      <c r="Q190" s="196">
        <f t="shared" si="7"/>
        <v>0</v>
      </c>
      <c r="R190" s="197" t="str">
        <f t="shared" si="8"/>
        <v/>
      </c>
      <c r="S190" s="197">
        <f t="shared" si="9"/>
        <v>0</v>
      </c>
      <c r="T190" s="200"/>
      <c r="U190" s="196">
        <f t="shared" ref="U190:V190" si="176">C190/100</f>
        <v>0</v>
      </c>
      <c r="V190" s="196">
        <f t="shared" si="176"/>
        <v>0</v>
      </c>
      <c r="W190" s="196">
        <f t="shared" si="12"/>
        <v>0</v>
      </c>
      <c r="X190" s="199">
        <f t="shared" si="13"/>
        <v>0</v>
      </c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</row>
    <row r="191" ht="27.0" hidden="1" customHeight="1">
      <c r="A191" s="160">
        <v>160.0</v>
      </c>
      <c r="B191" s="191"/>
      <c r="C191" s="191"/>
      <c r="D191" s="191"/>
      <c r="E191" s="191"/>
      <c r="F191" s="192" t="str">
        <f t="shared" si="5"/>
        <v/>
      </c>
      <c r="G191" s="191"/>
      <c r="H191" s="193">
        <f t="shared" si="6"/>
        <v>0</v>
      </c>
      <c r="I191" s="139"/>
      <c r="J191" s="194"/>
      <c r="K191" s="195"/>
      <c r="L191" s="195"/>
      <c r="M191" s="139"/>
      <c r="N191" s="139"/>
      <c r="O191" s="193"/>
      <c r="P191" s="141"/>
      <c r="Q191" s="196">
        <f t="shared" si="7"/>
        <v>0</v>
      </c>
      <c r="R191" s="197" t="str">
        <f t="shared" si="8"/>
        <v/>
      </c>
      <c r="S191" s="197">
        <f t="shared" si="9"/>
        <v>0</v>
      </c>
      <c r="T191" s="200"/>
      <c r="U191" s="196">
        <f t="shared" ref="U191:V191" si="177">C191/100</f>
        <v>0</v>
      </c>
      <c r="V191" s="196">
        <f t="shared" si="177"/>
        <v>0</v>
      </c>
      <c r="W191" s="196">
        <f t="shared" si="12"/>
        <v>0</v>
      </c>
      <c r="X191" s="199">
        <f t="shared" si="13"/>
        <v>0</v>
      </c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</row>
    <row r="192" ht="27.0" hidden="1" customHeight="1">
      <c r="A192" s="160">
        <v>161.0</v>
      </c>
      <c r="B192" s="191"/>
      <c r="C192" s="191"/>
      <c r="D192" s="191"/>
      <c r="E192" s="191"/>
      <c r="F192" s="192" t="str">
        <f t="shared" si="5"/>
        <v/>
      </c>
      <c r="G192" s="191"/>
      <c r="H192" s="193">
        <f t="shared" si="6"/>
        <v>0</v>
      </c>
      <c r="I192" s="139"/>
      <c r="J192" s="194"/>
      <c r="K192" s="195"/>
      <c r="L192" s="195"/>
      <c r="M192" s="139"/>
      <c r="N192" s="139"/>
      <c r="O192" s="193"/>
      <c r="P192" s="141"/>
      <c r="Q192" s="196">
        <f t="shared" si="7"/>
        <v>0</v>
      </c>
      <c r="R192" s="197" t="str">
        <f t="shared" si="8"/>
        <v/>
      </c>
      <c r="S192" s="197">
        <f t="shared" si="9"/>
        <v>0</v>
      </c>
      <c r="T192" s="200"/>
      <c r="U192" s="196">
        <f t="shared" ref="U192:V192" si="178">C192/100</f>
        <v>0</v>
      </c>
      <c r="V192" s="196">
        <f t="shared" si="178"/>
        <v>0</v>
      </c>
      <c r="W192" s="196">
        <f t="shared" si="12"/>
        <v>0</v>
      </c>
      <c r="X192" s="199">
        <f t="shared" si="13"/>
        <v>0</v>
      </c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</row>
    <row r="193" ht="27.0" hidden="1" customHeight="1">
      <c r="A193" s="160">
        <v>162.0</v>
      </c>
      <c r="B193" s="191"/>
      <c r="C193" s="191"/>
      <c r="D193" s="191"/>
      <c r="E193" s="191"/>
      <c r="F193" s="192" t="str">
        <f t="shared" si="5"/>
        <v/>
      </c>
      <c r="G193" s="191"/>
      <c r="H193" s="193">
        <f t="shared" si="6"/>
        <v>0</v>
      </c>
      <c r="I193" s="139"/>
      <c r="J193" s="194"/>
      <c r="K193" s="195"/>
      <c r="L193" s="195"/>
      <c r="M193" s="139"/>
      <c r="N193" s="139"/>
      <c r="O193" s="193"/>
      <c r="P193" s="141"/>
      <c r="Q193" s="196">
        <f t="shared" si="7"/>
        <v>0</v>
      </c>
      <c r="R193" s="197" t="str">
        <f t="shared" si="8"/>
        <v/>
      </c>
      <c r="S193" s="197">
        <f t="shared" si="9"/>
        <v>0</v>
      </c>
      <c r="T193" s="200"/>
      <c r="U193" s="196">
        <f t="shared" ref="U193:V193" si="179">C193/100</f>
        <v>0</v>
      </c>
      <c r="V193" s="196">
        <f t="shared" si="179"/>
        <v>0</v>
      </c>
      <c r="W193" s="196">
        <f t="shared" si="12"/>
        <v>0</v>
      </c>
      <c r="X193" s="199">
        <f t="shared" si="13"/>
        <v>0</v>
      </c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</row>
    <row r="194" ht="27.0" hidden="1" customHeight="1">
      <c r="A194" s="160">
        <v>163.0</v>
      </c>
      <c r="B194" s="191"/>
      <c r="C194" s="191"/>
      <c r="D194" s="191"/>
      <c r="E194" s="191"/>
      <c r="F194" s="192" t="str">
        <f t="shared" si="5"/>
        <v/>
      </c>
      <c r="G194" s="191"/>
      <c r="H194" s="193">
        <f t="shared" si="6"/>
        <v>0</v>
      </c>
      <c r="I194" s="139"/>
      <c r="J194" s="194"/>
      <c r="K194" s="195"/>
      <c r="L194" s="195"/>
      <c r="M194" s="139"/>
      <c r="N194" s="139"/>
      <c r="O194" s="193"/>
      <c r="P194" s="141"/>
      <c r="Q194" s="196">
        <f t="shared" si="7"/>
        <v>0</v>
      </c>
      <c r="R194" s="197" t="str">
        <f t="shared" si="8"/>
        <v/>
      </c>
      <c r="S194" s="197">
        <f t="shared" si="9"/>
        <v>0</v>
      </c>
      <c r="T194" s="200"/>
      <c r="U194" s="196">
        <f t="shared" ref="U194:V194" si="180">C194/100</f>
        <v>0</v>
      </c>
      <c r="V194" s="196">
        <f t="shared" si="180"/>
        <v>0</v>
      </c>
      <c r="W194" s="196">
        <f t="shared" si="12"/>
        <v>0</v>
      </c>
      <c r="X194" s="199">
        <f t="shared" si="13"/>
        <v>0</v>
      </c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</row>
    <row r="195" ht="27.0" hidden="1" customHeight="1">
      <c r="A195" s="160">
        <v>164.0</v>
      </c>
      <c r="B195" s="191"/>
      <c r="C195" s="191"/>
      <c r="D195" s="191"/>
      <c r="E195" s="191"/>
      <c r="F195" s="192" t="str">
        <f t="shared" si="5"/>
        <v/>
      </c>
      <c r="G195" s="191"/>
      <c r="H195" s="193">
        <f t="shared" si="6"/>
        <v>0</v>
      </c>
      <c r="I195" s="139"/>
      <c r="J195" s="194"/>
      <c r="K195" s="195"/>
      <c r="L195" s="195"/>
      <c r="M195" s="139"/>
      <c r="N195" s="139"/>
      <c r="O195" s="193"/>
      <c r="P195" s="141"/>
      <c r="Q195" s="196">
        <f t="shared" si="7"/>
        <v>0</v>
      </c>
      <c r="R195" s="197" t="str">
        <f t="shared" si="8"/>
        <v/>
      </c>
      <c r="S195" s="197">
        <f t="shared" si="9"/>
        <v>0</v>
      </c>
      <c r="T195" s="200"/>
      <c r="U195" s="196">
        <f t="shared" ref="U195:V195" si="181">C195/100</f>
        <v>0</v>
      </c>
      <c r="V195" s="196">
        <f t="shared" si="181"/>
        <v>0</v>
      </c>
      <c r="W195" s="196">
        <f t="shared" si="12"/>
        <v>0</v>
      </c>
      <c r="X195" s="199">
        <f t="shared" si="13"/>
        <v>0</v>
      </c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</row>
    <row r="196" ht="27.0" hidden="1" customHeight="1">
      <c r="A196" s="160">
        <v>165.0</v>
      </c>
      <c r="B196" s="191"/>
      <c r="C196" s="191"/>
      <c r="D196" s="191"/>
      <c r="E196" s="191"/>
      <c r="F196" s="192" t="str">
        <f t="shared" si="5"/>
        <v/>
      </c>
      <c r="G196" s="191"/>
      <c r="H196" s="193">
        <f t="shared" si="6"/>
        <v>0</v>
      </c>
      <c r="I196" s="139"/>
      <c r="J196" s="194"/>
      <c r="K196" s="195"/>
      <c r="L196" s="195"/>
      <c r="M196" s="139"/>
      <c r="N196" s="139"/>
      <c r="O196" s="193"/>
      <c r="P196" s="141"/>
      <c r="Q196" s="196">
        <f t="shared" si="7"/>
        <v>0</v>
      </c>
      <c r="R196" s="197" t="str">
        <f t="shared" si="8"/>
        <v/>
      </c>
      <c r="S196" s="197">
        <f t="shared" si="9"/>
        <v>0</v>
      </c>
      <c r="T196" s="200"/>
      <c r="U196" s="196">
        <f t="shared" ref="U196:V196" si="182">C196/100</f>
        <v>0</v>
      </c>
      <c r="V196" s="196">
        <f t="shared" si="182"/>
        <v>0</v>
      </c>
      <c r="W196" s="196">
        <f t="shared" si="12"/>
        <v>0</v>
      </c>
      <c r="X196" s="199">
        <f t="shared" si="13"/>
        <v>0</v>
      </c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</row>
    <row r="197" ht="27.0" hidden="1" customHeight="1">
      <c r="A197" s="160">
        <v>166.0</v>
      </c>
      <c r="B197" s="191"/>
      <c r="C197" s="191"/>
      <c r="D197" s="191"/>
      <c r="E197" s="191"/>
      <c r="F197" s="192" t="str">
        <f t="shared" si="5"/>
        <v/>
      </c>
      <c r="G197" s="191"/>
      <c r="H197" s="193">
        <f t="shared" si="6"/>
        <v>0</v>
      </c>
      <c r="I197" s="139"/>
      <c r="J197" s="194"/>
      <c r="K197" s="195"/>
      <c r="L197" s="195"/>
      <c r="M197" s="139"/>
      <c r="N197" s="139"/>
      <c r="O197" s="193"/>
      <c r="P197" s="141"/>
      <c r="Q197" s="196">
        <f t="shared" si="7"/>
        <v>0</v>
      </c>
      <c r="R197" s="197" t="str">
        <f t="shared" si="8"/>
        <v/>
      </c>
      <c r="S197" s="197">
        <f t="shared" si="9"/>
        <v>0</v>
      </c>
      <c r="T197" s="200"/>
      <c r="U197" s="196">
        <f t="shared" ref="U197:V197" si="183">C197/100</f>
        <v>0</v>
      </c>
      <c r="V197" s="196">
        <f t="shared" si="183"/>
        <v>0</v>
      </c>
      <c r="W197" s="196">
        <f t="shared" si="12"/>
        <v>0</v>
      </c>
      <c r="X197" s="199">
        <f t="shared" si="13"/>
        <v>0</v>
      </c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</row>
    <row r="198" ht="27.0" hidden="1" customHeight="1">
      <c r="A198" s="160">
        <v>167.0</v>
      </c>
      <c r="B198" s="191"/>
      <c r="C198" s="191"/>
      <c r="D198" s="191"/>
      <c r="E198" s="191"/>
      <c r="F198" s="192" t="str">
        <f t="shared" si="5"/>
        <v/>
      </c>
      <c r="G198" s="191"/>
      <c r="H198" s="193">
        <f t="shared" si="6"/>
        <v>0</v>
      </c>
      <c r="I198" s="139"/>
      <c r="J198" s="194"/>
      <c r="K198" s="195"/>
      <c r="L198" s="195"/>
      <c r="M198" s="139"/>
      <c r="N198" s="139"/>
      <c r="O198" s="193"/>
      <c r="P198" s="141"/>
      <c r="Q198" s="196">
        <f t="shared" si="7"/>
        <v>0</v>
      </c>
      <c r="R198" s="197" t="str">
        <f t="shared" si="8"/>
        <v/>
      </c>
      <c r="S198" s="197">
        <f t="shared" si="9"/>
        <v>0</v>
      </c>
      <c r="T198" s="200"/>
      <c r="U198" s="196">
        <f t="shared" ref="U198:V198" si="184">C198/100</f>
        <v>0</v>
      </c>
      <c r="V198" s="196">
        <f t="shared" si="184"/>
        <v>0</v>
      </c>
      <c r="W198" s="196">
        <f t="shared" si="12"/>
        <v>0</v>
      </c>
      <c r="X198" s="199">
        <f t="shared" si="13"/>
        <v>0</v>
      </c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</row>
    <row r="199" ht="27.0" hidden="1" customHeight="1">
      <c r="A199" s="160">
        <v>168.0</v>
      </c>
      <c r="B199" s="191"/>
      <c r="C199" s="191"/>
      <c r="D199" s="191"/>
      <c r="E199" s="191"/>
      <c r="F199" s="192" t="str">
        <f t="shared" si="5"/>
        <v/>
      </c>
      <c r="G199" s="191"/>
      <c r="H199" s="193">
        <f t="shared" si="6"/>
        <v>0</v>
      </c>
      <c r="I199" s="139"/>
      <c r="J199" s="194"/>
      <c r="K199" s="195"/>
      <c r="L199" s="195"/>
      <c r="M199" s="139"/>
      <c r="N199" s="139"/>
      <c r="O199" s="193"/>
      <c r="P199" s="141"/>
      <c r="Q199" s="196">
        <f t="shared" si="7"/>
        <v>0</v>
      </c>
      <c r="R199" s="197" t="str">
        <f t="shared" si="8"/>
        <v/>
      </c>
      <c r="S199" s="197">
        <f t="shared" si="9"/>
        <v>0</v>
      </c>
      <c r="T199" s="200"/>
      <c r="U199" s="196">
        <f t="shared" ref="U199:V199" si="185">C199/100</f>
        <v>0</v>
      </c>
      <c r="V199" s="196">
        <f t="shared" si="185"/>
        <v>0</v>
      </c>
      <c r="W199" s="196">
        <f t="shared" si="12"/>
        <v>0</v>
      </c>
      <c r="X199" s="199">
        <f t="shared" si="13"/>
        <v>0</v>
      </c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</row>
    <row r="200" ht="27.0" hidden="1" customHeight="1">
      <c r="A200" s="160">
        <v>169.0</v>
      </c>
      <c r="B200" s="191"/>
      <c r="C200" s="191"/>
      <c r="D200" s="191"/>
      <c r="E200" s="191"/>
      <c r="F200" s="192" t="str">
        <f t="shared" si="5"/>
        <v/>
      </c>
      <c r="G200" s="191"/>
      <c r="H200" s="193">
        <f t="shared" si="6"/>
        <v>0</v>
      </c>
      <c r="I200" s="139"/>
      <c r="J200" s="194"/>
      <c r="K200" s="195"/>
      <c r="L200" s="195"/>
      <c r="M200" s="139"/>
      <c r="N200" s="139"/>
      <c r="O200" s="193"/>
      <c r="P200" s="141"/>
      <c r="Q200" s="196">
        <f t="shared" si="7"/>
        <v>0</v>
      </c>
      <c r="R200" s="197" t="str">
        <f t="shared" si="8"/>
        <v/>
      </c>
      <c r="S200" s="197">
        <f t="shared" si="9"/>
        <v>0</v>
      </c>
      <c r="T200" s="200"/>
      <c r="U200" s="196">
        <f t="shared" ref="U200:V200" si="186">C200/100</f>
        <v>0</v>
      </c>
      <c r="V200" s="196">
        <f t="shared" si="186"/>
        <v>0</v>
      </c>
      <c r="W200" s="196">
        <f t="shared" si="12"/>
        <v>0</v>
      </c>
      <c r="X200" s="199">
        <f t="shared" si="13"/>
        <v>0</v>
      </c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</row>
    <row r="201" ht="27.0" hidden="1" customHeight="1">
      <c r="A201" s="160">
        <v>170.0</v>
      </c>
      <c r="B201" s="191"/>
      <c r="C201" s="191"/>
      <c r="D201" s="191"/>
      <c r="E201" s="191"/>
      <c r="F201" s="192" t="str">
        <f t="shared" si="5"/>
        <v/>
      </c>
      <c r="G201" s="191"/>
      <c r="H201" s="193">
        <f t="shared" si="6"/>
        <v>0</v>
      </c>
      <c r="I201" s="139"/>
      <c r="J201" s="194"/>
      <c r="K201" s="195"/>
      <c r="L201" s="195"/>
      <c r="M201" s="139"/>
      <c r="N201" s="139"/>
      <c r="O201" s="193"/>
      <c r="P201" s="141"/>
      <c r="Q201" s="196">
        <f t="shared" si="7"/>
        <v>0</v>
      </c>
      <c r="R201" s="197" t="str">
        <f t="shared" si="8"/>
        <v/>
      </c>
      <c r="S201" s="197">
        <f t="shared" si="9"/>
        <v>0</v>
      </c>
      <c r="T201" s="200"/>
      <c r="U201" s="196">
        <f t="shared" ref="U201:V201" si="187">C201/100</f>
        <v>0</v>
      </c>
      <c r="V201" s="196">
        <f t="shared" si="187"/>
        <v>0</v>
      </c>
      <c r="W201" s="196">
        <f t="shared" si="12"/>
        <v>0</v>
      </c>
      <c r="X201" s="199">
        <f t="shared" si="13"/>
        <v>0</v>
      </c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</row>
    <row r="202" ht="27.0" hidden="1" customHeight="1">
      <c r="A202" s="160">
        <v>171.0</v>
      </c>
      <c r="B202" s="191"/>
      <c r="C202" s="191"/>
      <c r="D202" s="191"/>
      <c r="E202" s="191"/>
      <c r="F202" s="192" t="str">
        <f t="shared" si="5"/>
        <v/>
      </c>
      <c r="G202" s="191"/>
      <c r="H202" s="193">
        <f t="shared" si="6"/>
        <v>0</v>
      </c>
      <c r="I202" s="139"/>
      <c r="J202" s="194"/>
      <c r="K202" s="195"/>
      <c r="L202" s="195"/>
      <c r="M202" s="139"/>
      <c r="N202" s="139"/>
      <c r="O202" s="193"/>
      <c r="P202" s="141"/>
      <c r="Q202" s="196">
        <f t="shared" si="7"/>
        <v>0</v>
      </c>
      <c r="R202" s="197" t="str">
        <f t="shared" si="8"/>
        <v/>
      </c>
      <c r="S202" s="197">
        <f t="shared" si="9"/>
        <v>0</v>
      </c>
      <c r="T202" s="200"/>
      <c r="U202" s="196">
        <f t="shared" ref="U202:V202" si="188">C202/100</f>
        <v>0</v>
      </c>
      <c r="V202" s="196">
        <f t="shared" si="188"/>
        <v>0</v>
      </c>
      <c r="W202" s="196">
        <f t="shared" si="12"/>
        <v>0</v>
      </c>
      <c r="X202" s="199">
        <f t="shared" si="13"/>
        <v>0</v>
      </c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</row>
    <row r="203" ht="27.0" hidden="1" customHeight="1">
      <c r="A203" s="160">
        <v>172.0</v>
      </c>
      <c r="B203" s="191"/>
      <c r="C203" s="191"/>
      <c r="D203" s="191"/>
      <c r="E203" s="191"/>
      <c r="F203" s="192" t="str">
        <f t="shared" si="5"/>
        <v/>
      </c>
      <c r="G203" s="191"/>
      <c r="H203" s="193">
        <f t="shared" si="6"/>
        <v>0</v>
      </c>
      <c r="I203" s="139"/>
      <c r="J203" s="194"/>
      <c r="K203" s="195"/>
      <c r="L203" s="195"/>
      <c r="M203" s="139"/>
      <c r="N203" s="139"/>
      <c r="O203" s="193"/>
      <c r="P203" s="141"/>
      <c r="Q203" s="196">
        <f t="shared" si="7"/>
        <v>0</v>
      </c>
      <c r="R203" s="197" t="str">
        <f t="shared" si="8"/>
        <v/>
      </c>
      <c r="S203" s="197">
        <f t="shared" si="9"/>
        <v>0</v>
      </c>
      <c r="T203" s="200"/>
      <c r="U203" s="196">
        <f t="shared" ref="U203:V203" si="189">C203/100</f>
        <v>0</v>
      </c>
      <c r="V203" s="196">
        <f t="shared" si="189"/>
        <v>0</v>
      </c>
      <c r="W203" s="196">
        <f t="shared" si="12"/>
        <v>0</v>
      </c>
      <c r="X203" s="199">
        <f t="shared" si="13"/>
        <v>0</v>
      </c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</row>
    <row r="204" ht="27.0" hidden="1" customHeight="1">
      <c r="A204" s="160">
        <v>173.0</v>
      </c>
      <c r="B204" s="191"/>
      <c r="C204" s="191"/>
      <c r="D204" s="191"/>
      <c r="E204" s="191"/>
      <c r="F204" s="192" t="str">
        <f t="shared" si="5"/>
        <v/>
      </c>
      <c r="G204" s="191"/>
      <c r="H204" s="193">
        <f t="shared" si="6"/>
        <v>0</v>
      </c>
      <c r="I204" s="139"/>
      <c r="J204" s="194"/>
      <c r="K204" s="195"/>
      <c r="L204" s="195"/>
      <c r="M204" s="139"/>
      <c r="N204" s="139"/>
      <c r="O204" s="193"/>
      <c r="P204" s="141"/>
      <c r="Q204" s="196">
        <f t="shared" si="7"/>
        <v>0</v>
      </c>
      <c r="R204" s="197" t="str">
        <f t="shared" si="8"/>
        <v/>
      </c>
      <c r="S204" s="197">
        <f t="shared" si="9"/>
        <v>0</v>
      </c>
      <c r="T204" s="200"/>
      <c r="U204" s="196">
        <f t="shared" ref="U204:V204" si="190">C204/100</f>
        <v>0</v>
      </c>
      <c r="V204" s="196">
        <f t="shared" si="190"/>
        <v>0</v>
      </c>
      <c r="W204" s="196">
        <f t="shared" si="12"/>
        <v>0</v>
      </c>
      <c r="X204" s="199">
        <f t="shared" si="13"/>
        <v>0</v>
      </c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</row>
    <row r="205" ht="27.0" hidden="1" customHeight="1">
      <c r="A205" s="160">
        <v>174.0</v>
      </c>
      <c r="B205" s="191"/>
      <c r="C205" s="191"/>
      <c r="D205" s="191"/>
      <c r="E205" s="191"/>
      <c r="F205" s="192" t="str">
        <f t="shared" si="5"/>
        <v/>
      </c>
      <c r="G205" s="191"/>
      <c r="H205" s="193">
        <f t="shared" si="6"/>
        <v>0</v>
      </c>
      <c r="I205" s="139"/>
      <c r="J205" s="194"/>
      <c r="K205" s="195"/>
      <c r="L205" s="195"/>
      <c r="M205" s="139"/>
      <c r="N205" s="139"/>
      <c r="O205" s="193"/>
      <c r="P205" s="141"/>
      <c r="Q205" s="196">
        <f t="shared" si="7"/>
        <v>0</v>
      </c>
      <c r="R205" s="197" t="str">
        <f t="shared" si="8"/>
        <v/>
      </c>
      <c r="S205" s="197">
        <f t="shared" si="9"/>
        <v>0</v>
      </c>
      <c r="T205" s="200"/>
      <c r="U205" s="196">
        <f t="shared" ref="U205:V205" si="191">C205/100</f>
        <v>0</v>
      </c>
      <c r="V205" s="196">
        <f t="shared" si="191"/>
        <v>0</v>
      </c>
      <c r="W205" s="196">
        <f t="shared" si="12"/>
        <v>0</v>
      </c>
      <c r="X205" s="199">
        <f t="shared" si="13"/>
        <v>0</v>
      </c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</row>
    <row r="206" ht="27.0" hidden="1" customHeight="1">
      <c r="A206" s="160">
        <v>175.0</v>
      </c>
      <c r="B206" s="191"/>
      <c r="C206" s="191"/>
      <c r="D206" s="191"/>
      <c r="E206" s="191"/>
      <c r="F206" s="192" t="str">
        <f t="shared" si="5"/>
        <v/>
      </c>
      <c r="G206" s="191"/>
      <c r="H206" s="193">
        <f t="shared" si="6"/>
        <v>0</v>
      </c>
      <c r="I206" s="139"/>
      <c r="J206" s="194"/>
      <c r="K206" s="195"/>
      <c r="L206" s="195"/>
      <c r="M206" s="139"/>
      <c r="N206" s="139"/>
      <c r="O206" s="193"/>
      <c r="P206" s="141"/>
      <c r="Q206" s="196">
        <f t="shared" si="7"/>
        <v>0</v>
      </c>
      <c r="R206" s="197" t="str">
        <f t="shared" si="8"/>
        <v/>
      </c>
      <c r="S206" s="197">
        <f t="shared" si="9"/>
        <v>0</v>
      </c>
      <c r="T206" s="200"/>
      <c r="U206" s="196">
        <f t="shared" ref="U206:V206" si="192">C206/100</f>
        <v>0</v>
      </c>
      <c r="V206" s="196">
        <f t="shared" si="192"/>
        <v>0</v>
      </c>
      <c r="W206" s="196">
        <f t="shared" si="12"/>
        <v>0</v>
      </c>
      <c r="X206" s="199">
        <f t="shared" si="13"/>
        <v>0</v>
      </c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</row>
    <row r="207" ht="27.0" hidden="1" customHeight="1">
      <c r="A207" s="160">
        <v>176.0</v>
      </c>
      <c r="B207" s="191"/>
      <c r="C207" s="191"/>
      <c r="D207" s="191"/>
      <c r="E207" s="191"/>
      <c r="F207" s="192" t="str">
        <f t="shared" si="5"/>
        <v/>
      </c>
      <c r="G207" s="191"/>
      <c r="H207" s="193">
        <f t="shared" si="6"/>
        <v>0</v>
      </c>
      <c r="I207" s="139"/>
      <c r="J207" s="194"/>
      <c r="K207" s="195"/>
      <c r="L207" s="195"/>
      <c r="M207" s="139"/>
      <c r="N207" s="139"/>
      <c r="O207" s="193"/>
      <c r="P207" s="141"/>
      <c r="Q207" s="196">
        <f t="shared" si="7"/>
        <v>0</v>
      </c>
      <c r="R207" s="197" t="str">
        <f t="shared" si="8"/>
        <v/>
      </c>
      <c r="S207" s="197">
        <f t="shared" si="9"/>
        <v>0</v>
      </c>
      <c r="T207" s="200"/>
      <c r="U207" s="196">
        <f t="shared" ref="U207:V207" si="193">C207/100</f>
        <v>0</v>
      </c>
      <c r="V207" s="196">
        <f t="shared" si="193"/>
        <v>0</v>
      </c>
      <c r="W207" s="196">
        <f t="shared" si="12"/>
        <v>0</v>
      </c>
      <c r="X207" s="199">
        <f t="shared" si="13"/>
        <v>0</v>
      </c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</row>
    <row r="208" ht="27.0" hidden="1" customHeight="1">
      <c r="A208" s="160">
        <v>177.0</v>
      </c>
      <c r="B208" s="191"/>
      <c r="C208" s="191"/>
      <c r="D208" s="191"/>
      <c r="E208" s="191"/>
      <c r="F208" s="192" t="str">
        <f t="shared" si="5"/>
        <v/>
      </c>
      <c r="G208" s="191"/>
      <c r="H208" s="193">
        <f t="shared" si="6"/>
        <v>0</v>
      </c>
      <c r="I208" s="139"/>
      <c r="J208" s="194"/>
      <c r="K208" s="195"/>
      <c r="L208" s="195"/>
      <c r="M208" s="139"/>
      <c r="N208" s="139"/>
      <c r="O208" s="193"/>
      <c r="P208" s="141"/>
      <c r="Q208" s="196">
        <f t="shared" si="7"/>
        <v>0</v>
      </c>
      <c r="R208" s="197" t="str">
        <f t="shared" si="8"/>
        <v/>
      </c>
      <c r="S208" s="197">
        <f t="shared" si="9"/>
        <v>0</v>
      </c>
      <c r="T208" s="200"/>
      <c r="U208" s="196">
        <f t="shared" ref="U208:V208" si="194">C208/100</f>
        <v>0</v>
      </c>
      <c r="V208" s="196">
        <f t="shared" si="194"/>
        <v>0</v>
      </c>
      <c r="W208" s="196">
        <f t="shared" si="12"/>
        <v>0</v>
      </c>
      <c r="X208" s="199">
        <f t="shared" si="13"/>
        <v>0</v>
      </c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</row>
    <row r="209" ht="27.0" hidden="1" customHeight="1">
      <c r="A209" s="160">
        <v>178.0</v>
      </c>
      <c r="B209" s="191"/>
      <c r="C209" s="191"/>
      <c r="D209" s="191"/>
      <c r="E209" s="191"/>
      <c r="F209" s="192" t="str">
        <f t="shared" si="5"/>
        <v/>
      </c>
      <c r="G209" s="191"/>
      <c r="H209" s="193">
        <f t="shared" si="6"/>
        <v>0</v>
      </c>
      <c r="I209" s="139"/>
      <c r="J209" s="194"/>
      <c r="K209" s="195"/>
      <c r="L209" s="195"/>
      <c r="M209" s="139"/>
      <c r="N209" s="139"/>
      <c r="O209" s="193"/>
      <c r="P209" s="141"/>
      <c r="Q209" s="196">
        <f t="shared" si="7"/>
        <v>0</v>
      </c>
      <c r="R209" s="197" t="str">
        <f t="shared" si="8"/>
        <v/>
      </c>
      <c r="S209" s="197">
        <f t="shared" si="9"/>
        <v>0</v>
      </c>
      <c r="T209" s="200"/>
      <c r="U209" s="196">
        <f t="shared" ref="U209:V209" si="195">C209/100</f>
        <v>0</v>
      </c>
      <c r="V209" s="196">
        <f t="shared" si="195"/>
        <v>0</v>
      </c>
      <c r="W209" s="196">
        <f t="shared" si="12"/>
        <v>0</v>
      </c>
      <c r="X209" s="199">
        <f t="shared" si="13"/>
        <v>0</v>
      </c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</row>
    <row r="210" ht="27.0" hidden="1" customHeight="1">
      <c r="A210" s="160">
        <v>179.0</v>
      </c>
      <c r="B210" s="191"/>
      <c r="C210" s="191"/>
      <c r="D210" s="191"/>
      <c r="E210" s="191"/>
      <c r="F210" s="192" t="str">
        <f t="shared" si="5"/>
        <v/>
      </c>
      <c r="G210" s="191"/>
      <c r="H210" s="193">
        <f t="shared" si="6"/>
        <v>0</v>
      </c>
      <c r="I210" s="139"/>
      <c r="J210" s="194"/>
      <c r="K210" s="195"/>
      <c r="L210" s="195"/>
      <c r="M210" s="139"/>
      <c r="N210" s="139"/>
      <c r="O210" s="193"/>
      <c r="P210" s="141"/>
      <c r="Q210" s="196">
        <f t="shared" si="7"/>
        <v>0</v>
      </c>
      <c r="R210" s="197" t="str">
        <f t="shared" si="8"/>
        <v/>
      </c>
      <c r="S210" s="197">
        <f t="shared" si="9"/>
        <v>0</v>
      </c>
      <c r="T210" s="200"/>
      <c r="U210" s="196">
        <f t="shared" ref="U210:V210" si="196">C210/100</f>
        <v>0</v>
      </c>
      <c r="V210" s="196">
        <f t="shared" si="196"/>
        <v>0</v>
      </c>
      <c r="W210" s="196">
        <f t="shared" si="12"/>
        <v>0</v>
      </c>
      <c r="X210" s="199">
        <f t="shared" si="13"/>
        <v>0</v>
      </c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</row>
    <row r="211" ht="27.0" hidden="1" customHeight="1">
      <c r="A211" s="160">
        <v>180.0</v>
      </c>
      <c r="B211" s="191"/>
      <c r="C211" s="191"/>
      <c r="D211" s="191"/>
      <c r="E211" s="191"/>
      <c r="F211" s="192" t="str">
        <f t="shared" si="5"/>
        <v/>
      </c>
      <c r="G211" s="191"/>
      <c r="H211" s="193">
        <f t="shared" si="6"/>
        <v>0</v>
      </c>
      <c r="I211" s="139"/>
      <c r="J211" s="194"/>
      <c r="K211" s="195"/>
      <c r="L211" s="195"/>
      <c r="M211" s="139"/>
      <c r="N211" s="139"/>
      <c r="O211" s="193"/>
      <c r="P211" s="141"/>
      <c r="Q211" s="196">
        <f t="shared" si="7"/>
        <v>0</v>
      </c>
      <c r="R211" s="197" t="str">
        <f t="shared" si="8"/>
        <v/>
      </c>
      <c r="S211" s="197">
        <f t="shared" si="9"/>
        <v>0</v>
      </c>
      <c r="T211" s="200"/>
      <c r="U211" s="196">
        <f t="shared" ref="U211:V211" si="197">C211/100</f>
        <v>0</v>
      </c>
      <c r="V211" s="196">
        <f t="shared" si="197"/>
        <v>0</v>
      </c>
      <c r="W211" s="196">
        <f t="shared" si="12"/>
        <v>0</v>
      </c>
      <c r="X211" s="199">
        <f t="shared" si="13"/>
        <v>0</v>
      </c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</row>
    <row r="212" ht="27.0" hidden="1" customHeight="1">
      <c r="A212" s="160">
        <v>181.0</v>
      </c>
      <c r="B212" s="191"/>
      <c r="C212" s="191"/>
      <c r="D212" s="191"/>
      <c r="E212" s="191"/>
      <c r="F212" s="192" t="str">
        <f t="shared" si="5"/>
        <v/>
      </c>
      <c r="G212" s="191"/>
      <c r="H212" s="193">
        <f t="shared" si="6"/>
        <v>0</v>
      </c>
      <c r="I212" s="139"/>
      <c r="J212" s="194"/>
      <c r="K212" s="195"/>
      <c r="L212" s="195"/>
      <c r="M212" s="139"/>
      <c r="N212" s="139"/>
      <c r="O212" s="193"/>
      <c r="P212" s="141"/>
      <c r="Q212" s="196">
        <f t="shared" si="7"/>
        <v>0</v>
      </c>
      <c r="R212" s="197" t="str">
        <f t="shared" si="8"/>
        <v/>
      </c>
      <c r="S212" s="197">
        <f t="shared" si="9"/>
        <v>0</v>
      </c>
      <c r="T212" s="200"/>
      <c r="U212" s="196">
        <f t="shared" ref="U212:V212" si="198">C212/100</f>
        <v>0</v>
      </c>
      <c r="V212" s="196">
        <f t="shared" si="198"/>
        <v>0</v>
      </c>
      <c r="W212" s="196">
        <f t="shared" si="12"/>
        <v>0</v>
      </c>
      <c r="X212" s="199">
        <f t="shared" si="13"/>
        <v>0</v>
      </c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</row>
    <row r="213" ht="27.0" hidden="1" customHeight="1">
      <c r="A213" s="160">
        <v>182.0</v>
      </c>
      <c r="B213" s="191"/>
      <c r="C213" s="191"/>
      <c r="D213" s="191"/>
      <c r="E213" s="191"/>
      <c r="F213" s="192" t="str">
        <f t="shared" si="5"/>
        <v/>
      </c>
      <c r="G213" s="191"/>
      <c r="H213" s="193">
        <f t="shared" si="6"/>
        <v>0</v>
      </c>
      <c r="I213" s="139"/>
      <c r="J213" s="194"/>
      <c r="K213" s="195"/>
      <c r="L213" s="195"/>
      <c r="M213" s="139"/>
      <c r="N213" s="139"/>
      <c r="O213" s="193"/>
      <c r="P213" s="141"/>
      <c r="Q213" s="196">
        <f t="shared" si="7"/>
        <v>0</v>
      </c>
      <c r="R213" s="197" t="str">
        <f t="shared" si="8"/>
        <v/>
      </c>
      <c r="S213" s="197">
        <f t="shared" si="9"/>
        <v>0</v>
      </c>
      <c r="T213" s="200"/>
      <c r="U213" s="196">
        <f t="shared" ref="U213:V213" si="199">C213/100</f>
        <v>0</v>
      </c>
      <c r="V213" s="196">
        <f t="shared" si="199"/>
        <v>0</v>
      </c>
      <c r="W213" s="196">
        <f t="shared" si="12"/>
        <v>0</v>
      </c>
      <c r="X213" s="199">
        <f t="shared" si="13"/>
        <v>0</v>
      </c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</row>
    <row r="214" ht="27.0" hidden="1" customHeight="1">
      <c r="A214" s="160">
        <v>183.0</v>
      </c>
      <c r="B214" s="191"/>
      <c r="C214" s="191"/>
      <c r="D214" s="191"/>
      <c r="E214" s="191"/>
      <c r="F214" s="192" t="str">
        <f t="shared" si="5"/>
        <v/>
      </c>
      <c r="G214" s="191"/>
      <c r="H214" s="193">
        <f t="shared" si="6"/>
        <v>0</v>
      </c>
      <c r="I214" s="139"/>
      <c r="J214" s="194"/>
      <c r="K214" s="195"/>
      <c r="L214" s="195"/>
      <c r="M214" s="139"/>
      <c r="N214" s="139"/>
      <c r="O214" s="193"/>
      <c r="P214" s="141"/>
      <c r="Q214" s="196">
        <f t="shared" si="7"/>
        <v>0</v>
      </c>
      <c r="R214" s="197" t="str">
        <f t="shared" si="8"/>
        <v/>
      </c>
      <c r="S214" s="197">
        <f t="shared" si="9"/>
        <v>0</v>
      </c>
      <c r="T214" s="200"/>
      <c r="U214" s="196">
        <f t="shared" ref="U214:V214" si="200">C214/100</f>
        <v>0</v>
      </c>
      <c r="V214" s="196">
        <f t="shared" si="200"/>
        <v>0</v>
      </c>
      <c r="W214" s="196">
        <f t="shared" si="12"/>
        <v>0</v>
      </c>
      <c r="X214" s="199">
        <f t="shared" si="13"/>
        <v>0</v>
      </c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</row>
    <row r="215" ht="27.0" hidden="1" customHeight="1">
      <c r="A215" s="160">
        <v>184.0</v>
      </c>
      <c r="B215" s="191"/>
      <c r="C215" s="191"/>
      <c r="D215" s="191"/>
      <c r="E215" s="191"/>
      <c r="F215" s="192" t="str">
        <f t="shared" si="5"/>
        <v/>
      </c>
      <c r="G215" s="191"/>
      <c r="H215" s="193">
        <f t="shared" si="6"/>
        <v>0</v>
      </c>
      <c r="I215" s="139"/>
      <c r="J215" s="194"/>
      <c r="K215" s="195"/>
      <c r="L215" s="195"/>
      <c r="M215" s="139"/>
      <c r="N215" s="139"/>
      <c r="O215" s="193"/>
      <c r="P215" s="141"/>
      <c r="Q215" s="196">
        <f t="shared" si="7"/>
        <v>0</v>
      </c>
      <c r="R215" s="197" t="str">
        <f t="shared" si="8"/>
        <v/>
      </c>
      <c r="S215" s="197">
        <f t="shared" si="9"/>
        <v>0</v>
      </c>
      <c r="T215" s="200"/>
      <c r="U215" s="196">
        <f t="shared" ref="U215:V215" si="201">C215/100</f>
        <v>0</v>
      </c>
      <c r="V215" s="196">
        <f t="shared" si="201"/>
        <v>0</v>
      </c>
      <c r="W215" s="196">
        <f t="shared" si="12"/>
        <v>0</v>
      </c>
      <c r="X215" s="199">
        <f t="shared" si="13"/>
        <v>0</v>
      </c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</row>
    <row r="216" ht="27.0" hidden="1" customHeight="1">
      <c r="A216" s="160">
        <v>185.0</v>
      </c>
      <c r="B216" s="191"/>
      <c r="C216" s="191"/>
      <c r="D216" s="191"/>
      <c r="E216" s="191"/>
      <c r="F216" s="192" t="str">
        <f t="shared" si="5"/>
        <v/>
      </c>
      <c r="G216" s="191"/>
      <c r="H216" s="193">
        <f t="shared" si="6"/>
        <v>0</v>
      </c>
      <c r="I216" s="139"/>
      <c r="J216" s="194"/>
      <c r="K216" s="195"/>
      <c r="L216" s="195"/>
      <c r="M216" s="139"/>
      <c r="N216" s="139"/>
      <c r="O216" s="193"/>
      <c r="P216" s="141"/>
      <c r="Q216" s="196">
        <f t="shared" si="7"/>
        <v>0</v>
      </c>
      <c r="R216" s="197" t="str">
        <f t="shared" si="8"/>
        <v/>
      </c>
      <c r="S216" s="197">
        <f t="shared" si="9"/>
        <v>0</v>
      </c>
      <c r="T216" s="200"/>
      <c r="U216" s="196">
        <f t="shared" ref="U216:V216" si="202">C216/100</f>
        <v>0</v>
      </c>
      <c r="V216" s="196">
        <f t="shared" si="202"/>
        <v>0</v>
      </c>
      <c r="W216" s="196">
        <f t="shared" si="12"/>
        <v>0</v>
      </c>
      <c r="X216" s="199">
        <f t="shared" si="13"/>
        <v>0</v>
      </c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</row>
    <row r="217" ht="27.0" hidden="1" customHeight="1">
      <c r="A217" s="160">
        <v>186.0</v>
      </c>
      <c r="B217" s="191"/>
      <c r="C217" s="191"/>
      <c r="D217" s="191"/>
      <c r="E217" s="191"/>
      <c r="F217" s="192" t="str">
        <f t="shared" si="5"/>
        <v/>
      </c>
      <c r="G217" s="191"/>
      <c r="H217" s="193">
        <f t="shared" si="6"/>
        <v>0</v>
      </c>
      <c r="I217" s="139"/>
      <c r="J217" s="194"/>
      <c r="K217" s="195"/>
      <c r="L217" s="195"/>
      <c r="M217" s="139"/>
      <c r="N217" s="139"/>
      <c r="O217" s="193"/>
      <c r="P217" s="141"/>
      <c r="Q217" s="196">
        <f t="shared" si="7"/>
        <v>0</v>
      </c>
      <c r="R217" s="197" t="str">
        <f t="shared" si="8"/>
        <v/>
      </c>
      <c r="S217" s="197">
        <f t="shared" si="9"/>
        <v>0</v>
      </c>
      <c r="T217" s="200"/>
      <c r="U217" s="196">
        <f t="shared" ref="U217:V217" si="203">C217/100</f>
        <v>0</v>
      </c>
      <c r="V217" s="196">
        <f t="shared" si="203"/>
        <v>0</v>
      </c>
      <c r="W217" s="196">
        <f t="shared" si="12"/>
        <v>0</v>
      </c>
      <c r="X217" s="199">
        <f t="shared" si="13"/>
        <v>0</v>
      </c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</row>
    <row r="218" ht="27.0" hidden="1" customHeight="1">
      <c r="A218" s="160">
        <v>187.0</v>
      </c>
      <c r="B218" s="191"/>
      <c r="C218" s="191"/>
      <c r="D218" s="191"/>
      <c r="E218" s="191"/>
      <c r="F218" s="192" t="str">
        <f t="shared" si="5"/>
        <v/>
      </c>
      <c r="G218" s="191"/>
      <c r="H218" s="193">
        <f t="shared" si="6"/>
        <v>0</v>
      </c>
      <c r="I218" s="139"/>
      <c r="J218" s="194"/>
      <c r="K218" s="195"/>
      <c r="L218" s="195"/>
      <c r="M218" s="139"/>
      <c r="N218" s="139"/>
      <c r="O218" s="193"/>
      <c r="P218" s="141"/>
      <c r="Q218" s="196">
        <f t="shared" si="7"/>
        <v>0</v>
      </c>
      <c r="R218" s="197" t="str">
        <f t="shared" si="8"/>
        <v/>
      </c>
      <c r="S218" s="197">
        <f t="shared" si="9"/>
        <v>0</v>
      </c>
      <c r="T218" s="200"/>
      <c r="U218" s="196">
        <f t="shared" ref="U218:V218" si="204">C218/100</f>
        <v>0</v>
      </c>
      <c r="V218" s="196">
        <f t="shared" si="204"/>
        <v>0</v>
      </c>
      <c r="W218" s="196">
        <f t="shared" si="12"/>
        <v>0</v>
      </c>
      <c r="X218" s="199">
        <f t="shared" si="13"/>
        <v>0</v>
      </c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</row>
    <row r="219" ht="27.0" hidden="1" customHeight="1">
      <c r="A219" s="160">
        <v>188.0</v>
      </c>
      <c r="B219" s="191"/>
      <c r="C219" s="191"/>
      <c r="D219" s="191"/>
      <c r="E219" s="191"/>
      <c r="F219" s="192" t="str">
        <f t="shared" si="5"/>
        <v/>
      </c>
      <c r="G219" s="191"/>
      <c r="H219" s="193">
        <f t="shared" si="6"/>
        <v>0</v>
      </c>
      <c r="I219" s="139"/>
      <c r="J219" s="194"/>
      <c r="K219" s="195"/>
      <c r="L219" s="195"/>
      <c r="M219" s="139"/>
      <c r="N219" s="139"/>
      <c r="O219" s="193"/>
      <c r="P219" s="141"/>
      <c r="Q219" s="196">
        <f t="shared" si="7"/>
        <v>0</v>
      </c>
      <c r="R219" s="197" t="str">
        <f t="shared" si="8"/>
        <v/>
      </c>
      <c r="S219" s="197">
        <f t="shared" si="9"/>
        <v>0</v>
      </c>
      <c r="T219" s="200"/>
      <c r="U219" s="196">
        <f t="shared" ref="U219:V219" si="205">C219/100</f>
        <v>0</v>
      </c>
      <c r="V219" s="196">
        <f t="shared" si="205"/>
        <v>0</v>
      </c>
      <c r="W219" s="196">
        <f t="shared" si="12"/>
        <v>0</v>
      </c>
      <c r="X219" s="199">
        <f t="shared" si="13"/>
        <v>0</v>
      </c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</row>
    <row r="220" ht="27.0" hidden="1" customHeight="1">
      <c r="A220" s="160">
        <v>189.0</v>
      </c>
      <c r="B220" s="191"/>
      <c r="C220" s="191"/>
      <c r="D220" s="191"/>
      <c r="E220" s="191"/>
      <c r="F220" s="192" t="str">
        <f t="shared" si="5"/>
        <v/>
      </c>
      <c r="G220" s="191"/>
      <c r="H220" s="193">
        <f t="shared" si="6"/>
        <v>0</v>
      </c>
      <c r="I220" s="139"/>
      <c r="J220" s="194"/>
      <c r="K220" s="195"/>
      <c r="L220" s="195"/>
      <c r="M220" s="139"/>
      <c r="N220" s="139"/>
      <c r="O220" s="193"/>
      <c r="P220" s="141"/>
      <c r="Q220" s="196">
        <f t="shared" si="7"/>
        <v>0</v>
      </c>
      <c r="R220" s="197" t="str">
        <f t="shared" si="8"/>
        <v/>
      </c>
      <c r="S220" s="197">
        <f t="shared" si="9"/>
        <v>0</v>
      </c>
      <c r="T220" s="200"/>
      <c r="U220" s="196">
        <f t="shared" ref="U220:V220" si="206">C220/100</f>
        <v>0</v>
      </c>
      <c r="V220" s="196">
        <f t="shared" si="206"/>
        <v>0</v>
      </c>
      <c r="W220" s="196">
        <f t="shared" si="12"/>
        <v>0</v>
      </c>
      <c r="X220" s="199">
        <f t="shared" si="13"/>
        <v>0</v>
      </c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</row>
    <row r="221" ht="27.0" hidden="1" customHeight="1">
      <c r="A221" s="160">
        <v>190.0</v>
      </c>
      <c r="B221" s="191"/>
      <c r="C221" s="191"/>
      <c r="D221" s="191"/>
      <c r="E221" s="191"/>
      <c r="F221" s="192" t="str">
        <f t="shared" si="5"/>
        <v/>
      </c>
      <c r="G221" s="191"/>
      <c r="H221" s="193">
        <f t="shared" si="6"/>
        <v>0</v>
      </c>
      <c r="I221" s="139"/>
      <c r="J221" s="194"/>
      <c r="K221" s="195"/>
      <c r="L221" s="195"/>
      <c r="M221" s="139"/>
      <c r="N221" s="139"/>
      <c r="O221" s="193"/>
      <c r="P221" s="141"/>
      <c r="Q221" s="196">
        <f t="shared" si="7"/>
        <v>0</v>
      </c>
      <c r="R221" s="197" t="str">
        <f t="shared" si="8"/>
        <v/>
      </c>
      <c r="S221" s="197">
        <f t="shared" si="9"/>
        <v>0</v>
      </c>
      <c r="T221" s="200"/>
      <c r="U221" s="196">
        <f t="shared" ref="U221:V221" si="207">C221/100</f>
        <v>0</v>
      </c>
      <c r="V221" s="196">
        <f t="shared" si="207"/>
        <v>0</v>
      </c>
      <c r="W221" s="196">
        <f t="shared" si="12"/>
        <v>0</v>
      </c>
      <c r="X221" s="199">
        <f t="shared" si="13"/>
        <v>0</v>
      </c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</row>
    <row r="222" ht="27.0" hidden="1" customHeight="1">
      <c r="A222" s="160">
        <v>191.0</v>
      </c>
      <c r="B222" s="191"/>
      <c r="C222" s="191"/>
      <c r="D222" s="191"/>
      <c r="E222" s="191"/>
      <c r="F222" s="192" t="str">
        <f t="shared" si="5"/>
        <v/>
      </c>
      <c r="G222" s="191"/>
      <c r="H222" s="193">
        <f t="shared" si="6"/>
        <v>0</v>
      </c>
      <c r="I222" s="139"/>
      <c r="J222" s="194"/>
      <c r="K222" s="195"/>
      <c r="L222" s="195"/>
      <c r="M222" s="139"/>
      <c r="N222" s="139"/>
      <c r="O222" s="193"/>
      <c r="P222" s="141"/>
      <c r="Q222" s="196">
        <f t="shared" si="7"/>
        <v>0</v>
      </c>
      <c r="R222" s="197" t="str">
        <f t="shared" si="8"/>
        <v/>
      </c>
      <c r="S222" s="197">
        <f t="shared" si="9"/>
        <v>0</v>
      </c>
      <c r="T222" s="200"/>
      <c r="U222" s="196">
        <f t="shared" ref="U222:V222" si="208">C222/100</f>
        <v>0</v>
      </c>
      <c r="V222" s="196">
        <f t="shared" si="208"/>
        <v>0</v>
      </c>
      <c r="W222" s="196">
        <f t="shared" si="12"/>
        <v>0</v>
      </c>
      <c r="X222" s="199">
        <f t="shared" si="13"/>
        <v>0</v>
      </c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</row>
    <row r="223" ht="27.0" hidden="1" customHeight="1">
      <c r="A223" s="160">
        <v>192.0</v>
      </c>
      <c r="B223" s="191"/>
      <c r="C223" s="191"/>
      <c r="D223" s="191"/>
      <c r="E223" s="191"/>
      <c r="F223" s="192" t="str">
        <f t="shared" si="5"/>
        <v/>
      </c>
      <c r="G223" s="191"/>
      <c r="H223" s="193">
        <f t="shared" si="6"/>
        <v>0</v>
      </c>
      <c r="I223" s="139"/>
      <c r="J223" s="194"/>
      <c r="K223" s="195"/>
      <c r="L223" s="195"/>
      <c r="M223" s="139"/>
      <c r="N223" s="139"/>
      <c r="O223" s="193"/>
      <c r="P223" s="141"/>
      <c r="Q223" s="196">
        <f t="shared" si="7"/>
        <v>0</v>
      </c>
      <c r="R223" s="197" t="str">
        <f t="shared" si="8"/>
        <v/>
      </c>
      <c r="S223" s="197">
        <f t="shared" si="9"/>
        <v>0</v>
      </c>
      <c r="T223" s="200"/>
      <c r="U223" s="196">
        <f t="shared" ref="U223:V223" si="209">C223/100</f>
        <v>0</v>
      </c>
      <c r="V223" s="196">
        <f t="shared" si="209"/>
        <v>0</v>
      </c>
      <c r="W223" s="196">
        <f t="shared" si="12"/>
        <v>0</v>
      </c>
      <c r="X223" s="199">
        <f t="shared" si="13"/>
        <v>0</v>
      </c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</row>
    <row r="224" ht="27.0" hidden="1" customHeight="1">
      <c r="A224" s="160">
        <v>193.0</v>
      </c>
      <c r="B224" s="191"/>
      <c r="C224" s="191"/>
      <c r="D224" s="191"/>
      <c r="E224" s="191"/>
      <c r="F224" s="192" t="str">
        <f t="shared" si="5"/>
        <v/>
      </c>
      <c r="G224" s="191"/>
      <c r="H224" s="193">
        <f t="shared" si="6"/>
        <v>0</v>
      </c>
      <c r="I224" s="139"/>
      <c r="J224" s="194"/>
      <c r="K224" s="195"/>
      <c r="L224" s="195"/>
      <c r="M224" s="139"/>
      <c r="N224" s="139"/>
      <c r="O224" s="193"/>
      <c r="P224" s="141"/>
      <c r="Q224" s="196">
        <f t="shared" si="7"/>
        <v>0</v>
      </c>
      <c r="R224" s="197" t="str">
        <f t="shared" si="8"/>
        <v/>
      </c>
      <c r="S224" s="197">
        <f t="shared" si="9"/>
        <v>0</v>
      </c>
      <c r="T224" s="200"/>
      <c r="U224" s="196">
        <f t="shared" ref="U224:V224" si="210">C224/100</f>
        <v>0</v>
      </c>
      <c r="V224" s="196">
        <f t="shared" si="210"/>
        <v>0</v>
      </c>
      <c r="W224" s="196">
        <f t="shared" si="12"/>
        <v>0</v>
      </c>
      <c r="X224" s="199">
        <f t="shared" si="13"/>
        <v>0</v>
      </c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</row>
    <row r="225" ht="27.0" hidden="1" customHeight="1">
      <c r="A225" s="160">
        <v>194.0</v>
      </c>
      <c r="B225" s="191"/>
      <c r="C225" s="191"/>
      <c r="D225" s="191"/>
      <c r="E225" s="191"/>
      <c r="F225" s="192" t="str">
        <f t="shared" si="5"/>
        <v/>
      </c>
      <c r="G225" s="191"/>
      <c r="H225" s="193">
        <f t="shared" si="6"/>
        <v>0</v>
      </c>
      <c r="I225" s="139"/>
      <c r="J225" s="194"/>
      <c r="K225" s="195"/>
      <c r="L225" s="195"/>
      <c r="M225" s="139"/>
      <c r="N225" s="139"/>
      <c r="O225" s="193"/>
      <c r="P225" s="141"/>
      <c r="Q225" s="196">
        <f t="shared" si="7"/>
        <v>0</v>
      </c>
      <c r="R225" s="197" t="str">
        <f t="shared" si="8"/>
        <v/>
      </c>
      <c r="S225" s="197">
        <f t="shared" si="9"/>
        <v>0</v>
      </c>
      <c r="T225" s="200"/>
      <c r="U225" s="196">
        <f t="shared" ref="U225:V225" si="211">C225/100</f>
        <v>0</v>
      </c>
      <c r="V225" s="196">
        <f t="shared" si="211"/>
        <v>0</v>
      </c>
      <c r="W225" s="196">
        <f t="shared" si="12"/>
        <v>0</v>
      </c>
      <c r="X225" s="199">
        <f t="shared" si="13"/>
        <v>0</v>
      </c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</row>
    <row r="226" ht="27.0" hidden="1" customHeight="1">
      <c r="A226" s="160">
        <v>195.0</v>
      </c>
      <c r="B226" s="191"/>
      <c r="C226" s="191"/>
      <c r="D226" s="191"/>
      <c r="E226" s="191"/>
      <c r="F226" s="192" t="str">
        <f t="shared" si="5"/>
        <v/>
      </c>
      <c r="G226" s="191"/>
      <c r="H226" s="193">
        <f t="shared" si="6"/>
        <v>0</v>
      </c>
      <c r="I226" s="139"/>
      <c r="J226" s="194"/>
      <c r="K226" s="195"/>
      <c r="L226" s="195"/>
      <c r="M226" s="139"/>
      <c r="N226" s="139"/>
      <c r="O226" s="193"/>
      <c r="P226" s="141"/>
      <c r="Q226" s="196">
        <f t="shared" si="7"/>
        <v>0</v>
      </c>
      <c r="R226" s="197" t="str">
        <f t="shared" si="8"/>
        <v/>
      </c>
      <c r="S226" s="197">
        <f t="shared" si="9"/>
        <v>0</v>
      </c>
      <c r="T226" s="200"/>
      <c r="U226" s="196">
        <f t="shared" ref="U226:V226" si="212">C226/100</f>
        <v>0</v>
      </c>
      <c r="V226" s="196">
        <f t="shared" si="212"/>
        <v>0</v>
      </c>
      <c r="W226" s="196">
        <f t="shared" si="12"/>
        <v>0</v>
      </c>
      <c r="X226" s="199">
        <f t="shared" si="13"/>
        <v>0</v>
      </c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</row>
    <row r="227" ht="27.0" hidden="1" customHeight="1">
      <c r="A227" s="160">
        <v>196.0</v>
      </c>
      <c r="B227" s="191"/>
      <c r="C227" s="191"/>
      <c r="D227" s="191"/>
      <c r="E227" s="191"/>
      <c r="F227" s="192" t="str">
        <f t="shared" si="5"/>
        <v/>
      </c>
      <c r="G227" s="191"/>
      <c r="H227" s="193">
        <f t="shared" si="6"/>
        <v>0</v>
      </c>
      <c r="I227" s="139"/>
      <c r="J227" s="194"/>
      <c r="K227" s="195"/>
      <c r="L227" s="195"/>
      <c r="M227" s="139"/>
      <c r="N227" s="139"/>
      <c r="O227" s="193"/>
      <c r="P227" s="141"/>
      <c r="Q227" s="196">
        <f t="shared" si="7"/>
        <v>0</v>
      </c>
      <c r="R227" s="197" t="str">
        <f t="shared" si="8"/>
        <v/>
      </c>
      <c r="S227" s="197">
        <f t="shared" si="9"/>
        <v>0</v>
      </c>
      <c r="T227" s="200"/>
      <c r="U227" s="196">
        <f t="shared" ref="U227:V227" si="213">C227/100</f>
        <v>0</v>
      </c>
      <c r="V227" s="196">
        <f t="shared" si="213"/>
        <v>0</v>
      </c>
      <c r="W227" s="196">
        <f t="shared" si="12"/>
        <v>0</v>
      </c>
      <c r="X227" s="199">
        <f t="shared" si="13"/>
        <v>0</v>
      </c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</row>
    <row r="228" ht="27.0" hidden="1" customHeight="1">
      <c r="A228" s="160">
        <v>197.0</v>
      </c>
      <c r="B228" s="191"/>
      <c r="C228" s="191"/>
      <c r="D228" s="191"/>
      <c r="E228" s="191"/>
      <c r="F228" s="192" t="str">
        <f t="shared" si="5"/>
        <v/>
      </c>
      <c r="G228" s="191"/>
      <c r="H228" s="193">
        <f t="shared" si="6"/>
        <v>0</v>
      </c>
      <c r="I228" s="139"/>
      <c r="J228" s="194"/>
      <c r="K228" s="195"/>
      <c r="L228" s="195"/>
      <c r="M228" s="139"/>
      <c r="N228" s="139"/>
      <c r="O228" s="193"/>
      <c r="P228" s="141"/>
      <c r="Q228" s="196">
        <f t="shared" si="7"/>
        <v>0</v>
      </c>
      <c r="R228" s="197" t="str">
        <f t="shared" si="8"/>
        <v/>
      </c>
      <c r="S228" s="197">
        <f t="shared" si="9"/>
        <v>0</v>
      </c>
      <c r="T228" s="200"/>
      <c r="U228" s="196">
        <f t="shared" ref="U228:V228" si="214">C228/100</f>
        <v>0</v>
      </c>
      <c r="V228" s="196">
        <f t="shared" si="214"/>
        <v>0</v>
      </c>
      <c r="W228" s="196">
        <f t="shared" si="12"/>
        <v>0</v>
      </c>
      <c r="X228" s="199">
        <f t="shared" si="13"/>
        <v>0</v>
      </c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</row>
    <row r="229" ht="27.0" hidden="1" customHeight="1">
      <c r="A229" s="160">
        <v>198.0</v>
      </c>
      <c r="B229" s="191"/>
      <c r="C229" s="191"/>
      <c r="D229" s="191"/>
      <c r="E229" s="191"/>
      <c r="F229" s="192" t="str">
        <f t="shared" si="5"/>
        <v/>
      </c>
      <c r="G229" s="191"/>
      <c r="H229" s="193">
        <f t="shared" si="6"/>
        <v>0</v>
      </c>
      <c r="I229" s="139"/>
      <c r="J229" s="194"/>
      <c r="K229" s="195"/>
      <c r="L229" s="195"/>
      <c r="M229" s="139"/>
      <c r="N229" s="139"/>
      <c r="O229" s="193"/>
      <c r="P229" s="141"/>
      <c r="Q229" s="196">
        <f t="shared" si="7"/>
        <v>0</v>
      </c>
      <c r="R229" s="197" t="str">
        <f t="shared" si="8"/>
        <v/>
      </c>
      <c r="S229" s="197">
        <f t="shared" si="9"/>
        <v>0</v>
      </c>
      <c r="T229" s="200"/>
      <c r="U229" s="196">
        <f t="shared" ref="U229:V229" si="215">C229/100</f>
        <v>0</v>
      </c>
      <c r="V229" s="196">
        <f t="shared" si="215"/>
        <v>0</v>
      </c>
      <c r="W229" s="196">
        <f t="shared" si="12"/>
        <v>0</v>
      </c>
      <c r="X229" s="199">
        <f t="shared" si="13"/>
        <v>0</v>
      </c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</row>
    <row r="230" ht="27.0" hidden="1" customHeight="1">
      <c r="A230" s="160">
        <v>199.0</v>
      </c>
      <c r="B230" s="191"/>
      <c r="C230" s="191"/>
      <c r="D230" s="191"/>
      <c r="E230" s="191"/>
      <c r="F230" s="192" t="str">
        <f t="shared" si="5"/>
        <v/>
      </c>
      <c r="G230" s="191"/>
      <c r="H230" s="193">
        <f t="shared" si="6"/>
        <v>0</v>
      </c>
      <c r="I230" s="139"/>
      <c r="J230" s="194"/>
      <c r="K230" s="195"/>
      <c r="L230" s="195"/>
      <c r="M230" s="139"/>
      <c r="N230" s="139"/>
      <c r="O230" s="193"/>
      <c r="P230" s="141"/>
      <c r="Q230" s="196">
        <f t="shared" si="7"/>
        <v>0</v>
      </c>
      <c r="R230" s="197" t="str">
        <f t="shared" si="8"/>
        <v/>
      </c>
      <c r="S230" s="197">
        <f t="shared" si="9"/>
        <v>0</v>
      </c>
      <c r="T230" s="200"/>
      <c r="U230" s="196">
        <f t="shared" ref="U230:V230" si="216">C230/100</f>
        <v>0</v>
      </c>
      <c r="V230" s="196">
        <f t="shared" si="216"/>
        <v>0</v>
      </c>
      <c r="W230" s="196">
        <f t="shared" si="12"/>
        <v>0</v>
      </c>
      <c r="X230" s="199">
        <f t="shared" si="13"/>
        <v>0</v>
      </c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</row>
    <row r="231" ht="27.0" hidden="1" customHeight="1">
      <c r="A231" s="160">
        <v>200.0</v>
      </c>
      <c r="B231" s="191"/>
      <c r="C231" s="191"/>
      <c r="D231" s="191"/>
      <c r="E231" s="191"/>
      <c r="F231" s="192" t="str">
        <f t="shared" si="5"/>
        <v/>
      </c>
      <c r="G231" s="191"/>
      <c r="H231" s="193">
        <f t="shared" si="6"/>
        <v>0</v>
      </c>
      <c r="I231" s="139"/>
      <c r="J231" s="194"/>
      <c r="K231" s="195"/>
      <c r="L231" s="195"/>
      <c r="M231" s="139"/>
      <c r="N231" s="139"/>
      <c r="O231" s="193"/>
      <c r="P231" s="141"/>
      <c r="Q231" s="196">
        <f t="shared" si="7"/>
        <v>0</v>
      </c>
      <c r="R231" s="197" t="str">
        <f t="shared" si="8"/>
        <v/>
      </c>
      <c r="S231" s="197">
        <f t="shared" si="9"/>
        <v>0</v>
      </c>
      <c r="T231" s="200"/>
      <c r="U231" s="196">
        <f t="shared" ref="U231:V231" si="217">C231/100</f>
        <v>0</v>
      </c>
      <c r="V231" s="196">
        <f t="shared" si="217"/>
        <v>0</v>
      </c>
      <c r="W231" s="196">
        <f t="shared" si="12"/>
        <v>0</v>
      </c>
      <c r="X231" s="199">
        <f t="shared" si="13"/>
        <v>0</v>
      </c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</row>
    <row r="232" ht="27.0" hidden="1" customHeight="1">
      <c r="A232" s="160">
        <v>201.0</v>
      </c>
      <c r="B232" s="191"/>
      <c r="C232" s="191"/>
      <c r="D232" s="191"/>
      <c r="E232" s="191"/>
      <c r="F232" s="192" t="str">
        <f t="shared" si="5"/>
        <v/>
      </c>
      <c r="G232" s="191"/>
      <c r="H232" s="193">
        <f t="shared" si="6"/>
        <v>0</v>
      </c>
      <c r="I232" s="139"/>
      <c r="J232" s="194"/>
      <c r="K232" s="195"/>
      <c r="L232" s="195"/>
      <c r="M232" s="139"/>
      <c r="N232" s="139"/>
      <c r="O232" s="193"/>
      <c r="P232" s="141"/>
      <c r="Q232" s="196">
        <f t="shared" si="7"/>
        <v>0</v>
      </c>
      <c r="R232" s="197" t="str">
        <f t="shared" si="8"/>
        <v/>
      </c>
      <c r="S232" s="197">
        <f t="shared" si="9"/>
        <v>0</v>
      </c>
      <c r="T232" s="200"/>
      <c r="U232" s="196">
        <f t="shared" ref="U232:V232" si="218">C232/100</f>
        <v>0</v>
      </c>
      <c r="V232" s="196">
        <f t="shared" si="218"/>
        <v>0</v>
      </c>
      <c r="W232" s="196">
        <f t="shared" si="12"/>
        <v>0</v>
      </c>
      <c r="X232" s="199">
        <f t="shared" si="13"/>
        <v>0</v>
      </c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</row>
    <row r="233" ht="27.0" hidden="1" customHeight="1">
      <c r="A233" s="160">
        <v>202.0</v>
      </c>
      <c r="B233" s="191"/>
      <c r="C233" s="191"/>
      <c r="D233" s="191"/>
      <c r="E233" s="191"/>
      <c r="F233" s="192" t="str">
        <f t="shared" si="5"/>
        <v/>
      </c>
      <c r="G233" s="191"/>
      <c r="H233" s="193">
        <f t="shared" si="6"/>
        <v>0</v>
      </c>
      <c r="I233" s="139"/>
      <c r="J233" s="194"/>
      <c r="K233" s="195"/>
      <c r="L233" s="195"/>
      <c r="M233" s="139"/>
      <c r="N233" s="139"/>
      <c r="O233" s="193"/>
      <c r="P233" s="141"/>
      <c r="Q233" s="196">
        <f t="shared" si="7"/>
        <v>0</v>
      </c>
      <c r="R233" s="197" t="str">
        <f t="shared" si="8"/>
        <v/>
      </c>
      <c r="S233" s="197">
        <f t="shared" si="9"/>
        <v>0</v>
      </c>
      <c r="T233" s="200"/>
      <c r="U233" s="196">
        <f t="shared" ref="U233:V233" si="219">C233/100</f>
        <v>0</v>
      </c>
      <c r="V233" s="196">
        <f t="shared" si="219"/>
        <v>0</v>
      </c>
      <c r="W233" s="196">
        <f t="shared" si="12"/>
        <v>0</v>
      </c>
      <c r="X233" s="199">
        <f t="shared" si="13"/>
        <v>0</v>
      </c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</row>
    <row r="234" ht="27.0" hidden="1" customHeight="1">
      <c r="A234" s="160">
        <v>203.0</v>
      </c>
      <c r="B234" s="191"/>
      <c r="C234" s="191"/>
      <c r="D234" s="191"/>
      <c r="E234" s="191"/>
      <c r="F234" s="192" t="str">
        <f t="shared" si="5"/>
        <v/>
      </c>
      <c r="G234" s="191"/>
      <c r="H234" s="193">
        <f t="shared" si="6"/>
        <v>0</v>
      </c>
      <c r="I234" s="139"/>
      <c r="J234" s="194"/>
      <c r="K234" s="195"/>
      <c r="L234" s="195"/>
      <c r="M234" s="139"/>
      <c r="N234" s="139"/>
      <c r="O234" s="193"/>
      <c r="P234" s="141"/>
      <c r="Q234" s="196">
        <f t="shared" si="7"/>
        <v>0</v>
      </c>
      <c r="R234" s="197" t="str">
        <f t="shared" si="8"/>
        <v/>
      </c>
      <c r="S234" s="197">
        <f t="shared" si="9"/>
        <v>0</v>
      </c>
      <c r="T234" s="200"/>
      <c r="U234" s="196">
        <f t="shared" ref="U234:V234" si="220">C234/100</f>
        <v>0</v>
      </c>
      <c r="V234" s="196">
        <f t="shared" si="220"/>
        <v>0</v>
      </c>
      <c r="W234" s="196">
        <f t="shared" si="12"/>
        <v>0</v>
      </c>
      <c r="X234" s="199">
        <f t="shared" si="13"/>
        <v>0</v>
      </c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</row>
    <row r="235" ht="27.0" hidden="1" customHeight="1">
      <c r="A235" s="160">
        <v>204.0</v>
      </c>
      <c r="B235" s="191"/>
      <c r="C235" s="191"/>
      <c r="D235" s="191"/>
      <c r="E235" s="191"/>
      <c r="F235" s="192" t="str">
        <f t="shared" si="5"/>
        <v/>
      </c>
      <c r="G235" s="191"/>
      <c r="H235" s="193">
        <f t="shared" si="6"/>
        <v>0</v>
      </c>
      <c r="I235" s="139"/>
      <c r="J235" s="194"/>
      <c r="K235" s="195"/>
      <c r="L235" s="195"/>
      <c r="M235" s="139"/>
      <c r="N235" s="139"/>
      <c r="O235" s="193"/>
      <c r="P235" s="141"/>
      <c r="Q235" s="196">
        <f t="shared" si="7"/>
        <v>0</v>
      </c>
      <c r="R235" s="197" t="str">
        <f t="shared" si="8"/>
        <v/>
      </c>
      <c r="S235" s="197">
        <f t="shared" si="9"/>
        <v>0</v>
      </c>
      <c r="T235" s="200"/>
      <c r="U235" s="196">
        <f t="shared" ref="U235:V235" si="221">C235/100</f>
        <v>0</v>
      </c>
      <c r="V235" s="196">
        <f t="shared" si="221"/>
        <v>0</v>
      </c>
      <c r="W235" s="196">
        <f t="shared" si="12"/>
        <v>0</v>
      </c>
      <c r="X235" s="199">
        <f t="shared" si="13"/>
        <v>0</v>
      </c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</row>
    <row r="236" ht="27.0" hidden="1" customHeight="1">
      <c r="A236" s="160">
        <v>205.0</v>
      </c>
      <c r="B236" s="191"/>
      <c r="C236" s="191"/>
      <c r="D236" s="191"/>
      <c r="E236" s="191"/>
      <c r="F236" s="192" t="str">
        <f t="shared" si="5"/>
        <v/>
      </c>
      <c r="G236" s="191"/>
      <c r="H236" s="193">
        <f t="shared" si="6"/>
        <v>0</v>
      </c>
      <c r="I236" s="139"/>
      <c r="J236" s="194"/>
      <c r="K236" s="195"/>
      <c r="L236" s="195"/>
      <c r="M236" s="139"/>
      <c r="N236" s="139"/>
      <c r="O236" s="193"/>
      <c r="P236" s="141"/>
      <c r="Q236" s="196">
        <f t="shared" si="7"/>
        <v>0</v>
      </c>
      <c r="R236" s="197" t="str">
        <f t="shared" si="8"/>
        <v/>
      </c>
      <c r="S236" s="197">
        <f t="shared" si="9"/>
        <v>0</v>
      </c>
      <c r="T236" s="200"/>
      <c r="U236" s="196">
        <f t="shared" ref="U236:V236" si="222">C236/100</f>
        <v>0</v>
      </c>
      <c r="V236" s="196">
        <f t="shared" si="222"/>
        <v>0</v>
      </c>
      <c r="W236" s="196">
        <f t="shared" si="12"/>
        <v>0</v>
      </c>
      <c r="X236" s="199">
        <f t="shared" si="13"/>
        <v>0</v>
      </c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</row>
    <row r="237" ht="27.0" hidden="1" customHeight="1">
      <c r="A237" s="160">
        <v>206.0</v>
      </c>
      <c r="B237" s="191"/>
      <c r="C237" s="191"/>
      <c r="D237" s="191"/>
      <c r="E237" s="191"/>
      <c r="F237" s="192" t="str">
        <f t="shared" si="5"/>
        <v/>
      </c>
      <c r="G237" s="191"/>
      <c r="H237" s="193">
        <f t="shared" si="6"/>
        <v>0</v>
      </c>
      <c r="I237" s="139"/>
      <c r="J237" s="194"/>
      <c r="K237" s="195"/>
      <c r="L237" s="195"/>
      <c r="M237" s="139"/>
      <c r="N237" s="139"/>
      <c r="O237" s="193"/>
      <c r="P237" s="141"/>
      <c r="Q237" s="196">
        <f t="shared" si="7"/>
        <v>0</v>
      </c>
      <c r="R237" s="197" t="str">
        <f t="shared" si="8"/>
        <v/>
      </c>
      <c r="S237" s="197">
        <f t="shared" si="9"/>
        <v>0</v>
      </c>
      <c r="T237" s="200"/>
      <c r="U237" s="196">
        <f t="shared" ref="U237:V237" si="223">C237/100</f>
        <v>0</v>
      </c>
      <c r="V237" s="196">
        <f t="shared" si="223"/>
        <v>0</v>
      </c>
      <c r="W237" s="196">
        <f t="shared" si="12"/>
        <v>0</v>
      </c>
      <c r="X237" s="199">
        <f t="shared" si="13"/>
        <v>0</v>
      </c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</row>
    <row r="238" ht="27.0" hidden="1" customHeight="1">
      <c r="A238" s="160">
        <v>207.0</v>
      </c>
      <c r="B238" s="191"/>
      <c r="C238" s="191"/>
      <c r="D238" s="191"/>
      <c r="E238" s="191"/>
      <c r="F238" s="192" t="str">
        <f t="shared" si="5"/>
        <v/>
      </c>
      <c r="G238" s="191"/>
      <c r="H238" s="193">
        <f t="shared" si="6"/>
        <v>0</v>
      </c>
      <c r="I238" s="139"/>
      <c r="J238" s="194"/>
      <c r="K238" s="195"/>
      <c r="L238" s="195"/>
      <c r="M238" s="139"/>
      <c r="N238" s="139"/>
      <c r="O238" s="193"/>
      <c r="P238" s="141"/>
      <c r="Q238" s="196">
        <f t="shared" si="7"/>
        <v>0</v>
      </c>
      <c r="R238" s="197" t="str">
        <f t="shared" si="8"/>
        <v/>
      </c>
      <c r="S238" s="197">
        <f t="shared" si="9"/>
        <v>0</v>
      </c>
      <c r="T238" s="200"/>
      <c r="U238" s="196">
        <f t="shared" ref="U238:V238" si="224">C238/100</f>
        <v>0</v>
      </c>
      <c r="V238" s="196">
        <f t="shared" si="224"/>
        <v>0</v>
      </c>
      <c r="W238" s="196">
        <f t="shared" si="12"/>
        <v>0</v>
      </c>
      <c r="X238" s="199">
        <f t="shared" si="13"/>
        <v>0</v>
      </c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</row>
    <row r="239" ht="27.0" hidden="1" customHeight="1">
      <c r="A239" s="160">
        <v>208.0</v>
      </c>
      <c r="B239" s="191"/>
      <c r="C239" s="191"/>
      <c r="D239" s="191"/>
      <c r="E239" s="191"/>
      <c r="F239" s="192" t="str">
        <f t="shared" si="5"/>
        <v/>
      </c>
      <c r="G239" s="191"/>
      <c r="H239" s="193">
        <f t="shared" si="6"/>
        <v>0</v>
      </c>
      <c r="I239" s="139"/>
      <c r="J239" s="194"/>
      <c r="K239" s="195"/>
      <c r="L239" s="195"/>
      <c r="M239" s="139"/>
      <c r="N239" s="139"/>
      <c r="O239" s="193"/>
      <c r="P239" s="141"/>
      <c r="Q239" s="196">
        <f t="shared" si="7"/>
        <v>0</v>
      </c>
      <c r="R239" s="197" t="str">
        <f t="shared" si="8"/>
        <v/>
      </c>
      <c r="S239" s="197">
        <f t="shared" si="9"/>
        <v>0</v>
      </c>
      <c r="T239" s="200"/>
      <c r="U239" s="196">
        <f t="shared" ref="U239:V239" si="225">C239/100</f>
        <v>0</v>
      </c>
      <c r="V239" s="196">
        <f t="shared" si="225"/>
        <v>0</v>
      </c>
      <c r="W239" s="196">
        <f t="shared" si="12"/>
        <v>0</v>
      </c>
      <c r="X239" s="199">
        <f t="shared" si="13"/>
        <v>0</v>
      </c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</row>
    <row r="240" ht="27.0" hidden="1" customHeight="1">
      <c r="A240" s="160">
        <v>209.0</v>
      </c>
      <c r="B240" s="191"/>
      <c r="C240" s="191"/>
      <c r="D240" s="191"/>
      <c r="E240" s="191"/>
      <c r="F240" s="192" t="str">
        <f t="shared" si="5"/>
        <v/>
      </c>
      <c r="G240" s="191"/>
      <c r="H240" s="193">
        <f t="shared" si="6"/>
        <v>0</v>
      </c>
      <c r="I240" s="139"/>
      <c r="J240" s="194"/>
      <c r="K240" s="195"/>
      <c r="L240" s="195"/>
      <c r="M240" s="139"/>
      <c r="N240" s="139"/>
      <c r="O240" s="193"/>
      <c r="P240" s="141"/>
      <c r="Q240" s="196">
        <f t="shared" si="7"/>
        <v>0</v>
      </c>
      <c r="R240" s="197" t="str">
        <f t="shared" si="8"/>
        <v/>
      </c>
      <c r="S240" s="197">
        <f t="shared" si="9"/>
        <v>0</v>
      </c>
      <c r="T240" s="200"/>
      <c r="U240" s="196">
        <f t="shared" ref="U240:V240" si="226">C240/100</f>
        <v>0</v>
      </c>
      <c r="V240" s="196">
        <f t="shared" si="226"/>
        <v>0</v>
      </c>
      <c r="W240" s="196">
        <f t="shared" si="12"/>
        <v>0</v>
      </c>
      <c r="X240" s="199">
        <f t="shared" si="13"/>
        <v>0</v>
      </c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</row>
    <row r="241" ht="27.0" hidden="1" customHeight="1">
      <c r="A241" s="160">
        <v>210.0</v>
      </c>
      <c r="B241" s="191"/>
      <c r="C241" s="191"/>
      <c r="D241" s="191"/>
      <c r="E241" s="191"/>
      <c r="F241" s="192" t="str">
        <f t="shared" si="5"/>
        <v/>
      </c>
      <c r="G241" s="191"/>
      <c r="H241" s="193">
        <f t="shared" si="6"/>
        <v>0</v>
      </c>
      <c r="I241" s="139"/>
      <c r="J241" s="194"/>
      <c r="K241" s="195"/>
      <c r="L241" s="195"/>
      <c r="M241" s="139"/>
      <c r="N241" s="139"/>
      <c r="O241" s="193"/>
      <c r="P241" s="141"/>
      <c r="Q241" s="196">
        <f t="shared" si="7"/>
        <v>0</v>
      </c>
      <c r="R241" s="197" t="str">
        <f t="shared" si="8"/>
        <v/>
      </c>
      <c r="S241" s="197">
        <f t="shared" si="9"/>
        <v>0</v>
      </c>
      <c r="T241" s="200"/>
      <c r="U241" s="196">
        <f t="shared" ref="U241:V241" si="227">C241/100</f>
        <v>0</v>
      </c>
      <c r="V241" s="196">
        <f t="shared" si="227"/>
        <v>0</v>
      </c>
      <c r="W241" s="196">
        <f t="shared" si="12"/>
        <v>0</v>
      </c>
      <c r="X241" s="199">
        <f t="shared" si="13"/>
        <v>0</v>
      </c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</row>
    <row r="242" ht="27.0" hidden="1" customHeight="1">
      <c r="A242" s="160">
        <v>211.0</v>
      </c>
      <c r="B242" s="191"/>
      <c r="C242" s="191"/>
      <c r="D242" s="191"/>
      <c r="E242" s="191"/>
      <c r="F242" s="192" t="str">
        <f t="shared" si="5"/>
        <v/>
      </c>
      <c r="G242" s="191"/>
      <c r="H242" s="193">
        <f t="shared" si="6"/>
        <v>0</v>
      </c>
      <c r="I242" s="139"/>
      <c r="J242" s="194"/>
      <c r="K242" s="195"/>
      <c r="L242" s="195"/>
      <c r="M242" s="139"/>
      <c r="N242" s="139"/>
      <c r="O242" s="193"/>
      <c r="P242" s="141"/>
      <c r="Q242" s="196">
        <f t="shared" si="7"/>
        <v>0</v>
      </c>
      <c r="R242" s="197" t="str">
        <f t="shared" si="8"/>
        <v/>
      </c>
      <c r="S242" s="197">
        <f t="shared" si="9"/>
        <v>0</v>
      </c>
      <c r="T242" s="200"/>
      <c r="U242" s="196">
        <f t="shared" ref="U242:V242" si="228">C242/100</f>
        <v>0</v>
      </c>
      <c r="V242" s="196">
        <f t="shared" si="228"/>
        <v>0</v>
      </c>
      <c r="W242" s="196">
        <f t="shared" si="12"/>
        <v>0</v>
      </c>
      <c r="X242" s="199">
        <f t="shared" si="13"/>
        <v>0</v>
      </c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</row>
    <row r="243" ht="27.0" hidden="1" customHeight="1">
      <c r="A243" s="160">
        <v>212.0</v>
      </c>
      <c r="B243" s="191"/>
      <c r="C243" s="191"/>
      <c r="D243" s="191"/>
      <c r="E243" s="191"/>
      <c r="F243" s="192" t="str">
        <f t="shared" si="5"/>
        <v/>
      </c>
      <c r="G243" s="191"/>
      <c r="H243" s="193">
        <f t="shared" si="6"/>
        <v>0</v>
      </c>
      <c r="I243" s="139"/>
      <c r="J243" s="194"/>
      <c r="K243" s="195"/>
      <c r="L243" s="195"/>
      <c r="M243" s="139"/>
      <c r="N243" s="139"/>
      <c r="O243" s="193"/>
      <c r="P243" s="141"/>
      <c r="Q243" s="196">
        <f t="shared" si="7"/>
        <v>0</v>
      </c>
      <c r="R243" s="197" t="str">
        <f t="shared" si="8"/>
        <v/>
      </c>
      <c r="S243" s="197">
        <f t="shared" si="9"/>
        <v>0</v>
      </c>
      <c r="T243" s="200"/>
      <c r="U243" s="196">
        <f t="shared" ref="U243:V243" si="229">C243/100</f>
        <v>0</v>
      </c>
      <c r="V243" s="196">
        <f t="shared" si="229"/>
        <v>0</v>
      </c>
      <c r="W243" s="196">
        <f t="shared" si="12"/>
        <v>0</v>
      </c>
      <c r="X243" s="199">
        <f t="shared" si="13"/>
        <v>0</v>
      </c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</row>
    <row r="244" ht="27.0" hidden="1" customHeight="1">
      <c r="A244" s="160">
        <v>213.0</v>
      </c>
      <c r="B244" s="191"/>
      <c r="C244" s="191"/>
      <c r="D244" s="191"/>
      <c r="E244" s="191"/>
      <c r="F244" s="192" t="str">
        <f t="shared" si="5"/>
        <v/>
      </c>
      <c r="G244" s="191"/>
      <c r="H244" s="193">
        <f t="shared" si="6"/>
        <v>0</v>
      </c>
      <c r="I244" s="139"/>
      <c r="J244" s="194"/>
      <c r="K244" s="195"/>
      <c r="L244" s="195"/>
      <c r="M244" s="139"/>
      <c r="N244" s="139"/>
      <c r="O244" s="193"/>
      <c r="P244" s="141"/>
      <c r="Q244" s="196">
        <f t="shared" si="7"/>
        <v>0</v>
      </c>
      <c r="R244" s="197" t="str">
        <f t="shared" si="8"/>
        <v/>
      </c>
      <c r="S244" s="197">
        <f t="shared" si="9"/>
        <v>0</v>
      </c>
      <c r="T244" s="200"/>
      <c r="U244" s="196">
        <f t="shared" ref="U244:V244" si="230">C244/100</f>
        <v>0</v>
      </c>
      <c r="V244" s="196">
        <f t="shared" si="230"/>
        <v>0</v>
      </c>
      <c r="W244" s="196">
        <f t="shared" si="12"/>
        <v>0</v>
      </c>
      <c r="X244" s="199">
        <f t="shared" si="13"/>
        <v>0</v>
      </c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</row>
    <row r="245" ht="27.0" hidden="1" customHeight="1">
      <c r="A245" s="160">
        <v>214.0</v>
      </c>
      <c r="B245" s="191"/>
      <c r="C245" s="191"/>
      <c r="D245" s="191"/>
      <c r="E245" s="191"/>
      <c r="F245" s="192" t="str">
        <f t="shared" si="5"/>
        <v/>
      </c>
      <c r="G245" s="191"/>
      <c r="H245" s="193">
        <f t="shared" si="6"/>
        <v>0</v>
      </c>
      <c r="I245" s="139"/>
      <c r="J245" s="194"/>
      <c r="K245" s="195"/>
      <c r="L245" s="195"/>
      <c r="M245" s="139"/>
      <c r="N245" s="139"/>
      <c r="O245" s="193"/>
      <c r="P245" s="141"/>
      <c r="Q245" s="196">
        <f t="shared" si="7"/>
        <v>0</v>
      </c>
      <c r="R245" s="197" t="str">
        <f t="shared" si="8"/>
        <v/>
      </c>
      <c r="S245" s="197">
        <f t="shared" si="9"/>
        <v>0</v>
      </c>
      <c r="T245" s="200"/>
      <c r="U245" s="196">
        <f t="shared" ref="U245:V245" si="231">C245/100</f>
        <v>0</v>
      </c>
      <c r="V245" s="196">
        <f t="shared" si="231"/>
        <v>0</v>
      </c>
      <c r="W245" s="196">
        <f t="shared" si="12"/>
        <v>0</v>
      </c>
      <c r="X245" s="199">
        <f t="shared" si="13"/>
        <v>0</v>
      </c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</row>
    <row r="246" ht="27.0" hidden="1" customHeight="1">
      <c r="A246" s="160">
        <v>215.0</v>
      </c>
      <c r="B246" s="191"/>
      <c r="C246" s="191"/>
      <c r="D246" s="191"/>
      <c r="E246" s="191"/>
      <c r="F246" s="192" t="str">
        <f t="shared" si="5"/>
        <v/>
      </c>
      <c r="G246" s="191"/>
      <c r="H246" s="193">
        <f t="shared" si="6"/>
        <v>0</v>
      </c>
      <c r="I246" s="139"/>
      <c r="J246" s="194"/>
      <c r="K246" s="195"/>
      <c r="L246" s="195"/>
      <c r="M246" s="139"/>
      <c r="N246" s="139"/>
      <c r="O246" s="193"/>
      <c r="P246" s="141"/>
      <c r="Q246" s="196">
        <f t="shared" si="7"/>
        <v>0</v>
      </c>
      <c r="R246" s="197" t="str">
        <f t="shared" si="8"/>
        <v/>
      </c>
      <c r="S246" s="197">
        <f t="shared" si="9"/>
        <v>0</v>
      </c>
      <c r="T246" s="200"/>
      <c r="U246" s="196">
        <f t="shared" ref="U246:V246" si="232">C246/100</f>
        <v>0</v>
      </c>
      <c r="V246" s="196">
        <f t="shared" si="232"/>
        <v>0</v>
      </c>
      <c r="W246" s="196">
        <f t="shared" si="12"/>
        <v>0</v>
      </c>
      <c r="X246" s="199">
        <f t="shared" si="13"/>
        <v>0</v>
      </c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</row>
    <row r="247" ht="27.0" hidden="1" customHeight="1">
      <c r="A247" s="160">
        <v>216.0</v>
      </c>
      <c r="B247" s="191"/>
      <c r="C247" s="191"/>
      <c r="D247" s="191"/>
      <c r="E247" s="191"/>
      <c r="F247" s="192" t="str">
        <f t="shared" si="5"/>
        <v/>
      </c>
      <c r="G247" s="191"/>
      <c r="H247" s="193">
        <f t="shared" si="6"/>
        <v>0</v>
      </c>
      <c r="I247" s="139"/>
      <c r="J247" s="194"/>
      <c r="K247" s="195"/>
      <c r="L247" s="195"/>
      <c r="M247" s="139"/>
      <c r="N247" s="139"/>
      <c r="O247" s="193"/>
      <c r="P247" s="141"/>
      <c r="Q247" s="196">
        <f t="shared" si="7"/>
        <v>0</v>
      </c>
      <c r="R247" s="197" t="str">
        <f t="shared" si="8"/>
        <v/>
      </c>
      <c r="S247" s="197">
        <f t="shared" si="9"/>
        <v>0</v>
      </c>
      <c r="T247" s="200"/>
      <c r="U247" s="196">
        <f t="shared" ref="U247:V247" si="233">C247/100</f>
        <v>0</v>
      </c>
      <c r="V247" s="196">
        <f t="shared" si="233"/>
        <v>0</v>
      </c>
      <c r="W247" s="196">
        <f t="shared" si="12"/>
        <v>0</v>
      </c>
      <c r="X247" s="199">
        <f t="shared" si="13"/>
        <v>0</v>
      </c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</row>
    <row r="248" ht="27.0" hidden="1" customHeight="1">
      <c r="A248" s="160">
        <v>217.0</v>
      </c>
      <c r="B248" s="191"/>
      <c r="C248" s="191"/>
      <c r="D248" s="191"/>
      <c r="E248" s="191"/>
      <c r="F248" s="192" t="str">
        <f t="shared" si="5"/>
        <v/>
      </c>
      <c r="G248" s="191"/>
      <c r="H248" s="193">
        <f t="shared" si="6"/>
        <v>0</v>
      </c>
      <c r="I248" s="139"/>
      <c r="J248" s="194"/>
      <c r="K248" s="195"/>
      <c r="L248" s="195"/>
      <c r="M248" s="139"/>
      <c r="N248" s="139"/>
      <c r="O248" s="193"/>
      <c r="P248" s="141"/>
      <c r="Q248" s="196">
        <f t="shared" si="7"/>
        <v>0</v>
      </c>
      <c r="R248" s="197" t="str">
        <f t="shared" si="8"/>
        <v/>
      </c>
      <c r="S248" s="197">
        <f t="shared" si="9"/>
        <v>0</v>
      </c>
      <c r="T248" s="200"/>
      <c r="U248" s="196">
        <f t="shared" ref="U248:V248" si="234">C248/100</f>
        <v>0</v>
      </c>
      <c r="V248" s="196">
        <f t="shared" si="234"/>
        <v>0</v>
      </c>
      <c r="W248" s="196">
        <f t="shared" si="12"/>
        <v>0</v>
      </c>
      <c r="X248" s="199">
        <f t="shared" si="13"/>
        <v>0</v>
      </c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</row>
    <row r="249" ht="27.0" customHeight="1">
      <c r="A249" s="160"/>
      <c r="B249" s="176"/>
      <c r="C249" s="176"/>
      <c r="D249" s="176"/>
      <c r="E249" s="176"/>
      <c r="F249" s="179"/>
      <c r="G249" s="160"/>
      <c r="H249" s="201">
        <f>+O314</f>
        <v>0</v>
      </c>
      <c r="I249" s="139"/>
      <c r="J249" s="139"/>
      <c r="K249" s="139"/>
      <c r="L249" s="139"/>
      <c r="M249" s="139"/>
      <c r="N249" s="139"/>
      <c r="O249" s="139"/>
      <c r="P249" s="202"/>
      <c r="Q249" s="196">
        <f t="shared" si="7"/>
        <v>0</v>
      </c>
      <c r="R249" s="197" t="str">
        <f t="shared" si="8"/>
        <v/>
      </c>
      <c r="S249" s="197">
        <f t="shared" si="9"/>
        <v>0</v>
      </c>
      <c r="T249" s="200"/>
      <c r="U249" s="196">
        <f t="shared" ref="U249:V249" si="235">C249/100</f>
        <v>0</v>
      </c>
      <c r="V249" s="196">
        <f t="shared" si="235"/>
        <v>0</v>
      </c>
      <c r="W249" s="196">
        <f t="shared" si="12"/>
        <v>0</v>
      </c>
      <c r="X249" s="199">
        <f t="shared" si="13"/>
        <v>0</v>
      </c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</row>
    <row r="250" ht="27.0" customHeight="1">
      <c r="A250" s="160"/>
      <c r="B250" s="203"/>
      <c r="C250" s="203"/>
      <c r="D250" s="203"/>
      <c r="E250" s="203"/>
      <c r="F250" s="204"/>
      <c r="G250" s="205">
        <f>SUM(G32:G248)</f>
        <v>50</v>
      </c>
      <c r="H250" s="206">
        <f>SUM(H32:H249)</f>
        <v>0</v>
      </c>
      <c r="I250" s="207"/>
      <c r="J250" s="207"/>
      <c r="K250" s="207"/>
      <c r="L250" s="207"/>
      <c r="M250" s="207"/>
      <c r="N250" s="207"/>
      <c r="O250" s="207"/>
      <c r="P250" s="141"/>
      <c r="Q250" s="207">
        <f>+SUM(Q32:Q249)</f>
        <v>0</v>
      </c>
      <c r="R250" s="207">
        <f t="shared" ref="R250:S250" si="236">SUM(R32:R249)</f>
        <v>50</v>
      </c>
      <c r="S250" s="207">
        <f t="shared" si="236"/>
        <v>0</v>
      </c>
      <c r="T250" s="207"/>
      <c r="U250" s="207"/>
      <c r="V250" s="207"/>
      <c r="W250" s="207"/>
      <c r="X250" s="208">
        <f>SUM(X32:X249)</f>
        <v>0</v>
      </c>
      <c r="Y250" s="207"/>
      <c r="Z250" s="207"/>
      <c r="AA250" s="207"/>
      <c r="AB250" s="207"/>
      <c r="AC250" s="207"/>
      <c r="AD250" s="207"/>
      <c r="AE250" s="207"/>
      <c r="AF250" s="207"/>
      <c r="AG250" s="207"/>
      <c r="AH250" s="207"/>
      <c r="AI250" s="207"/>
    </row>
    <row r="251" ht="29.25" customHeight="1">
      <c r="A251" s="139"/>
      <c r="B251" s="139"/>
      <c r="C251" s="139"/>
      <c r="D251" s="139"/>
      <c r="E251" s="139"/>
      <c r="F251" s="140"/>
      <c r="G251" s="139"/>
      <c r="H251" s="139"/>
      <c r="I251" s="139"/>
      <c r="J251" s="139"/>
      <c r="K251" s="139"/>
      <c r="L251" s="139"/>
      <c r="M251" s="139"/>
      <c r="N251" s="139"/>
      <c r="O251" s="139"/>
      <c r="P251" s="141"/>
      <c r="Q251" s="200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</row>
    <row r="252" ht="29.25" customHeight="1">
      <c r="A252" s="139"/>
      <c r="B252" s="139"/>
      <c r="C252" s="139"/>
      <c r="D252" s="139"/>
      <c r="E252" s="139"/>
      <c r="F252" s="140"/>
      <c r="G252" s="139"/>
      <c r="H252" s="139"/>
      <c r="I252" s="139"/>
      <c r="J252" s="139"/>
      <c r="K252" s="139"/>
      <c r="L252" s="139"/>
      <c r="M252" s="139"/>
      <c r="N252" s="139"/>
      <c r="O252" s="139"/>
      <c r="P252" s="202"/>
      <c r="Q252" s="139"/>
      <c r="R252" s="139" t="s">
        <v>48</v>
      </c>
      <c r="S252" s="139" t="s">
        <v>61</v>
      </c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</row>
    <row r="253" ht="29.25" customHeight="1">
      <c r="A253" s="139"/>
      <c r="B253" s="139"/>
      <c r="C253" s="139"/>
      <c r="D253" s="139"/>
      <c r="E253" s="139"/>
      <c r="F253" s="140"/>
      <c r="G253" s="139"/>
      <c r="H253" s="139"/>
      <c r="I253" s="139"/>
      <c r="J253" s="139"/>
      <c r="K253" s="139"/>
      <c r="L253" s="139"/>
      <c r="M253" s="139"/>
      <c r="N253" s="139"/>
      <c r="O253" s="139"/>
      <c r="P253" s="141"/>
      <c r="Q253" s="139"/>
      <c r="R253" s="209"/>
      <c r="S253" s="210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40"/>
      <c r="G254" s="139"/>
      <c r="H254" s="139"/>
      <c r="I254" s="139"/>
      <c r="J254" s="139"/>
      <c r="K254" s="139"/>
      <c r="L254" s="139"/>
      <c r="M254" s="139"/>
      <c r="N254" s="139"/>
      <c r="O254" s="139"/>
      <c r="P254" s="141"/>
      <c r="Q254" s="139" t="s">
        <v>34</v>
      </c>
      <c r="R254" s="211">
        <f>+H250</f>
        <v>0</v>
      </c>
      <c r="S254" s="210">
        <f>+S250</f>
        <v>0</v>
      </c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</row>
    <row r="255" ht="29.25" customHeight="1">
      <c r="A255" s="139"/>
      <c r="B255" s="139"/>
      <c r="C255" s="139"/>
      <c r="D255" s="139"/>
      <c r="E255" s="139"/>
      <c r="F255" s="140"/>
      <c r="G255" s="139"/>
      <c r="H255" s="139"/>
      <c r="I255" s="139"/>
      <c r="J255" s="139"/>
      <c r="K255" s="139"/>
      <c r="L255" s="139"/>
      <c r="M255" s="139"/>
      <c r="N255" s="139"/>
      <c r="O255" s="139"/>
      <c r="P255" s="202"/>
      <c r="Q255" s="139"/>
      <c r="R255" s="212">
        <f>+G250</f>
        <v>50</v>
      </c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</row>
    <row r="256" ht="39.0" customHeight="1">
      <c r="A256" s="176"/>
      <c r="B256" s="160" t="s">
        <v>12</v>
      </c>
      <c r="C256" s="177" t="s">
        <v>62</v>
      </c>
      <c r="D256" s="52"/>
      <c r="E256" s="53"/>
      <c r="F256" s="179" t="s">
        <v>14</v>
      </c>
      <c r="G256" s="160" t="s">
        <v>15</v>
      </c>
      <c r="H256" s="160" t="s">
        <v>16</v>
      </c>
      <c r="I256" s="139"/>
      <c r="J256" s="139"/>
      <c r="K256" s="139"/>
      <c r="L256" s="139"/>
      <c r="M256" s="139"/>
      <c r="N256" s="139"/>
      <c r="O256" s="139"/>
      <c r="P256" s="141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</row>
    <row r="257" ht="27.0" customHeight="1">
      <c r="A257" s="154">
        <v>1.0</v>
      </c>
      <c r="B257" s="213"/>
      <c r="C257" s="213"/>
      <c r="D257" s="213"/>
      <c r="E257" s="213"/>
      <c r="F257" s="214"/>
      <c r="G257" s="213"/>
      <c r="H257" s="215"/>
      <c r="I257" s="139"/>
      <c r="J257" s="176">
        <f t="shared" ref="J257:J265" si="237">D257*25.4/1000</f>
        <v>0</v>
      </c>
      <c r="K257" s="160" t="str">
        <f t="shared" ref="K257:K261" si="238">+G257</f>
        <v/>
      </c>
      <c r="L257" s="160">
        <f t="shared" ref="L257:L261" si="239">K257*J257</f>
        <v>0</v>
      </c>
      <c r="M257" s="139"/>
      <c r="N257" s="139"/>
      <c r="O257" s="139"/>
      <c r="P257" s="141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</row>
    <row r="258" ht="27.0" customHeight="1">
      <c r="A258" s="154">
        <v>2.0</v>
      </c>
      <c r="B258" s="213"/>
      <c r="C258" s="213"/>
      <c r="D258" s="213"/>
      <c r="E258" s="213"/>
      <c r="F258" s="214"/>
      <c r="G258" s="213"/>
      <c r="H258" s="215">
        <f t="shared" ref="H258:H270" si="240">+G258*F258</f>
        <v>0</v>
      </c>
      <c r="I258" s="139"/>
      <c r="J258" s="176">
        <f t="shared" si="237"/>
        <v>0</v>
      </c>
      <c r="K258" s="160" t="str">
        <f t="shared" si="238"/>
        <v/>
      </c>
      <c r="L258" s="160">
        <f t="shared" si="239"/>
        <v>0</v>
      </c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</row>
    <row r="259" ht="27.0" customHeight="1">
      <c r="A259" s="154">
        <v>3.0</v>
      </c>
      <c r="B259" s="216"/>
      <c r="C259" s="216"/>
      <c r="D259" s="216"/>
      <c r="E259" s="216"/>
      <c r="F259" s="217"/>
      <c r="G259" s="216"/>
      <c r="H259" s="193">
        <f t="shared" si="240"/>
        <v>0</v>
      </c>
      <c r="I259" s="139"/>
      <c r="J259" s="176">
        <f t="shared" si="237"/>
        <v>0</v>
      </c>
      <c r="K259" s="160" t="str">
        <f t="shared" si="238"/>
        <v/>
      </c>
      <c r="L259" s="160">
        <f t="shared" si="239"/>
        <v>0</v>
      </c>
      <c r="M259" s="139"/>
      <c r="N259" s="139"/>
      <c r="O259" s="139"/>
      <c r="P259" s="139"/>
      <c r="Q259" s="218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</row>
    <row r="260" ht="27.0" customHeight="1">
      <c r="A260" s="154">
        <v>4.0</v>
      </c>
      <c r="B260" s="216"/>
      <c r="C260" s="216"/>
      <c r="D260" s="216"/>
      <c r="E260" s="216"/>
      <c r="F260" s="217"/>
      <c r="G260" s="216"/>
      <c r="H260" s="193">
        <f t="shared" si="240"/>
        <v>0</v>
      </c>
      <c r="I260" s="139"/>
      <c r="J260" s="176">
        <f t="shared" si="237"/>
        <v>0</v>
      </c>
      <c r="K260" s="160" t="str">
        <f t="shared" si="238"/>
        <v/>
      </c>
      <c r="L260" s="160">
        <f t="shared" si="239"/>
        <v>0</v>
      </c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</row>
    <row r="261" ht="27.0" customHeight="1">
      <c r="A261" s="154">
        <v>5.0</v>
      </c>
      <c r="B261" s="216"/>
      <c r="C261" s="216"/>
      <c r="D261" s="216"/>
      <c r="E261" s="216"/>
      <c r="F261" s="217"/>
      <c r="G261" s="216"/>
      <c r="H261" s="193">
        <f t="shared" si="240"/>
        <v>0</v>
      </c>
      <c r="I261" s="139"/>
      <c r="J261" s="176">
        <f t="shared" si="237"/>
        <v>0</v>
      </c>
      <c r="K261" s="160" t="str">
        <f t="shared" si="238"/>
        <v/>
      </c>
      <c r="L261" s="160">
        <f t="shared" si="239"/>
        <v>0</v>
      </c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</row>
    <row r="262" ht="27.0" hidden="1" customHeight="1">
      <c r="A262" s="154">
        <v>6.0</v>
      </c>
      <c r="B262" s="216"/>
      <c r="C262" s="216"/>
      <c r="D262" s="216"/>
      <c r="E262" s="216"/>
      <c r="F262" s="217"/>
      <c r="G262" s="216"/>
      <c r="H262" s="193">
        <f t="shared" si="240"/>
        <v>0</v>
      </c>
      <c r="I262" s="139"/>
      <c r="J262" s="139">
        <f t="shared" si="237"/>
        <v>0</v>
      </c>
      <c r="K262" s="219"/>
      <c r="L262" s="219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</row>
    <row r="263" ht="27.0" hidden="1" customHeight="1">
      <c r="A263" s="154">
        <v>7.0</v>
      </c>
      <c r="B263" s="216"/>
      <c r="C263" s="216"/>
      <c r="D263" s="216"/>
      <c r="E263" s="216"/>
      <c r="F263" s="217"/>
      <c r="G263" s="216"/>
      <c r="H263" s="193">
        <f t="shared" si="240"/>
        <v>0</v>
      </c>
      <c r="I263" s="139"/>
      <c r="J263" s="139">
        <f t="shared" si="237"/>
        <v>0</v>
      </c>
      <c r="K263" s="219"/>
      <c r="L263" s="219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</row>
    <row r="264" ht="27.0" hidden="1" customHeight="1">
      <c r="A264" s="154">
        <v>8.0</v>
      </c>
      <c r="B264" s="216"/>
      <c r="C264" s="216"/>
      <c r="D264" s="216"/>
      <c r="E264" s="216"/>
      <c r="F264" s="217"/>
      <c r="G264" s="216"/>
      <c r="H264" s="193">
        <f t="shared" si="240"/>
        <v>0</v>
      </c>
      <c r="I264" s="139"/>
      <c r="J264" s="139">
        <f t="shared" si="237"/>
        <v>0</v>
      </c>
      <c r="K264" s="219"/>
      <c r="L264" s="219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</row>
    <row r="265" ht="27.0" hidden="1" customHeight="1">
      <c r="A265" s="154">
        <v>9.0</v>
      </c>
      <c r="B265" s="216"/>
      <c r="C265" s="216"/>
      <c r="D265" s="216"/>
      <c r="E265" s="216"/>
      <c r="F265" s="217"/>
      <c r="G265" s="216"/>
      <c r="H265" s="193">
        <f t="shared" si="240"/>
        <v>0</v>
      </c>
      <c r="I265" s="139"/>
      <c r="J265" s="139">
        <f t="shared" si="237"/>
        <v>0</v>
      </c>
      <c r="K265" s="219"/>
      <c r="L265" s="219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</row>
    <row r="266" ht="27.0" hidden="1" customHeight="1">
      <c r="A266" s="154">
        <v>10.0</v>
      </c>
      <c r="B266" s="191"/>
      <c r="C266" s="191"/>
      <c r="D266" s="191"/>
      <c r="E266" s="191"/>
      <c r="F266" s="192"/>
      <c r="G266" s="191"/>
      <c r="H266" s="193">
        <f t="shared" si="240"/>
        <v>0</v>
      </c>
      <c r="I266" s="139"/>
      <c r="J266" s="139"/>
      <c r="K266" s="219"/>
      <c r="L266" s="219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</row>
    <row r="267" ht="27.0" hidden="1" customHeight="1">
      <c r="A267" s="154">
        <v>11.0</v>
      </c>
      <c r="B267" s="191"/>
      <c r="C267" s="191"/>
      <c r="D267" s="191"/>
      <c r="E267" s="191"/>
      <c r="F267" s="192"/>
      <c r="G267" s="191"/>
      <c r="H267" s="193">
        <f t="shared" si="240"/>
        <v>0</v>
      </c>
      <c r="I267" s="139"/>
      <c r="J267" s="139"/>
      <c r="K267" s="219"/>
      <c r="L267" s="219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</row>
    <row r="268" ht="27.0" hidden="1" customHeight="1">
      <c r="A268" s="154">
        <v>12.0</v>
      </c>
      <c r="B268" s="191"/>
      <c r="C268" s="191"/>
      <c r="D268" s="191"/>
      <c r="E268" s="191"/>
      <c r="F268" s="192"/>
      <c r="G268" s="191"/>
      <c r="H268" s="193">
        <f t="shared" si="240"/>
        <v>0</v>
      </c>
      <c r="I268" s="139"/>
      <c r="J268" s="139"/>
      <c r="K268" s="219"/>
      <c r="L268" s="219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</row>
    <row r="269" ht="27.0" hidden="1" customHeight="1">
      <c r="A269" s="154">
        <v>13.0</v>
      </c>
      <c r="B269" s="191"/>
      <c r="C269" s="191"/>
      <c r="D269" s="191"/>
      <c r="E269" s="191"/>
      <c r="F269" s="192"/>
      <c r="G269" s="191"/>
      <c r="H269" s="193">
        <f t="shared" si="240"/>
        <v>0</v>
      </c>
      <c r="I269" s="139"/>
      <c r="J269" s="139"/>
      <c r="K269" s="219"/>
      <c r="L269" s="219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</row>
    <row r="270" ht="27.0" hidden="1" customHeight="1">
      <c r="A270" s="154">
        <v>14.0</v>
      </c>
      <c r="B270" s="191"/>
      <c r="C270" s="191"/>
      <c r="D270" s="191"/>
      <c r="E270" s="191"/>
      <c r="F270" s="192"/>
      <c r="G270" s="191"/>
      <c r="H270" s="193">
        <f t="shared" si="240"/>
        <v>0</v>
      </c>
      <c r="I270" s="139"/>
      <c r="J270" s="139"/>
      <c r="K270" s="219"/>
      <c r="L270" s="219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</row>
    <row r="271" ht="24.75" customHeight="1">
      <c r="A271" s="160"/>
      <c r="B271" s="194"/>
      <c r="C271" s="194"/>
      <c r="D271" s="194"/>
      <c r="E271" s="194"/>
      <c r="F271" s="220" t="s">
        <v>38</v>
      </c>
      <c r="G271" s="194"/>
      <c r="H271" s="221">
        <f>SUM(H257:H270)</f>
        <v>0</v>
      </c>
      <c r="I271" s="139"/>
      <c r="J271" s="139"/>
      <c r="K271" s="139"/>
      <c r="L271" s="139"/>
      <c r="M271" s="139"/>
      <c r="N271" s="139"/>
      <c r="O271" s="139"/>
      <c r="P271" s="141"/>
      <c r="Q271" s="222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</row>
    <row r="272" ht="18.75" customHeight="1">
      <c r="A272" s="174"/>
      <c r="B272" s="144"/>
      <c r="C272" s="144"/>
      <c r="D272" s="144"/>
      <c r="E272" s="144"/>
      <c r="F272" s="145"/>
      <c r="G272" s="144"/>
      <c r="H272" s="175"/>
      <c r="I272" s="139"/>
      <c r="J272" s="139"/>
      <c r="K272" s="139"/>
      <c r="L272" s="139"/>
      <c r="M272" s="139"/>
      <c r="N272" s="139"/>
      <c r="O272" s="139"/>
      <c r="P272" s="141"/>
      <c r="Q272" s="222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</row>
    <row r="273" ht="18.75" customHeight="1">
      <c r="A273" s="139"/>
      <c r="B273" s="139"/>
      <c r="C273" s="139"/>
      <c r="D273" s="139"/>
      <c r="E273" s="139"/>
      <c r="F273" s="140"/>
      <c r="G273" s="139"/>
      <c r="H273" s="139"/>
      <c r="I273" s="139"/>
      <c r="J273" s="139"/>
      <c r="K273" s="139"/>
      <c r="L273" s="139"/>
      <c r="M273" s="139"/>
      <c r="N273" s="139"/>
      <c r="O273" s="139"/>
      <c r="P273" s="141"/>
      <c r="Q273" s="222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</row>
    <row r="274" ht="18.75" customHeight="1">
      <c r="A274" s="139"/>
      <c r="B274" s="139"/>
      <c r="C274" s="139"/>
      <c r="D274" s="139"/>
      <c r="E274" s="139"/>
      <c r="F274" s="140"/>
      <c r="G274" s="139"/>
      <c r="H274" s="139"/>
      <c r="I274" s="139"/>
      <c r="J274" s="139"/>
      <c r="K274" s="139"/>
      <c r="L274" s="139"/>
      <c r="M274" s="139"/>
      <c r="N274" s="139"/>
      <c r="O274" s="139"/>
      <c r="P274" s="222"/>
      <c r="Q274" s="222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</row>
    <row r="275" ht="18.75" customHeight="1">
      <c r="A275" s="139" t="s">
        <v>39</v>
      </c>
      <c r="B275" s="139"/>
      <c r="C275" s="139"/>
      <c r="D275" s="139"/>
      <c r="E275" s="139"/>
      <c r="F275" s="140"/>
      <c r="G275" s="139"/>
      <c r="H275" s="139"/>
      <c r="I275" s="139"/>
      <c r="J275" s="139"/>
      <c r="K275" s="139"/>
      <c r="L275" s="139"/>
      <c r="M275" s="139"/>
      <c r="N275" s="139"/>
      <c r="O275" s="139"/>
      <c r="P275" s="222"/>
      <c r="Q275" s="222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</row>
    <row r="276" ht="18.75" customHeight="1">
      <c r="A276" s="139"/>
      <c r="B276" s="139"/>
      <c r="C276" s="139"/>
      <c r="D276" s="139"/>
      <c r="E276" s="139"/>
      <c r="F276" s="140"/>
      <c r="G276" s="139"/>
      <c r="H276" s="139"/>
      <c r="I276" s="139"/>
      <c r="J276" s="139"/>
      <c r="K276" s="139"/>
      <c r="L276" s="139"/>
      <c r="M276" s="139"/>
      <c r="N276" s="139"/>
      <c r="O276" s="139"/>
      <c r="P276" s="222"/>
      <c r="Q276" s="222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</row>
    <row r="277" ht="42.0" customHeight="1">
      <c r="A277" s="176"/>
      <c r="B277" s="160" t="s">
        <v>12</v>
      </c>
      <c r="C277" s="177" t="s">
        <v>64</v>
      </c>
      <c r="D277" s="52"/>
      <c r="E277" s="53"/>
      <c r="F277" s="179" t="s">
        <v>14</v>
      </c>
      <c r="G277" s="224" t="s">
        <v>15</v>
      </c>
      <c r="H277" s="160" t="s">
        <v>16</v>
      </c>
      <c r="I277" s="139"/>
      <c r="J277" s="139"/>
      <c r="K277" s="139"/>
      <c r="L277" s="139"/>
      <c r="M277" s="139"/>
      <c r="N277" s="139"/>
      <c r="O277" s="139"/>
      <c r="P277" s="222"/>
      <c r="Q277" s="222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</row>
    <row r="278" ht="24.75" customHeight="1">
      <c r="A278" s="160">
        <v>1.0</v>
      </c>
      <c r="B278" s="148"/>
      <c r="C278" s="197"/>
      <c r="D278" s="197"/>
      <c r="E278" s="197"/>
      <c r="F278" s="225"/>
      <c r="G278" s="197"/>
      <c r="H278" s="193">
        <f t="shared" ref="H278:H312" si="241">+G278*F278</f>
        <v>0</v>
      </c>
      <c r="I278" s="176"/>
      <c r="J278" s="176"/>
      <c r="K278" s="176"/>
      <c r="L278" s="176"/>
      <c r="M278" s="176"/>
      <c r="N278" s="176"/>
      <c r="O278" s="226"/>
      <c r="P278" s="222"/>
      <c r="Q278" s="222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76"/>
      <c r="AD278" s="176"/>
      <c r="AE278" s="176"/>
      <c r="AF278" s="176"/>
      <c r="AG278" s="176"/>
      <c r="AH278" s="176"/>
      <c r="AI278" s="176"/>
    </row>
    <row r="279" ht="24.75" customHeight="1">
      <c r="A279" s="160">
        <v>2.0</v>
      </c>
      <c r="B279" s="227"/>
      <c r="C279" s="197"/>
      <c r="D279" s="197"/>
      <c r="E279" s="197"/>
      <c r="F279" s="225"/>
      <c r="G279" s="197"/>
      <c r="H279" s="193">
        <f t="shared" si="241"/>
        <v>0</v>
      </c>
      <c r="I279" s="176"/>
      <c r="J279" s="176"/>
      <c r="K279" s="176"/>
      <c r="L279" s="176"/>
      <c r="M279" s="176"/>
      <c r="N279" s="176"/>
      <c r="O279" s="226"/>
      <c r="P279" s="222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76"/>
      <c r="AD279" s="176"/>
      <c r="AE279" s="176"/>
      <c r="AF279" s="176"/>
      <c r="AG279" s="176"/>
      <c r="AH279" s="176"/>
      <c r="AI279" s="176"/>
    </row>
    <row r="280" ht="24.75" customHeight="1">
      <c r="A280" s="160">
        <v>3.0</v>
      </c>
      <c r="B280" s="227"/>
      <c r="C280" s="197"/>
      <c r="D280" s="197"/>
      <c r="E280" s="197"/>
      <c r="F280" s="225"/>
      <c r="G280" s="197"/>
      <c r="H280" s="193">
        <f t="shared" si="241"/>
        <v>0</v>
      </c>
      <c r="I280" s="176"/>
      <c r="J280" s="176"/>
      <c r="K280" s="176"/>
      <c r="L280" s="176"/>
      <c r="M280" s="176"/>
      <c r="N280" s="176"/>
      <c r="O280" s="226"/>
      <c r="P280" s="222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76"/>
      <c r="AD280" s="176"/>
      <c r="AE280" s="176"/>
      <c r="AF280" s="176"/>
      <c r="AG280" s="176"/>
      <c r="AH280" s="176"/>
      <c r="AI280" s="176"/>
    </row>
    <row r="281" ht="24.75" customHeight="1">
      <c r="A281" s="160">
        <v>4.0</v>
      </c>
      <c r="B281" s="227"/>
      <c r="C281" s="197"/>
      <c r="D281" s="197"/>
      <c r="E281" s="197"/>
      <c r="F281" s="225"/>
      <c r="G281" s="197"/>
      <c r="H281" s="193">
        <f t="shared" si="241"/>
        <v>0</v>
      </c>
      <c r="I281" s="176"/>
      <c r="J281" s="176"/>
      <c r="K281" s="176"/>
      <c r="L281" s="176"/>
      <c r="M281" s="176"/>
      <c r="N281" s="176"/>
      <c r="O281" s="226"/>
      <c r="P281" s="222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76"/>
      <c r="AD281" s="176"/>
      <c r="AE281" s="176"/>
      <c r="AF281" s="176"/>
      <c r="AG281" s="176"/>
      <c r="AH281" s="176"/>
      <c r="AI281" s="176"/>
    </row>
    <row r="282" ht="24.75" customHeight="1">
      <c r="A282" s="160">
        <v>5.0</v>
      </c>
      <c r="B282" s="227"/>
      <c r="C282" s="197"/>
      <c r="D282" s="197"/>
      <c r="E282" s="197"/>
      <c r="F282" s="225"/>
      <c r="G282" s="197"/>
      <c r="H282" s="193">
        <f t="shared" si="241"/>
        <v>0</v>
      </c>
      <c r="I282" s="176"/>
      <c r="J282" s="176"/>
      <c r="K282" s="176"/>
      <c r="L282" s="176"/>
      <c r="M282" s="176"/>
      <c r="N282" s="176"/>
      <c r="O282" s="226"/>
      <c r="P282" s="222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76"/>
      <c r="AD282" s="176"/>
      <c r="AE282" s="176"/>
      <c r="AF282" s="176"/>
      <c r="AG282" s="176"/>
      <c r="AH282" s="176"/>
      <c r="AI282" s="176"/>
    </row>
    <row r="283" ht="24.75" customHeight="1">
      <c r="A283" s="160">
        <v>6.0</v>
      </c>
      <c r="B283" s="227"/>
      <c r="C283" s="197"/>
      <c r="D283" s="197"/>
      <c r="E283" s="197"/>
      <c r="F283" s="225"/>
      <c r="G283" s="197"/>
      <c r="H283" s="193">
        <f t="shared" si="241"/>
        <v>0</v>
      </c>
      <c r="I283" s="176"/>
      <c r="J283" s="176"/>
      <c r="K283" s="176"/>
      <c r="L283" s="176"/>
      <c r="M283" s="176"/>
      <c r="N283" s="176"/>
      <c r="O283" s="226"/>
      <c r="P283" s="222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76"/>
      <c r="AD283" s="176"/>
      <c r="AE283" s="176"/>
      <c r="AF283" s="176"/>
      <c r="AG283" s="176"/>
      <c r="AH283" s="176"/>
      <c r="AI283" s="176"/>
    </row>
    <row r="284" ht="24.75" customHeight="1">
      <c r="A284" s="160">
        <v>7.0</v>
      </c>
      <c r="B284" s="227"/>
      <c r="C284" s="197"/>
      <c r="D284" s="197"/>
      <c r="E284" s="197"/>
      <c r="F284" s="225"/>
      <c r="G284" s="197"/>
      <c r="H284" s="193">
        <f t="shared" si="241"/>
        <v>0</v>
      </c>
      <c r="I284" s="176"/>
      <c r="J284" s="176"/>
      <c r="K284" s="176"/>
      <c r="L284" s="176"/>
      <c r="M284" s="176"/>
      <c r="N284" s="176"/>
      <c r="O284" s="226"/>
      <c r="P284" s="222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76"/>
      <c r="AD284" s="176"/>
      <c r="AE284" s="176"/>
      <c r="AF284" s="176"/>
      <c r="AG284" s="176"/>
      <c r="AH284" s="176"/>
      <c r="AI284" s="176"/>
    </row>
    <row r="285" ht="24.75" customHeight="1">
      <c r="A285" s="160">
        <v>8.0</v>
      </c>
      <c r="B285" s="227"/>
      <c r="C285" s="197"/>
      <c r="D285" s="197"/>
      <c r="E285" s="197"/>
      <c r="F285" s="225"/>
      <c r="G285" s="197"/>
      <c r="H285" s="193">
        <f t="shared" si="241"/>
        <v>0</v>
      </c>
      <c r="I285" s="176"/>
      <c r="J285" s="176"/>
      <c r="K285" s="176"/>
      <c r="L285" s="176"/>
      <c r="M285" s="176"/>
      <c r="N285" s="176"/>
      <c r="O285" s="226"/>
      <c r="P285" s="222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76"/>
      <c r="AD285" s="176"/>
      <c r="AE285" s="176"/>
      <c r="AF285" s="176"/>
      <c r="AG285" s="176"/>
      <c r="AH285" s="176"/>
      <c r="AI285" s="176"/>
    </row>
    <row r="286" ht="24.75" customHeight="1">
      <c r="A286" s="160">
        <v>9.0</v>
      </c>
      <c r="B286" s="227"/>
      <c r="C286" s="197"/>
      <c r="D286" s="197"/>
      <c r="E286" s="197"/>
      <c r="F286" s="225"/>
      <c r="G286" s="197"/>
      <c r="H286" s="193">
        <f t="shared" si="241"/>
        <v>0</v>
      </c>
      <c r="I286" s="176"/>
      <c r="J286" s="176"/>
      <c r="K286" s="176"/>
      <c r="L286" s="176"/>
      <c r="M286" s="176"/>
      <c r="N286" s="176"/>
      <c r="O286" s="226"/>
      <c r="P286" s="222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76"/>
      <c r="AD286" s="176"/>
      <c r="AE286" s="176"/>
      <c r="AF286" s="176"/>
      <c r="AG286" s="176"/>
      <c r="AH286" s="176"/>
      <c r="AI286" s="176"/>
    </row>
    <row r="287" ht="24.75" customHeight="1">
      <c r="A287" s="160">
        <v>10.0</v>
      </c>
      <c r="B287" s="227"/>
      <c r="C287" s="197"/>
      <c r="D287" s="197"/>
      <c r="E287" s="197"/>
      <c r="F287" s="225"/>
      <c r="G287" s="197"/>
      <c r="H287" s="193">
        <f t="shared" si="241"/>
        <v>0</v>
      </c>
      <c r="I287" s="176"/>
      <c r="J287" s="176"/>
      <c r="K287" s="176"/>
      <c r="L287" s="176"/>
      <c r="M287" s="176"/>
      <c r="N287" s="176"/>
      <c r="O287" s="226"/>
      <c r="P287" s="222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76"/>
      <c r="AD287" s="176"/>
      <c r="AE287" s="176"/>
      <c r="AF287" s="176"/>
      <c r="AG287" s="176"/>
      <c r="AH287" s="176"/>
      <c r="AI287" s="176"/>
    </row>
    <row r="288" ht="24.75" hidden="1" customHeight="1">
      <c r="A288" s="160">
        <v>11.0</v>
      </c>
      <c r="B288" s="227"/>
      <c r="C288" s="197"/>
      <c r="D288" s="197"/>
      <c r="E288" s="197"/>
      <c r="F288" s="225"/>
      <c r="G288" s="197"/>
      <c r="H288" s="193">
        <f t="shared" si="241"/>
        <v>0</v>
      </c>
      <c r="I288" s="176"/>
      <c r="J288" s="176"/>
      <c r="K288" s="176"/>
      <c r="L288" s="176"/>
      <c r="M288" s="176"/>
      <c r="N288" s="176"/>
      <c r="O288" s="226"/>
      <c r="P288" s="222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76"/>
      <c r="AD288" s="176"/>
      <c r="AE288" s="176"/>
      <c r="AF288" s="176"/>
      <c r="AG288" s="176"/>
      <c r="AH288" s="176"/>
      <c r="AI288" s="176"/>
    </row>
    <row r="289" ht="24.75" hidden="1" customHeight="1">
      <c r="A289" s="160">
        <v>12.0</v>
      </c>
      <c r="B289" s="227"/>
      <c r="C289" s="197"/>
      <c r="D289" s="197"/>
      <c r="E289" s="197"/>
      <c r="F289" s="225"/>
      <c r="G289" s="197"/>
      <c r="H289" s="193">
        <f t="shared" si="241"/>
        <v>0</v>
      </c>
      <c r="I289" s="176"/>
      <c r="J289" s="176"/>
      <c r="K289" s="176"/>
      <c r="L289" s="176"/>
      <c r="M289" s="176"/>
      <c r="N289" s="176"/>
      <c r="O289" s="226"/>
      <c r="P289" s="222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76"/>
      <c r="AD289" s="176"/>
      <c r="AE289" s="176"/>
      <c r="AF289" s="176"/>
      <c r="AG289" s="176"/>
      <c r="AH289" s="176"/>
      <c r="AI289" s="176"/>
    </row>
    <row r="290" ht="24.75" hidden="1" customHeight="1">
      <c r="A290" s="160">
        <v>13.0</v>
      </c>
      <c r="B290" s="227"/>
      <c r="C290" s="197"/>
      <c r="D290" s="197"/>
      <c r="E290" s="197"/>
      <c r="F290" s="225"/>
      <c r="G290" s="197"/>
      <c r="H290" s="193">
        <f t="shared" si="241"/>
        <v>0</v>
      </c>
      <c r="I290" s="176"/>
      <c r="J290" s="176"/>
      <c r="K290" s="176"/>
      <c r="L290" s="176"/>
      <c r="M290" s="176"/>
      <c r="N290" s="176"/>
      <c r="O290" s="226"/>
      <c r="P290" s="222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76"/>
      <c r="AD290" s="176"/>
      <c r="AE290" s="176"/>
      <c r="AF290" s="176"/>
      <c r="AG290" s="176"/>
      <c r="AH290" s="176"/>
      <c r="AI290" s="176"/>
    </row>
    <row r="291" ht="24.75" hidden="1" customHeight="1">
      <c r="A291" s="160">
        <v>14.0</v>
      </c>
      <c r="B291" s="227"/>
      <c r="C291" s="197"/>
      <c r="D291" s="197"/>
      <c r="E291" s="197"/>
      <c r="F291" s="225"/>
      <c r="G291" s="197"/>
      <c r="H291" s="193">
        <f t="shared" si="241"/>
        <v>0</v>
      </c>
      <c r="I291" s="176"/>
      <c r="J291" s="176"/>
      <c r="K291" s="176"/>
      <c r="L291" s="176"/>
      <c r="M291" s="176"/>
      <c r="N291" s="176"/>
      <c r="O291" s="226"/>
      <c r="P291" s="222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76"/>
      <c r="AD291" s="176"/>
      <c r="AE291" s="176"/>
      <c r="AF291" s="176"/>
      <c r="AG291" s="176"/>
      <c r="AH291" s="176"/>
      <c r="AI291" s="176"/>
    </row>
    <row r="292" ht="24.75" hidden="1" customHeight="1">
      <c r="A292" s="160">
        <v>15.0</v>
      </c>
      <c r="B292" s="227"/>
      <c r="C292" s="197"/>
      <c r="D292" s="197"/>
      <c r="E292" s="197"/>
      <c r="F292" s="225"/>
      <c r="G292" s="197"/>
      <c r="H292" s="193">
        <f t="shared" si="241"/>
        <v>0</v>
      </c>
      <c r="I292" s="176"/>
      <c r="J292" s="176"/>
      <c r="K292" s="176"/>
      <c r="L292" s="176"/>
      <c r="M292" s="176"/>
      <c r="N292" s="176"/>
      <c r="O292" s="226"/>
      <c r="P292" s="222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76"/>
      <c r="AD292" s="176"/>
      <c r="AE292" s="176"/>
      <c r="AF292" s="176"/>
      <c r="AG292" s="176"/>
      <c r="AH292" s="176"/>
      <c r="AI292" s="176"/>
    </row>
    <row r="293" ht="24.75" hidden="1" customHeight="1">
      <c r="A293" s="160">
        <v>16.0</v>
      </c>
      <c r="B293" s="227"/>
      <c r="C293" s="197"/>
      <c r="D293" s="197"/>
      <c r="E293" s="197"/>
      <c r="F293" s="225"/>
      <c r="G293" s="197"/>
      <c r="H293" s="193">
        <f t="shared" si="241"/>
        <v>0</v>
      </c>
      <c r="I293" s="176"/>
      <c r="J293" s="176"/>
      <c r="K293" s="176"/>
      <c r="L293" s="176"/>
      <c r="M293" s="176"/>
      <c r="N293" s="176"/>
      <c r="O293" s="226"/>
      <c r="P293" s="222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76"/>
      <c r="AD293" s="176"/>
      <c r="AE293" s="176"/>
      <c r="AF293" s="176"/>
      <c r="AG293" s="176"/>
      <c r="AH293" s="176"/>
      <c r="AI293" s="176"/>
    </row>
    <row r="294" ht="24.75" hidden="1" customHeight="1">
      <c r="A294" s="160">
        <v>17.0</v>
      </c>
      <c r="B294" s="227"/>
      <c r="C294" s="197"/>
      <c r="D294" s="197"/>
      <c r="E294" s="197"/>
      <c r="F294" s="225"/>
      <c r="G294" s="197"/>
      <c r="H294" s="193">
        <f t="shared" si="241"/>
        <v>0</v>
      </c>
      <c r="I294" s="176"/>
      <c r="J294" s="176"/>
      <c r="K294" s="176"/>
      <c r="L294" s="176"/>
      <c r="M294" s="176"/>
      <c r="N294" s="176"/>
      <c r="O294" s="226"/>
      <c r="P294" s="222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76"/>
      <c r="AD294" s="176"/>
      <c r="AE294" s="176"/>
      <c r="AF294" s="176"/>
      <c r="AG294" s="176"/>
      <c r="AH294" s="176"/>
      <c r="AI294" s="176"/>
    </row>
    <row r="295" ht="24.75" hidden="1" customHeight="1">
      <c r="A295" s="160">
        <v>18.0</v>
      </c>
      <c r="B295" s="227"/>
      <c r="C295" s="197"/>
      <c r="D295" s="197"/>
      <c r="E295" s="197"/>
      <c r="F295" s="225"/>
      <c r="G295" s="197"/>
      <c r="H295" s="193">
        <f t="shared" si="241"/>
        <v>0</v>
      </c>
      <c r="I295" s="176"/>
      <c r="J295" s="176"/>
      <c r="K295" s="176"/>
      <c r="L295" s="176"/>
      <c r="M295" s="176"/>
      <c r="N295" s="176"/>
      <c r="O295" s="226"/>
      <c r="P295" s="222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76"/>
      <c r="AD295" s="176"/>
      <c r="AE295" s="176"/>
      <c r="AF295" s="176"/>
      <c r="AG295" s="176"/>
      <c r="AH295" s="176"/>
      <c r="AI295" s="176"/>
    </row>
    <row r="296" ht="24.75" hidden="1" customHeight="1">
      <c r="A296" s="160">
        <v>19.0</v>
      </c>
      <c r="B296" s="227"/>
      <c r="C296" s="197"/>
      <c r="D296" s="197"/>
      <c r="E296" s="197"/>
      <c r="F296" s="225"/>
      <c r="G296" s="197"/>
      <c r="H296" s="193">
        <f t="shared" si="241"/>
        <v>0</v>
      </c>
      <c r="I296" s="176"/>
      <c r="J296" s="176"/>
      <c r="K296" s="176"/>
      <c r="L296" s="176"/>
      <c r="M296" s="176"/>
      <c r="N296" s="176"/>
      <c r="O296" s="226"/>
      <c r="P296" s="140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76"/>
      <c r="AD296" s="176"/>
      <c r="AE296" s="176"/>
      <c r="AF296" s="176"/>
      <c r="AG296" s="176"/>
      <c r="AH296" s="176"/>
      <c r="AI296" s="176"/>
    </row>
    <row r="297" ht="24.75" hidden="1" customHeight="1">
      <c r="A297" s="160">
        <v>20.0</v>
      </c>
      <c r="B297" s="227"/>
      <c r="C297" s="197"/>
      <c r="D297" s="197"/>
      <c r="E297" s="197"/>
      <c r="F297" s="225"/>
      <c r="G297" s="197"/>
      <c r="H297" s="193">
        <f t="shared" si="241"/>
        <v>0</v>
      </c>
      <c r="I297" s="176"/>
      <c r="J297" s="176"/>
      <c r="K297" s="176"/>
      <c r="L297" s="176"/>
      <c r="M297" s="176"/>
      <c r="N297" s="176"/>
      <c r="O297" s="226"/>
      <c r="P297" s="222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76"/>
      <c r="AD297" s="176"/>
      <c r="AE297" s="176"/>
      <c r="AF297" s="176"/>
      <c r="AG297" s="176"/>
      <c r="AH297" s="176"/>
      <c r="AI297" s="176"/>
    </row>
    <row r="298" ht="24.75" hidden="1" customHeight="1">
      <c r="A298" s="160">
        <v>21.0</v>
      </c>
      <c r="B298" s="227"/>
      <c r="C298" s="197"/>
      <c r="D298" s="197"/>
      <c r="E298" s="197"/>
      <c r="F298" s="225"/>
      <c r="G298" s="197"/>
      <c r="H298" s="193">
        <f t="shared" si="241"/>
        <v>0</v>
      </c>
      <c r="I298" s="176"/>
      <c r="J298" s="176"/>
      <c r="K298" s="176"/>
      <c r="L298" s="176"/>
      <c r="M298" s="176"/>
      <c r="N298" s="176"/>
      <c r="O298" s="226"/>
      <c r="P298" s="222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76"/>
      <c r="AD298" s="176"/>
      <c r="AE298" s="176"/>
      <c r="AF298" s="176"/>
      <c r="AG298" s="176"/>
      <c r="AH298" s="176"/>
      <c r="AI298" s="176"/>
    </row>
    <row r="299" ht="24.75" hidden="1" customHeight="1">
      <c r="A299" s="160">
        <v>22.0</v>
      </c>
      <c r="B299" s="227"/>
      <c r="C299" s="197"/>
      <c r="D299" s="197"/>
      <c r="E299" s="197"/>
      <c r="F299" s="225"/>
      <c r="G299" s="197"/>
      <c r="H299" s="193">
        <f t="shared" si="241"/>
        <v>0</v>
      </c>
      <c r="I299" s="176"/>
      <c r="J299" s="176"/>
      <c r="K299" s="176"/>
      <c r="L299" s="176"/>
      <c r="M299" s="176"/>
      <c r="N299" s="176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76"/>
      <c r="AD299" s="176"/>
      <c r="AE299" s="176"/>
      <c r="AF299" s="176"/>
      <c r="AG299" s="176"/>
      <c r="AH299" s="176"/>
      <c r="AI299" s="176"/>
    </row>
    <row r="300" ht="24.75" hidden="1" customHeight="1">
      <c r="A300" s="160">
        <v>23.0</v>
      </c>
      <c r="B300" s="227"/>
      <c r="C300" s="197"/>
      <c r="D300" s="197"/>
      <c r="E300" s="197"/>
      <c r="F300" s="225"/>
      <c r="G300" s="197"/>
      <c r="H300" s="193">
        <f t="shared" si="241"/>
        <v>0</v>
      </c>
      <c r="I300" s="176"/>
      <c r="J300" s="176"/>
      <c r="K300" s="176"/>
      <c r="L300" s="176"/>
      <c r="M300" s="176"/>
      <c r="N300" s="176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76"/>
      <c r="AD300" s="176"/>
      <c r="AE300" s="176"/>
      <c r="AF300" s="176"/>
      <c r="AG300" s="176"/>
      <c r="AH300" s="176"/>
      <c r="AI300" s="176"/>
    </row>
    <row r="301" ht="24.75" hidden="1" customHeight="1">
      <c r="A301" s="160">
        <v>24.0</v>
      </c>
      <c r="B301" s="227"/>
      <c r="C301" s="197"/>
      <c r="D301" s="197"/>
      <c r="E301" s="197"/>
      <c r="F301" s="225"/>
      <c r="G301" s="197"/>
      <c r="H301" s="193">
        <f t="shared" si="241"/>
        <v>0</v>
      </c>
      <c r="I301" s="176"/>
      <c r="J301" s="176"/>
      <c r="K301" s="176"/>
      <c r="L301" s="176"/>
      <c r="M301" s="176"/>
      <c r="N301" s="176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</row>
    <row r="302" ht="24.75" hidden="1" customHeight="1">
      <c r="A302" s="160">
        <v>25.0</v>
      </c>
      <c r="B302" s="227"/>
      <c r="C302" s="197"/>
      <c r="D302" s="197"/>
      <c r="E302" s="197"/>
      <c r="F302" s="225"/>
      <c r="G302" s="197"/>
      <c r="H302" s="193">
        <f t="shared" si="241"/>
        <v>0</v>
      </c>
      <c r="I302" s="176"/>
      <c r="J302" s="176"/>
      <c r="K302" s="176"/>
      <c r="L302" s="176"/>
      <c r="M302" s="176"/>
      <c r="N302" s="176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</row>
    <row r="303" ht="24.75" hidden="1" customHeight="1">
      <c r="A303" s="160">
        <v>26.0</v>
      </c>
      <c r="B303" s="227"/>
      <c r="C303" s="197"/>
      <c r="D303" s="197"/>
      <c r="E303" s="197"/>
      <c r="F303" s="225"/>
      <c r="G303" s="197"/>
      <c r="H303" s="193">
        <f t="shared" si="241"/>
        <v>0</v>
      </c>
      <c r="I303" s="176"/>
      <c r="J303" s="176"/>
      <c r="K303" s="176"/>
      <c r="L303" s="176"/>
      <c r="M303" s="176"/>
      <c r="N303" s="176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</row>
    <row r="304" ht="24.75" hidden="1" customHeight="1">
      <c r="A304" s="160">
        <v>27.0</v>
      </c>
      <c r="B304" s="227"/>
      <c r="C304" s="197"/>
      <c r="D304" s="197"/>
      <c r="E304" s="197"/>
      <c r="F304" s="197"/>
      <c r="G304" s="197"/>
      <c r="H304" s="193">
        <f t="shared" si="241"/>
        <v>0</v>
      </c>
      <c r="I304" s="176"/>
      <c r="J304" s="176"/>
      <c r="K304" s="176"/>
      <c r="L304" s="176"/>
      <c r="M304" s="176"/>
      <c r="N304" s="176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</row>
    <row r="305" ht="24.75" hidden="1" customHeight="1">
      <c r="A305" s="160">
        <v>28.0</v>
      </c>
      <c r="B305" s="227"/>
      <c r="C305" s="197"/>
      <c r="D305" s="197"/>
      <c r="E305" s="197"/>
      <c r="F305" s="197"/>
      <c r="G305" s="197"/>
      <c r="H305" s="193">
        <f t="shared" si="241"/>
        <v>0</v>
      </c>
      <c r="I305" s="176"/>
      <c r="J305" s="176"/>
      <c r="K305" s="176"/>
      <c r="L305" s="176"/>
      <c r="M305" s="176"/>
      <c r="N305" s="176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</row>
    <row r="306" ht="24.75" hidden="1" customHeight="1">
      <c r="A306" s="160">
        <v>29.0</v>
      </c>
      <c r="B306" s="228"/>
      <c r="C306" s="197"/>
      <c r="D306" s="197"/>
      <c r="E306" s="197"/>
      <c r="F306" s="197"/>
      <c r="G306" s="197"/>
      <c r="H306" s="193">
        <f t="shared" si="241"/>
        <v>0</v>
      </c>
      <c r="I306" s="176"/>
      <c r="J306" s="176"/>
      <c r="K306" s="176"/>
      <c r="L306" s="176"/>
      <c r="M306" s="176"/>
      <c r="N306" s="176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</row>
    <row r="307" ht="24.75" hidden="1" customHeight="1">
      <c r="A307" s="160">
        <v>30.0</v>
      </c>
      <c r="B307" s="228"/>
      <c r="C307" s="197"/>
      <c r="D307" s="197"/>
      <c r="E307" s="197"/>
      <c r="F307" s="225"/>
      <c r="G307" s="197"/>
      <c r="H307" s="193">
        <f t="shared" si="241"/>
        <v>0</v>
      </c>
      <c r="I307" s="176"/>
      <c r="J307" s="176"/>
      <c r="K307" s="176"/>
      <c r="L307" s="176"/>
      <c r="M307" s="176"/>
      <c r="N307" s="176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</row>
    <row r="308" ht="24.75" hidden="1" customHeight="1">
      <c r="A308" s="160">
        <v>31.0</v>
      </c>
      <c r="B308" s="216"/>
      <c r="C308" s="197"/>
      <c r="D308" s="197"/>
      <c r="E308" s="197"/>
      <c r="F308" s="225"/>
      <c r="G308" s="197"/>
      <c r="H308" s="193">
        <f t="shared" si="241"/>
        <v>0</v>
      </c>
      <c r="I308" s="176"/>
      <c r="J308" s="176"/>
      <c r="K308" s="176"/>
      <c r="L308" s="176"/>
      <c r="M308" s="176"/>
      <c r="N308" s="176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</row>
    <row r="309" ht="24.75" hidden="1" customHeight="1">
      <c r="A309" s="160">
        <v>32.0</v>
      </c>
      <c r="B309" s="216"/>
      <c r="C309" s="160"/>
      <c r="D309" s="160"/>
      <c r="E309" s="160"/>
      <c r="F309" s="160"/>
      <c r="G309" s="160"/>
      <c r="H309" s="193">
        <f t="shared" si="241"/>
        <v>0</v>
      </c>
      <c r="I309" s="176"/>
      <c r="J309" s="176"/>
      <c r="K309" s="176"/>
      <c r="L309" s="176"/>
      <c r="M309" s="176"/>
      <c r="N309" s="176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</row>
    <row r="310" ht="24.75" hidden="1" customHeight="1">
      <c r="A310" s="160">
        <v>33.0</v>
      </c>
      <c r="B310" s="228"/>
      <c r="C310" s="160"/>
      <c r="D310" s="160"/>
      <c r="E310" s="160"/>
      <c r="F310" s="160"/>
      <c r="G310" s="160"/>
      <c r="H310" s="193">
        <f t="shared" si="241"/>
        <v>0</v>
      </c>
      <c r="I310" s="176"/>
      <c r="J310" s="176"/>
      <c r="K310" s="176"/>
      <c r="L310" s="176"/>
      <c r="M310" s="176"/>
      <c r="N310" s="176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</row>
    <row r="311" ht="24.75" hidden="1" customHeight="1">
      <c r="A311" s="160">
        <v>34.0</v>
      </c>
      <c r="B311" s="229"/>
      <c r="C311" s="160"/>
      <c r="D311" s="160"/>
      <c r="E311" s="160"/>
      <c r="F311" s="160"/>
      <c r="G311" s="160"/>
      <c r="H311" s="193">
        <f t="shared" si="241"/>
        <v>0</v>
      </c>
      <c r="I311" s="176"/>
      <c r="J311" s="176"/>
      <c r="K311" s="176"/>
      <c r="L311" s="176"/>
      <c r="M311" s="176"/>
      <c r="N311" s="176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</row>
    <row r="312" ht="24.75" hidden="1" customHeight="1">
      <c r="A312" s="160">
        <v>35.0</v>
      </c>
      <c r="B312" s="230"/>
      <c r="C312" s="160"/>
      <c r="D312" s="160"/>
      <c r="E312" s="160"/>
      <c r="F312" s="160"/>
      <c r="G312" s="160"/>
      <c r="H312" s="193">
        <f t="shared" si="241"/>
        <v>0</v>
      </c>
      <c r="I312" s="176"/>
      <c r="J312" s="176"/>
      <c r="K312" s="176"/>
      <c r="L312" s="176"/>
      <c r="M312" s="176"/>
      <c r="N312" s="176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</row>
    <row r="313" ht="18.75" customHeight="1">
      <c r="A313" s="139"/>
      <c r="B313" s="139"/>
      <c r="C313" s="139"/>
      <c r="D313" s="139"/>
      <c r="E313" s="139"/>
      <c r="F313" s="140" t="s">
        <v>38</v>
      </c>
      <c r="G313" s="139"/>
      <c r="H313" s="231">
        <f>SUM(H278:H312)</f>
        <v>0</v>
      </c>
      <c r="I313" s="232"/>
      <c r="J313" s="232"/>
      <c r="K313" s="232"/>
      <c r="L313" s="232"/>
      <c r="M313" s="232"/>
      <c r="N313" s="232"/>
      <c r="O313" s="232"/>
      <c r="P313" s="139"/>
      <c r="Q313" s="222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</row>
    <row r="314" ht="18.75" customHeight="1">
      <c r="A314" s="144"/>
      <c r="B314" s="144"/>
      <c r="C314" s="144"/>
      <c r="D314" s="144"/>
      <c r="E314" s="144"/>
      <c r="F314" s="145"/>
      <c r="G314" s="173"/>
      <c r="H314" s="203">
        <f>+H313*60%</f>
        <v>0</v>
      </c>
      <c r="I314" s="203"/>
      <c r="J314" s="203"/>
      <c r="K314" s="203"/>
      <c r="L314" s="203"/>
      <c r="M314" s="203"/>
      <c r="N314" s="203"/>
      <c r="O314" s="203">
        <f>+H313*40%</f>
        <v>0</v>
      </c>
      <c r="P314" s="139"/>
      <c r="Q314" s="222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</row>
    <row r="315" ht="18.75" customHeight="1">
      <c r="A315" s="139"/>
      <c r="B315" s="139"/>
      <c r="C315" s="139"/>
      <c r="D315" s="139"/>
      <c r="E315" s="139"/>
      <c r="F315" s="140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222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</row>
    <row r="316" ht="18.75" customHeight="1">
      <c r="A316" s="139"/>
      <c r="B316" s="139"/>
      <c r="C316" s="139"/>
      <c r="D316" s="139"/>
      <c r="E316" s="139"/>
      <c r="F316" s="140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222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</row>
    <row r="317" ht="19.5" customHeight="1">
      <c r="A317" s="233" t="s">
        <v>41</v>
      </c>
      <c r="B317" s="139"/>
      <c r="C317" s="139"/>
      <c r="D317" s="139"/>
      <c r="E317" s="139"/>
      <c r="F317" s="140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222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</row>
    <row r="318" ht="57.0" customHeight="1">
      <c r="A318" s="234"/>
      <c r="B318" s="235" t="s">
        <v>42</v>
      </c>
      <c r="C318" s="235" t="s">
        <v>43</v>
      </c>
      <c r="D318" s="235" t="s">
        <v>44</v>
      </c>
      <c r="E318" s="235" t="s">
        <v>45</v>
      </c>
      <c r="F318" s="236" t="s">
        <v>46</v>
      </c>
      <c r="G318" s="237" t="s">
        <v>47</v>
      </c>
      <c r="H318" s="139"/>
      <c r="I318" s="139"/>
      <c r="J318" s="139"/>
      <c r="K318" s="139"/>
      <c r="L318" s="139"/>
      <c r="M318" s="139"/>
      <c r="N318" s="139"/>
      <c r="O318" s="139"/>
      <c r="P318" s="141"/>
      <c r="Q318" s="222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</row>
    <row r="319" ht="18.75" customHeight="1">
      <c r="A319" s="238" t="s">
        <v>48</v>
      </c>
      <c r="B319" s="239">
        <f>+E25</f>
        <v>0</v>
      </c>
      <c r="C319" s="240">
        <f>+H250</f>
        <v>0</v>
      </c>
      <c r="D319" s="240">
        <f>+H271</f>
        <v>0</v>
      </c>
      <c r="E319" s="241">
        <f>H314</f>
        <v>0</v>
      </c>
      <c r="F319" s="242">
        <f>+G25</f>
        <v>0</v>
      </c>
      <c r="G319" s="243">
        <f>+B319-C319-D319-E319-F319</f>
        <v>0</v>
      </c>
      <c r="H319" s="139"/>
      <c r="I319" s="139"/>
      <c r="J319" s="139"/>
      <c r="K319" s="139"/>
      <c r="L319" s="139"/>
      <c r="M319" s="139"/>
      <c r="N319" s="139"/>
      <c r="O319" s="139"/>
      <c r="P319" s="141"/>
      <c r="Q319" s="222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</row>
    <row r="320" ht="19.5" customHeight="1">
      <c r="A320" s="244" t="s">
        <v>49</v>
      </c>
      <c r="B320" s="245"/>
      <c r="C320" s="246" t="str">
        <f>+C319/B319</f>
        <v>#DIV/0!</v>
      </c>
      <c r="D320" s="246" t="str">
        <f>+D319/B319</f>
        <v>#DIV/0!</v>
      </c>
      <c r="E320" s="246" t="str">
        <f>+E319/B319</f>
        <v>#DIV/0!</v>
      </c>
      <c r="F320" s="247" t="str">
        <f>+F319/B319</f>
        <v>#DIV/0!</v>
      </c>
      <c r="G320" s="248" t="str">
        <f>+G319/B319</f>
        <v>#DIV/0!</v>
      </c>
      <c r="H320" s="139"/>
      <c r="I320" s="139"/>
      <c r="J320" s="139"/>
      <c r="K320" s="139"/>
      <c r="L320" s="139"/>
      <c r="M320" s="139"/>
      <c r="N320" s="139"/>
      <c r="O320" s="139"/>
      <c r="P320" s="141"/>
      <c r="Q320" s="222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</row>
    <row r="321" ht="19.5" customHeight="1">
      <c r="A321" s="163"/>
      <c r="B321" s="219"/>
      <c r="C321" s="249"/>
      <c r="D321" s="249"/>
      <c r="E321" s="249"/>
      <c r="F321" s="250"/>
      <c r="G321" s="251"/>
      <c r="H321" s="139"/>
      <c r="I321" s="139"/>
      <c r="J321" s="139"/>
      <c r="K321" s="139"/>
      <c r="L321" s="139"/>
      <c r="M321" s="139"/>
      <c r="N321" s="139"/>
      <c r="O321" s="139"/>
      <c r="P321" s="141"/>
      <c r="Q321" s="222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</row>
    <row r="322" ht="18.75" customHeight="1">
      <c r="A322" s="252"/>
      <c r="B322" s="253"/>
      <c r="C322" s="253"/>
      <c r="D322" s="253" t="s">
        <v>50</v>
      </c>
      <c r="E322" s="253" t="s">
        <v>48</v>
      </c>
      <c r="F322" s="254">
        <f>+D319+E319+F319+G319</f>
        <v>0</v>
      </c>
      <c r="G322" s="255"/>
      <c r="H322" s="139"/>
      <c r="I322" s="139"/>
      <c r="J322" s="139"/>
      <c r="K322" s="139"/>
      <c r="L322" s="139"/>
      <c r="M322" s="139"/>
      <c r="N322" s="139"/>
      <c r="O322" s="139"/>
      <c r="P322" s="141"/>
      <c r="Q322" s="140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</row>
    <row r="323" ht="18.75" customHeight="1">
      <c r="A323" s="256"/>
      <c r="B323" s="139"/>
      <c r="C323" s="139"/>
      <c r="D323" s="139"/>
      <c r="E323" s="139" t="s">
        <v>49</v>
      </c>
      <c r="F323" s="250" t="str">
        <f>+F322/B319</f>
        <v>#DIV/0!</v>
      </c>
      <c r="G323" s="257"/>
      <c r="H323" s="139"/>
      <c r="I323" s="139"/>
      <c r="J323" s="139"/>
      <c r="K323" s="139"/>
      <c r="L323" s="139"/>
      <c r="M323" s="139"/>
      <c r="N323" s="139"/>
      <c r="O323" s="139"/>
      <c r="P323" s="141"/>
      <c r="Q323" s="140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</row>
    <row r="324" ht="18.75" customHeight="1">
      <c r="A324" s="256"/>
      <c r="B324" s="139"/>
      <c r="C324" s="139" t="s">
        <v>51</v>
      </c>
      <c r="D324" s="139"/>
      <c r="E324" s="139"/>
      <c r="F324" s="140"/>
      <c r="G324" s="257"/>
      <c r="H324" s="139"/>
      <c r="I324" s="139"/>
      <c r="J324" s="139"/>
      <c r="K324" s="139"/>
      <c r="L324" s="139"/>
      <c r="M324" s="139"/>
      <c r="N324" s="139"/>
      <c r="O324" s="139"/>
      <c r="P324" s="141"/>
      <c r="Q324" s="140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</row>
    <row r="325" ht="18.75" customHeight="1">
      <c r="A325" s="256"/>
      <c r="B325" s="139"/>
      <c r="C325" s="139"/>
      <c r="D325" s="139" t="s">
        <v>52</v>
      </c>
      <c r="E325" s="139"/>
      <c r="F325" s="140">
        <f>+F324*(F322-F319)</f>
        <v>0</v>
      </c>
      <c r="G325" s="257"/>
      <c r="H325" s="139"/>
      <c r="I325" s="139"/>
      <c r="J325" s="139"/>
      <c r="K325" s="139"/>
      <c r="L325" s="139"/>
      <c r="M325" s="139"/>
      <c r="N325" s="139"/>
      <c r="O325" s="139"/>
      <c r="P325" s="141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</row>
    <row r="326" ht="19.5" customHeight="1">
      <c r="A326" s="258"/>
      <c r="B326" s="259"/>
      <c r="C326" s="259"/>
      <c r="D326" s="259"/>
      <c r="E326" s="259"/>
      <c r="F326" s="260"/>
      <c r="G326" s="261"/>
      <c r="H326" s="139"/>
      <c r="I326" s="139"/>
      <c r="J326" s="139"/>
      <c r="K326" s="139"/>
      <c r="L326" s="139"/>
      <c r="M326" s="139"/>
      <c r="N326" s="139"/>
      <c r="O326" s="139"/>
      <c r="P326" s="141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</row>
    <row r="327" ht="18.75" customHeight="1">
      <c r="A327" s="139"/>
      <c r="B327" s="139"/>
      <c r="C327" s="139"/>
      <c r="D327" s="139"/>
      <c r="E327" s="139"/>
      <c r="F327" s="140"/>
      <c r="G327" s="139"/>
      <c r="H327" s="139"/>
      <c r="I327" s="139"/>
      <c r="J327" s="139"/>
      <c r="K327" s="139"/>
      <c r="L327" s="139"/>
      <c r="M327" s="139"/>
      <c r="N327" s="139"/>
      <c r="O327" s="139"/>
      <c r="P327" s="141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</row>
    <row r="328" ht="18.75" customHeight="1">
      <c r="A328" s="139"/>
      <c r="B328" s="139"/>
      <c r="C328" s="139"/>
      <c r="D328" s="139"/>
      <c r="E328" s="139"/>
      <c r="F328" s="140"/>
      <c r="G328" s="139"/>
      <c r="H328" s="139"/>
      <c r="I328" s="139"/>
      <c r="J328" s="139"/>
      <c r="K328" s="139"/>
      <c r="L328" s="139"/>
      <c r="M328" s="139"/>
      <c r="N328" s="139"/>
      <c r="O328" s="139"/>
      <c r="P328" s="141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</row>
    <row r="329" ht="18.75" customHeight="1">
      <c r="A329" s="139"/>
      <c r="B329" s="139"/>
      <c r="C329" s="139"/>
      <c r="D329" s="139"/>
      <c r="E329" s="139"/>
      <c r="F329" s="140"/>
      <c r="G329" s="139"/>
      <c r="H329" s="139"/>
      <c r="I329" s="139"/>
      <c r="J329" s="139"/>
      <c r="K329" s="139"/>
      <c r="L329" s="139"/>
      <c r="M329" s="139"/>
      <c r="N329" s="139"/>
      <c r="O329" s="139"/>
      <c r="P329" s="141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</row>
    <row r="330" ht="18.0" customHeight="1">
      <c r="A330" s="7"/>
      <c r="B330" s="7"/>
      <c r="C330" s="7"/>
      <c r="D330" s="7"/>
      <c r="E330" s="7"/>
      <c r="F330" s="262"/>
      <c r="G330" s="7"/>
      <c r="H330" s="7"/>
      <c r="I330" s="7"/>
      <c r="J330" s="7"/>
      <c r="K330" s="7"/>
      <c r="L330" s="7"/>
      <c r="M330" s="7"/>
      <c r="N330" s="7"/>
      <c r="O330" s="7"/>
      <c r="P330" s="263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8.0" customHeight="1">
      <c r="A331" s="7"/>
      <c r="B331" s="7"/>
      <c r="C331" s="7"/>
      <c r="D331" s="7"/>
      <c r="E331" s="7"/>
      <c r="F331" s="262"/>
      <c r="G331" s="7"/>
      <c r="H331" s="7"/>
      <c r="I331" s="7"/>
      <c r="J331" s="7"/>
      <c r="K331" s="7"/>
      <c r="L331" s="7"/>
      <c r="M331" s="7"/>
      <c r="N331" s="7"/>
      <c r="O331" s="7"/>
      <c r="P331" s="263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8.0" customHeight="1">
      <c r="A332" s="7"/>
      <c r="B332" s="7"/>
      <c r="C332" s="7"/>
      <c r="D332" s="7"/>
      <c r="E332" s="7"/>
      <c r="F332" s="262"/>
      <c r="G332" s="7"/>
      <c r="H332" s="7"/>
      <c r="I332" s="7"/>
      <c r="J332" s="7"/>
      <c r="K332" s="7"/>
      <c r="L332" s="7"/>
      <c r="M332" s="7"/>
      <c r="N332" s="7"/>
      <c r="O332" s="7"/>
      <c r="P332" s="263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8.0" customHeight="1">
      <c r="A333" s="7"/>
      <c r="B333" s="7"/>
      <c r="C333" s="7"/>
      <c r="D333" s="7"/>
      <c r="E333" s="7"/>
      <c r="F333" s="262"/>
      <c r="G333" s="7"/>
      <c r="H333" s="7"/>
      <c r="I333" s="7"/>
      <c r="J333" s="7"/>
      <c r="K333" s="7"/>
      <c r="L333" s="7"/>
      <c r="M333" s="7"/>
      <c r="N333" s="7"/>
      <c r="O333" s="7"/>
      <c r="P333" s="263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8.0" customHeight="1">
      <c r="A334" s="7"/>
      <c r="B334" s="7"/>
      <c r="C334" s="7"/>
      <c r="D334" s="7"/>
      <c r="E334" s="7"/>
      <c r="F334" s="262"/>
      <c r="G334" s="7"/>
      <c r="H334" s="7"/>
      <c r="I334" s="7"/>
      <c r="J334" s="7"/>
      <c r="K334" s="7"/>
      <c r="L334" s="7"/>
      <c r="M334" s="7"/>
      <c r="N334" s="7"/>
      <c r="O334" s="7"/>
      <c r="P334" s="263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8.0" customHeight="1">
      <c r="A335" s="7"/>
      <c r="B335" s="7"/>
      <c r="C335" s="7"/>
      <c r="D335" s="7"/>
      <c r="E335" s="7"/>
      <c r="F335" s="262"/>
      <c r="G335" s="7"/>
      <c r="H335" s="7"/>
      <c r="I335" s="7"/>
      <c r="J335" s="7"/>
      <c r="K335" s="7"/>
      <c r="L335" s="7"/>
      <c r="M335" s="7"/>
      <c r="N335" s="7"/>
      <c r="O335" s="7"/>
      <c r="P335" s="263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8.0" customHeight="1">
      <c r="A336" s="7"/>
      <c r="B336" s="7"/>
      <c r="C336" s="7"/>
      <c r="D336" s="7"/>
      <c r="E336" s="7"/>
      <c r="F336" s="262"/>
      <c r="G336" s="7"/>
      <c r="H336" s="7"/>
      <c r="I336" s="7"/>
      <c r="J336" s="7"/>
      <c r="K336" s="7"/>
      <c r="L336" s="7"/>
      <c r="M336" s="7"/>
      <c r="N336" s="7"/>
      <c r="O336" s="7"/>
      <c r="P336" s="263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8.0" customHeight="1">
      <c r="A337" s="7"/>
      <c r="B337" s="7"/>
      <c r="C337" s="7"/>
      <c r="D337" s="7"/>
      <c r="E337" s="7"/>
      <c r="F337" s="262"/>
      <c r="G337" s="7"/>
      <c r="H337" s="7"/>
      <c r="I337" s="7"/>
      <c r="J337" s="7"/>
      <c r="K337" s="7"/>
      <c r="L337" s="7"/>
      <c r="M337" s="7"/>
      <c r="N337" s="7"/>
      <c r="O337" s="7"/>
      <c r="P337" s="263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8.0" customHeight="1">
      <c r="A338" s="7"/>
      <c r="B338" s="7"/>
      <c r="C338" s="7"/>
      <c r="D338" s="7"/>
      <c r="E338" s="7"/>
      <c r="F338" s="262"/>
      <c r="G338" s="7"/>
      <c r="H338" s="7"/>
      <c r="I338" s="7"/>
      <c r="J338" s="7"/>
      <c r="K338" s="7"/>
      <c r="L338" s="7"/>
      <c r="M338" s="7"/>
      <c r="N338" s="7"/>
      <c r="O338" s="7"/>
      <c r="P338" s="263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8.0" customHeight="1">
      <c r="A339" s="7"/>
      <c r="B339" s="7"/>
      <c r="C339" s="7"/>
      <c r="D339" s="7"/>
      <c r="E339" s="7"/>
      <c r="F339" s="262"/>
      <c r="G339" s="7"/>
      <c r="H339" s="7"/>
      <c r="I339" s="7"/>
      <c r="J339" s="7"/>
      <c r="K339" s="7"/>
      <c r="L339" s="7"/>
      <c r="M339" s="7"/>
      <c r="N339" s="7"/>
      <c r="O339" s="7"/>
      <c r="P339" s="263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8.0" customHeight="1">
      <c r="A340" s="7"/>
      <c r="B340" s="7"/>
      <c r="C340" s="7"/>
      <c r="D340" s="7"/>
      <c r="E340" s="7"/>
      <c r="F340" s="262"/>
      <c r="G340" s="7"/>
      <c r="H340" s="7"/>
      <c r="I340" s="7"/>
      <c r="J340" s="7"/>
      <c r="K340" s="7"/>
      <c r="L340" s="7"/>
      <c r="M340" s="7"/>
      <c r="N340" s="7"/>
      <c r="O340" s="7"/>
      <c r="P340" s="263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8.0" customHeight="1">
      <c r="A341" s="7"/>
      <c r="B341" s="7"/>
      <c r="C341" s="7"/>
      <c r="D341" s="7"/>
      <c r="E341" s="7"/>
      <c r="F341" s="262"/>
      <c r="G341" s="7"/>
      <c r="H341" s="7"/>
      <c r="I341" s="7"/>
      <c r="J341" s="7"/>
      <c r="K341" s="7"/>
      <c r="L341" s="7"/>
      <c r="M341" s="7"/>
      <c r="N341" s="7"/>
      <c r="O341" s="7"/>
      <c r="P341" s="263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8.0" customHeight="1">
      <c r="A342" s="7"/>
      <c r="B342" s="7"/>
      <c r="C342" s="7"/>
      <c r="D342" s="7"/>
      <c r="E342" s="7"/>
      <c r="F342" s="262"/>
      <c r="G342" s="7"/>
      <c r="H342" s="7"/>
      <c r="I342" s="7"/>
      <c r="J342" s="7"/>
      <c r="K342" s="7"/>
      <c r="L342" s="7"/>
      <c r="M342" s="7"/>
      <c r="N342" s="7"/>
      <c r="O342" s="7"/>
      <c r="P342" s="263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8.0" customHeight="1">
      <c r="A343" s="7"/>
      <c r="B343" s="7"/>
      <c r="C343" s="7"/>
      <c r="D343" s="7"/>
      <c r="E343" s="7"/>
      <c r="F343" s="262"/>
      <c r="G343" s="7"/>
      <c r="H343" s="7"/>
      <c r="I343" s="7"/>
      <c r="J343" s="7"/>
      <c r="K343" s="7"/>
      <c r="L343" s="7"/>
      <c r="M343" s="7"/>
      <c r="N343" s="7"/>
      <c r="O343" s="7"/>
      <c r="P343" s="263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8.0" customHeight="1">
      <c r="A344" s="7"/>
      <c r="B344" s="7"/>
      <c r="C344" s="7"/>
      <c r="D344" s="7"/>
      <c r="E344" s="7"/>
      <c r="F344" s="262"/>
      <c r="G344" s="7"/>
      <c r="H344" s="7"/>
      <c r="I344" s="7"/>
      <c r="J344" s="7"/>
      <c r="K344" s="7"/>
      <c r="L344" s="7"/>
      <c r="M344" s="7"/>
      <c r="N344" s="7"/>
      <c r="O344" s="7"/>
      <c r="P344" s="263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8.0" customHeight="1">
      <c r="A345" s="7"/>
      <c r="B345" s="7"/>
      <c r="C345" s="7"/>
      <c r="D345" s="7"/>
      <c r="E345" s="7"/>
      <c r="F345" s="262"/>
      <c r="G345" s="7"/>
      <c r="H345" s="7"/>
      <c r="I345" s="7"/>
      <c r="J345" s="7"/>
      <c r="K345" s="7"/>
      <c r="L345" s="7"/>
      <c r="M345" s="7"/>
      <c r="N345" s="7"/>
      <c r="O345" s="7"/>
      <c r="P345" s="263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8.0" customHeight="1">
      <c r="A346" s="7"/>
      <c r="B346" s="7"/>
      <c r="C346" s="7"/>
      <c r="D346" s="7"/>
      <c r="E346" s="7"/>
      <c r="F346" s="262"/>
      <c r="G346" s="7"/>
      <c r="H346" s="7"/>
      <c r="I346" s="7"/>
      <c r="J346" s="7"/>
      <c r="K346" s="7"/>
      <c r="L346" s="7"/>
      <c r="M346" s="7"/>
      <c r="N346" s="7"/>
      <c r="O346" s="7"/>
      <c r="P346" s="263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8.0" customHeight="1">
      <c r="A347" s="7"/>
      <c r="B347" s="7"/>
      <c r="C347" s="7"/>
      <c r="D347" s="7"/>
      <c r="E347" s="7"/>
      <c r="F347" s="262"/>
      <c r="G347" s="7"/>
      <c r="H347" s="7"/>
      <c r="I347" s="7"/>
      <c r="J347" s="7"/>
      <c r="K347" s="7"/>
      <c r="L347" s="7"/>
      <c r="M347" s="7"/>
      <c r="N347" s="7"/>
      <c r="O347" s="7"/>
      <c r="P347" s="263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8.0" customHeight="1">
      <c r="A348" s="7"/>
      <c r="B348" s="7"/>
      <c r="C348" s="7"/>
      <c r="D348" s="7"/>
      <c r="E348" s="7"/>
      <c r="F348" s="262"/>
      <c r="G348" s="7"/>
      <c r="H348" s="7"/>
      <c r="I348" s="7"/>
      <c r="J348" s="7"/>
      <c r="K348" s="7"/>
      <c r="L348" s="7"/>
      <c r="M348" s="7"/>
      <c r="N348" s="7"/>
      <c r="O348" s="7"/>
      <c r="P348" s="263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8.0" customHeight="1">
      <c r="A349" s="7"/>
      <c r="B349" s="7"/>
      <c r="C349" s="7"/>
      <c r="D349" s="7"/>
      <c r="E349" s="7"/>
      <c r="F349" s="262"/>
      <c r="G349" s="7"/>
      <c r="H349" s="7"/>
      <c r="I349" s="7"/>
      <c r="J349" s="7"/>
      <c r="K349" s="7"/>
      <c r="L349" s="7"/>
      <c r="M349" s="7"/>
      <c r="N349" s="7"/>
      <c r="O349" s="7"/>
      <c r="P349" s="263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8.0" customHeight="1">
      <c r="A350" s="7"/>
      <c r="B350" s="7"/>
      <c r="C350" s="7"/>
      <c r="D350" s="7"/>
      <c r="E350" s="7"/>
      <c r="F350" s="262"/>
      <c r="G350" s="7"/>
      <c r="H350" s="7"/>
      <c r="I350" s="7"/>
      <c r="J350" s="7"/>
      <c r="K350" s="7"/>
      <c r="L350" s="7"/>
      <c r="M350" s="7"/>
      <c r="N350" s="7"/>
      <c r="O350" s="7"/>
      <c r="P350" s="263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8.0" customHeight="1">
      <c r="A351" s="7"/>
      <c r="B351" s="7"/>
      <c r="C351" s="7"/>
      <c r="D351" s="7"/>
      <c r="E351" s="7"/>
      <c r="F351" s="262"/>
      <c r="G351" s="7"/>
      <c r="H351" s="7"/>
      <c r="I351" s="7"/>
      <c r="J351" s="7"/>
      <c r="K351" s="7"/>
      <c r="L351" s="7"/>
      <c r="M351" s="7"/>
      <c r="N351" s="7"/>
      <c r="O351" s="7"/>
      <c r="P351" s="263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8.0" customHeight="1">
      <c r="A352" s="7"/>
      <c r="B352" s="7"/>
      <c r="C352" s="7"/>
      <c r="D352" s="7"/>
      <c r="E352" s="7"/>
      <c r="F352" s="262"/>
      <c r="G352" s="7"/>
      <c r="H352" s="7"/>
      <c r="I352" s="7"/>
      <c r="J352" s="7"/>
      <c r="K352" s="7"/>
      <c r="L352" s="7"/>
      <c r="M352" s="7"/>
      <c r="N352" s="7"/>
      <c r="O352" s="7"/>
      <c r="P352" s="263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8.0" customHeight="1">
      <c r="A353" s="7"/>
      <c r="B353" s="7"/>
      <c r="C353" s="7"/>
      <c r="D353" s="7"/>
      <c r="E353" s="7"/>
      <c r="F353" s="262"/>
      <c r="G353" s="7"/>
      <c r="H353" s="7"/>
      <c r="I353" s="7"/>
      <c r="J353" s="7"/>
      <c r="K353" s="7"/>
      <c r="L353" s="7"/>
      <c r="M353" s="7"/>
      <c r="N353" s="7"/>
      <c r="O353" s="7"/>
      <c r="P353" s="263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8.0" customHeight="1">
      <c r="A354" s="7"/>
      <c r="B354" s="7"/>
      <c r="C354" s="7"/>
      <c r="D354" s="7"/>
      <c r="E354" s="7"/>
      <c r="F354" s="262"/>
      <c r="G354" s="7"/>
      <c r="H354" s="7"/>
      <c r="I354" s="7"/>
      <c r="J354" s="7"/>
      <c r="K354" s="7"/>
      <c r="L354" s="7"/>
      <c r="M354" s="7"/>
      <c r="N354" s="7"/>
      <c r="O354" s="7"/>
      <c r="P354" s="263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8.0" customHeight="1">
      <c r="A355" s="7"/>
      <c r="B355" s="7"/>
      <c r="C355" s="7"/>
      <c r="D355" s="7"/>
      <c r="E355" s="7"/>
      <c r="F355" s="262"/>
      <c r="G355" s="7"/>
      <c r="H355" s="7"/>
      <c r="I355" s="7"/>
      <c r="J355" s="7"/>
      <c r="K355" s="7"/>
      <c r="L355" s="7"/>
      <c r="M355" s="7"/>
      <c r="N355" s="7"/>
      <c r="O355" s="7"/>
      <c r="P355" s="263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8.0" customHeight="1">
      <c r="A356" s="7"/>
      <c r="B356" s="7"/>
      <c r="C356" s="7"/>
      <c r="D356" s="7"/>
      <c r="E356" s="7"/>
      <c r="F356" s="262"/>
      <c r="G356" s="7"/>
      <c r="H356" s="7"/>
      <c r="I356" s="7"/>
      <c r="J356" s="7"/>
      <c r="K356" s="7"/>
      <c r="L356" s="7"/>
      <c r="M356" s="7"/>
      <c r="N356" s="7"/>
      <c r="O356" s="7"/>
      <c r="P356" s="263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8.0" customHeight="1">
      <c r="A357" s="7"/>
      <c r="B357" s="7"/>
      <c r="C357" s="7"/>
      <c r="D357" s="7"/>
      <c r="E357" s="7"/>
      <c r="F357" s="262"/>
      <c r="G357" s="7"/>
      <c r="H357" s="7"/>
      <c r="I357" s="7"/>
      <c r="J357" s="7"/>
      <c r="K357" s="7"/>
      <c r="L357" s="7"/>
      <c r="M357" s="7"/>
      <c r="N357" s="7"/>
      <c r="O357" s="7"/>
      <c r="P357" s="263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8.0" customHeight="1">
      <c r="A358" s="7"/>
      <c r="B358" s="7"/>
      <c r="C358" s="7"/>
      <c r="D358" s="7"/>
      <c r="E358" s="7"/>
      <c r="F358" s="262"/>
      <c r="G358" s="7"/>
      <c r="H358" s="7"/>
      <c r="I358" s="7"/>
      <c r="J358" s="7"/>
      <c r="K358" s="7"/>
      <c r="L358" s="7"/>
      <c r="M358" s="7"/>
      <c r="N358" s="7"/>
      <c r="O358" s="7"/>
      <c r="P358" s="263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8.0" customHeight="1">
      <c r="A359" s="7"/>
      <c r="B359" s="7"/>
      <c r="C359" s="7"/>
      <c r="D359" s="7"/>
      <c r="E359" s="7"/>
      <c r="F359" s="262"/>
      <c r="G359" s="7"/>
      <c r="H359" s="7"/>
      <c r="I359" s="7"/>
      <c r="J359" s="7"/>
      <c r="K359" s="7"/>
      <c r="L359" s="7"/>
      <c r="M359" s="7"/>
      <c r="N359" s="7"/>
      <c r="O359" s="7"/>
      <c r="P359" s="263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8.0" customHeight="1">
      <c r="A360" s="7"/>
      <c r="B360" s="7"/>
      <c r="C360" s="7"/>
      <c r="D360" s="7"/>
      <c r="E360" s="7"/>
      <c r="F360" s="262"/>
      <c r="G360" s="7"/>
      <c r="H360" s="7"/>
      <c r="I360" s="7"/>
      <c r="J360" s="7"/>
      <c r="K360" s="7"/>
      <c r="L360" s="7"/>
      <c r="M360" s="7"/>
      <c r="N360" s="7"/>
      <c r="O360" s="7"/>
      <c r="P360" s="263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8.0" customHeight="1">
      <c r="A361" s="7"/>
      <c r="B361" s="7"/>
      <c r="C361" s="7"/>
      <c r="D361" s="7"/>
      <c r="E361" s="7"/>
      <c r="F361" s="262"/>
      <c r="G361" s="7"/>
      <c r="H361" s="7"/>
      <c r="I361" s="7"/>
      <c r="J361" s="7"/>
      <c r="K361" s="7"/>
      <c r="L361" s="7"/>
      <c r="M361" s="7"/>
      <c r="N361" s="7"/>
      <c r="O361" s="7"/>
      <c r="P361" s="263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8.0" customHeight="1">
      <c r="A362" s="7"/>
      <c r="B362" s="7"/>
      <c r="C362" s="7"/>
      <c r="D362" s="7"/>
      <c r="E362" s="7"/>
      <c r="F362" s="262"/>
      <c r="G362" s="7"/>
      <c r="H362" s="7"/>
      <c r="I362" s="7"/>
      <c r="J362" s="7"/>
      <c r="K362" s="7"/>
      <c r="L362" s="7"/>
      <c r="M362" s="7"/>
      <c r="N362" s="7"/>
      <c r="O362" s="7"/>
      <c r="P362" s="263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8.0" customHeight="1">
      <c r="A363" s="7"/>
      <c r="B363" s="7"/>
      <c r="C363" s="7"/>
      <c r="D363" s="7"/>
      <c r="E363" s="7"/>
      <c r="F363" s="262"/>
      <c r="G363" s="7"/>
      <c r="H363" s="7"/>
      <c r="I363" s="7"/>
      <c r="J363" s="7"/>
      <c r="K363" s="7"/>
      <c r="L363" s="7"/>
      <c r="M363" s="7"/>
      <c r="N363" s="7"/>
      <c r="O363" s="7"/>
      <c r="P363" s="263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8.0" customHeight="1">
      <c r="A364" s="7"/>
      <c r="B364" s="7"/>
      <c r="C364" s="7"/>
      <c r="D364" s="7"/>
      <c r="E364" s="7"/>
      <c r="F364" s="262"/>
      <c r="G364" s="7"/>
      <c r="H364" s="7"/>
      <c r="I364" s="7"/>
      <c r="J364" s="7"/>
      <c r="K364" s="7"/>
      <c r="L364" s="7"/>
      <c r="M364" s="7"/>
      <c r="N364" s="7"/>
      <c r="O364" s="7"/>
      <c r="P364" s="263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8.0" customHeight="1">
      <c r="A365" s="7"/>
      <c r="B365" s="7"/>
      <c r="C365" s="7"/>
      <c r="D365" s="7"/>
      <c r="E365" s="7"/>
      <c r="F365" s="262"/>
      <c r="G365" s="7"/>
      <c r="H365" s="7"/>
      <c r="I365" s="7"/>
      <c r="J365" s="7"/>
      <c r="K365" s="7"/>
      <c r="L365" s="7"/>
      <c r="M365" s="7"/>
      <c r="N365" s="7"/>
      <c r="O365" s="7"/>
      <c r="P365" s="263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8.0" customHeight="1">
      <c r="A366" s="7"/>
      <c r="B366" s="7"/>
      <c r="C366" s="7"/>
      <c r="D366" s="7"/>
      <c r="E366" s="7"/>
      <c r="F366" s="262"/>
      <c r="G366" s="7"/>
      <c r="H366" s="7"/>
      <c r="I366" s="7"/>
      <c r="J366" s="7"/>
      <c r="K366" s="7"/>
      <c r="L366" s="7"/>
      <c r="M366" s="7"/>
      <c r="N366" s="7"/>
      <c r="O366" s="7"/>
      <c r="P366" s="263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8.0" customHeight="1">
      <c r="A367" s="7"/>
      <c r="B367" s="7"/>
      <c r="C367" s="7"/>
      <c r="D367" s="7"/>
      <c r="E367" s="7"/>
      <c r="F367" s="262"/>
      <c r="G367" s="7"/>
      <c r="H367" s="7"/>
      <c r="I367" s="7"/>
      <c r="J367" s="7"/>
      <c r="K367" s="7"/>
      <c r="L367" s="7"/>
      <c r="M367" s="7"/>
      <c r="N367" s="7"/>
      <c r="O367" s="7"/>
      <c r="P367" s="263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8.0" customHeight="1">
      <c r="A368" s="7"/>
      <c r="B368" s="7"/>
      <c r="C368" s="7"/>
      <c r="D368" s="7"/>
      <c r="E368" s="7"/>
      <c r="F368" s="262"/>
      <c r="G368" s="7"/>
      <c r="H368" s="7"/>
      <c r="I368" s="7"/>
      <c r="J368" s="7"/>
      <c r="K368" s="7"/>
      <c r="L368" s="7"/>
      <c r="M368" s="7"/>
      <c r="N368" s="7"/>
      <c r="O368" s="7"/>
      <c r="P368" s="263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8.0" customHeight="1">
      <c r="A369" s="7"/>
      <c r="B369" s="7"/>
      <c r="C369" s="7"/>
      <c r="D369" s="7"/>
      <c r="E369" s="7"/>
      <c r="F369" s="262"/>
      <c r="G369" s="7"/>
      <c r="H369" s="7"/>
      <c r="I369" s="7"/>
      <c r="J369" s="7"/>
      <c r="K369" s="7"/>
      <c r="L369" s="7"/>
      <c r="M369" s="7"/>
      <c r="N369" s="7"/>
      <c r="O369" s="7"/>
      <c r="P369" s="263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8.0" customHeight="1">
      <c r="A370" s="7"/>
      <c r="B370" s="7"/>
      <c r="C370" s="7"/>
      <c r="D370" s="7"/>
      <c r="E370" s="7"/>
      <c r="F370" s="262"/>
      <c r="G370" s="7"/>
      <c r="H370" s="7"/>
      <c r="I370" s="7"/>
      <c r="J370" s="7"/>
      <c r="K370" s="7"/>
      <c r="L370" s="7"/>
      <c r="M370" s="7"/>
      <c r="N370" s="7"/>
      <c r="O370" s="7"/>
      <c r="P370" s="263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8.0" customHeight="1">
      <c r="A371" s="7"/>
      <c r="B371" s="7"/>
      <c r="C371" s="7"/>
      <c r="D371" s="7"/>
      <c r="E371" s="7"/>
      <c r="F371" s="262"/>
      <c r="G371" s="7"/>
      <c r="H371" s="7"/>
      <c r="I371" s="7"/>
      <c r="J371" s="7"/>
      <c r="K371" s="7"/>
      <c r="L371" s="7"/>
      <c r="M371" s="7"/>
      <c r="N371" s="7"/>
      <c r="O371" s="7"/>
      <c r="P371" s="263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8.0" customHeight="1">
      <c r="A372" s="7"/>
      <c r="B372" s="7"/>
      <c r="C372" s="7"/>
      <c r="D372" s="7"/>
      <c r="E372" s="7"/>
      <c r="F372" s="262"/>
      <c r="G372" s="7"/>
      <c r="H372" s="7"/>
      <c r="I372" s="7"/>
      <c r="J372" s="7"/>
      <c r="K372" s="7"/>
      <c r="L372" s="7"/>
      <c r="M372" s="7"/>
      <c r="N372" s="7"/>
      <c r="O372" s="7"/>
      <c r="P372" s="263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8.0" customHeight="1">
      <c r="A373" s="7"/>
      <c r="B373" s="7"/>
      <c r="C373" s="7"/>
      <c r="D373" s="7"/>
      <c r="E373" s="7"/>
      <c r="F373" s="262"/>
      <c r="G373" s="7"/>
      <c r="H373" s="7"/>
      <c r="I373" s="7"/>
      <c r="J373" s="7"/>
      <c r="K373" s="7"/>
      <c r="L373" s="7"/>
      <c r="M373" s="7"/>
      <c r="N373" s="7"/>
      <c r="O373" s="7"/>
      <c r="P373" s="263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8.0" customHeight="1">
      <c r="A374" s="7"/>
      <c r="B374" s="7"/>
      <c r="C374" s="7"/>
      <c r="D374" s="7"/>
      <c r="E374" s="7"/>
      <c r="F374" s="262"/>
      <c r="G374" s="7"/>
      <c r="H374" s="7"/>
      <c r="I374" s="7"/>
      <c r="J374" s="7"/>
      <c r="K374" s="7"/>
      <c r="L374" s="7"/>
      <c r="M374" s="7"/>
      <c r="N374" s="7"/>
      <c r="O374" s="7"/>
      <c r="P374" s="263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8.0" customHeight="1">
      <c r="A375" s="7"/>
      <c r="B375" s="7"/>
      <c r="C375" s="7"/>
      <c r="D375" s="7"/>
      <c r="E375" s="7"/>
      <c r="F375" s="262"/>
      <c r="G375" s="7"/>
      <c r="H375" s="7"/>
      <c r="I375" s="7"/>
      <c r="J375" s="7"/>
      <c r="K375" s="7"/>
      <c r="L375" s="7"/>
      <c r="M375" s="7"/>
      <c r="N375" s="7"/>
      <c r="O375" s="7"/>
      <c r="P375" s="263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8.0" customHeight="1">
      <c r="A376" s="7"/>
      <c r="B376" s="7"/>
      <c r="C376" s="7"/>
      <c r="D376" s="7"/>
      <c r="E376" s="7"/>
      <c r="F376" s="262"/>
      <c r="G376" s="7"/>
      <c r="H376" s="7"/>
      <c r="I376" s="7"/>
      <c r="J376" s="7"/>
      <c r="K376" s="7"/>
      <c r="L376" s="7"/>
      <c r="M376" s="7"/>
      <c r="N376" s="7"/>
      <c r="O376" s="7"/>
      <c r="P376" s="263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8.0" customHeight="1">
      <c r="A377" s="7"/>
      <c r="B377" s="7"/>
      <c r="C377" s="7"/>
      <c r="D377" s="7"/>
      <c r="E377" s="7"/>
      <c r="F377" s="262"/>
      <c r="G377" s="7"/>
      <c r="H377" s="7"/>
      <c r="I377" s="7"/>
      <c r="J377" s="7"/>
      <c r="K377" s="7"/>
      <c r="L377" s="7"/>
      <c r="M377" s="7"/>
      <c r="N377" s="7"/>
      <c r="O377" s="7"/>
      <c r="P377" s="263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8.0" customHeight="1">
      <c r="A378" s="7"/>
      <c r="B378" s="7"/>
      <c r="C378" s="7"/>
      <c r="D378" s="7"/>
      <c r="E378" s="7"/>
      <c r="F378" s="262"/>
      <c r="G378" s="7"/>
      <c r="H378" s="7"/>
      <c r="I378" s="7"/>
      <c r="J378" s="7"/>
      <c r="K378" s="7"/>
      <c r="L378" s="7"/>
      <c r="M378" s="7"/>
      <c r="N378" s="7"/>
      <c r="O378" s="7"/>
      <c r="P378" s="263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8.0" customHeight="1">
      <c r="A379" s="7"/>
      <c r="B379" s="7"/>
      <c r="C379" s="7"/>
      <c r="D379" s="7"/>
      <c r="E379" s="7"/>
      <c r="F379" s="262"/>
      <c r="G379" s="7"/>
      <c r="H379" s="7"/>
      <c r="I379" s="7"/>
      <c r="J379" s="7"/>
      <c r="K379" s="7"/>
      <c r="L379" s="7"/>
      <c r="M379" s="7"/>
      <c r="N379" s="7"/>
      <c r="O379" s="7"/>
      <c r="P379" s="263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8.0" customHeight="1">
      <c r="A380" s="7"/>
      <c r="B380" s="7"/>
      <c r="C380" s="7"/>
      <c r="D380" s="7"/>
      <c r="E380" s="7"/>
      <c r="F380" s="262"/>
      <c r="G380" s="7"/>
      <c r="H380" s="7"/>
      <c r="I380" s="7"/>
      <c r="J380" s="7"/>
      <c r="K380" s="7"/>
      <c r="L380" s="7"/>
      <c r="M380" s="7"/>
      <c r="N380" s="7"/>
      <c r="O380" s="7"/>
      <c r="P380" s="263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8.0" customHeight="1">
      <c r="A381" s="7"/>
      <c r="B381" s="7"/>
      <c r="C381" s="7"/>
      <c r="D381" s="7"/>
      <c r="E381" s="7"/>
      <c r="F381" s="262"/>
      <c r="G381" s="7"/>
      <c r="H381" s="7"/>
      <c r="I381" s="7"/>
      <c r="J381" s="7"/>
      <c r="K381" s="7"/>
      <c r="L381" s="7"/>
      <c r="M381" s="7"/>
      <c r="N381" s="7"/>
      <c r="O381" s="7"/>
      <c r="P381" s="263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8.0" customHeight="1">
      <c r="A382" s="7"/>
      <c r="B382" s="7"/>
      <c r="C382" s="7"/>
      <c r="D382" s="7"/>
      <c r="E382" s="7"/>
      <c r="F382" s="262"/>
      <c r="G382" s="7"/>
      <c r="H382" s="7"/>
      <c r="I382" s="7"/>
      <c r="J382" s="7"/>
      <c r="K382" s="7"/>
      <c r="L382" s="7"/>
      <c r="M382" s="7"/>
      <c r="N382" s="7"/>
      <c r="O382" s="7"/>
      <c r="P382" s="263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8.0" customHeight="1">
      <c r="A383" s="7"/>
      <c r="B383" s="7"/>
      <c r="C383" s="7"/>
      <c r="D383" s="7"/>
      <c r="E383" s="7"/>
      <c r="F383" s="262"/>
      <c r="G383" s="7"/>
      <c r="H383" s="7"/>
      <c r="I383" s="7"/>
      <c r="J383" s="7"/>
      <c r="K383" s="7"/>
      <c r="L383" s="7"/>
      <c r="M383" s="7"/>
      <c r="N383" s="7"/>
      <c r="O383" s="7"/>
      <c r="P383" s="263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8.0" customHeight="1">
      <c r="A384" s="7"/>
      <c r="B384" s="7"/>
      <c r="C384" s="7"/>
      <c r="D384" s="7"/>
      <c r="E384" s="7"/>
      <c r="F384" s="262"/>
      <c r="G384" s="7"/>
      <c r="H384" s="7"/>
      <c r="I384" s="7"/>
      <c r="J384" s="7"/>
      <c r="K384" s="7"/>
      <c r="L384" s="7"/>
      <c r="M384" s="7"/>
      <c r="N384" s="7"/>
      <c r="O384" s="7"/>
      <c r="P384" s="263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8.0" customHeight="1">
      <c r="A385" s="7"/>
      <c r="B385" s="7"/>
      <c r="C385" s="7"/>
      <c r="D385" s="7"/>
      <c r="E385" s="7"/>
      <c r="F385" s="262"/>
      <c r="G385" s="7"/>
      <c r="H385" s="7"/>
      <c r="I385" s="7"/>
      <c r="J385" s="7"/>
      <c r="K385" s="7"/>
      <c r="L385" s="7"/>
      <c r="M385" s="7"/>
      <c r="N385" s="7"/>
      <c r="O385" s="7"/>
      <c r="P385" s="263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8.0" customHeight="1">
      <c r="A386" s="7"/>
      <c r="B386" s="7"/>
      <c r="C386" s="7"/>
      <c r="D386" s="7"/>
      <c r="E386" s="7"/>
      <c r="F386" s="262"/>
      <c r="G386" s="7"/>
      <c r="H386" s="7"/>
      <c r="I386" s="7"/>
      <c r="J386" s="7"/>
      <c r="K386" s="7"/>
      <c r="L386" s="7"/>
      <c r="M386" s="7"/>
      <c r="N386" s="7"/>
      <c r="O386" s="7"/>
      <c r="P386" s="263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8.0" customHeight="1">
      <c r="A387" s="7"/>
      <c r="B387" s="7"/>
      <c r="C387" s="7"/>
      <c r="D387" s="7"/>
      <c r="E387" s="7"/>
      <c r="F387" s="262"/>
      <c r="G387" s="7"/>
      <c r="H387" s="7"/>
      <c r="I387" s="7"/>
      <c r="J387" s="7"/>
      <c r="K387" s="7"/>
      <c r="L387" s="7"/>
      <c r="M387" s="7"/>
      <c r="N387" s="7"/>
      <c r="O387" s="7"/>
      <c r="P387" s="263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8.0" customHeight="1">
      <c r="A388" s="7"/>
      <c r="B388" s="7"/>
      <c r="C388" s="7"/>
      <c r="D388" s="7"/>
      <c r="E388" s="7"/>
      <c r="F388" s="262"/>
      <c r="G388" s="7"/>
      <c r="H388" s="7"/>
      <c r="I388" s="7"/>
      <c r="J388" s="7"/>
      <c r="K388" s="7"/>
      <c r="L388" s="7"/>
      <c r="M388" s="7"/>
      <c r="N388" s="7"/>
      <c r="O388" s="7"/>
      <c r="P388" s="263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8.0" customHeight="1">
      <c r="A389" s="7"/>
      <c r="B389" s="7"/>
      <c r="C389" s="7"/>
      <c r="D389" s="7"/>
      <c r="E389" s="7"/>
      <c r="F389" s="262"/>
      <c r="G389" s="7"/>
      <c r="H389" s="7"/>
      <c r="I389" s="7"/>
      <c r="J389" s="7"/>
      <c r="K389" s="7"/>
      <c r="L389" s="7"/>
      <c r="M389" s="7"/>
      <c r="N389" s="7"/>
      <c r="O389" s="7"/>
      <c r="P389" s="263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8.0" customHeight="1">
      <c r="A390" s="7"/>
      <c r="B390" s="7"/>
      <c r="C390" s="7"/>
      <c r="D390" s="7"/>
      <c r="E390" s="7"/>
      <c r="F390" s="262"/>
      <c r="G390" s="7"/>
      <c r="H390" s="7"/>
      <c r="I390" s="7"/>
      <c r="J390" s="7"/>
      <c r="K390" s="7"/>
      <c r="L390" s="7"/>
      <c r="M390" s="7"/>
      <c r="N390" s="7"/>
      <c r="O390" s="7"/>
      <c r="P390" s="263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8.0" customHeight="1">
      <c r="A391" s="7"/>
      <c r="B391" s="7"/>
      <c r="C391" s="7"/>
      <c r="D391" s="7"/>
      <c r="E391" s="7"/>
      <c r="F391" s="262"/>
      <c r="G391" s="7"/>
      <c r="H391" s="7"/>
      <c r="I391" s="7"/>
      <c r="J391" s="7"/>
      <c r="K391" s="7"/>
      <c r="L391" s="7"/>
      <c r="M391" s="7"/>
      <c r="N391" s="7"/>
      <c r="O391" s="7"/>
      <c r="P391" s="263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8.0" customHeight="1">
      <c r="A392" s="7"/>
      <c r="B392" s="7"/>
      <c r="C392" s="7"/>
      <c r="D392" s="7"/>
      <c r="E392" s="7"/>
      <c r="F392" s="262"/>
      <c r="G392" s="7"/>
      <c r="H392" s="7"/>
      <c r="I392" s="7"/>
      <c r="J392" s="7"/>
      <c r="K392" s="7"/>
      <c r="L392" s="7"/>
      <c r="M392" s="7"/>
      <c r="N392" s="7"/>
      <c r="O392" s="7"/>
      <c r="P392" s="263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8.0" customHeight="1">
      <c r="A393" s="7"/>
      <c r="B393" s="7"/>
      <c r="C393" s="7"/>
      <c r="D393" s="7"/>
      <c r="E393" s="7"/>
      <c r="F393" s="262"/>
      <c r="G393" s="7"/>
      <c r="H393" s="7"/>
      <c r="I393" s="7"/>
      <c r="J393" s="7"/>
      <c r="K393" s="7"/>
      <c r="L393" s="7"/>
      <c r="M393" s="7"/>
      <c r="N393" s="7"/>
      <c r="O393" s="7"/>
      <c r="P393" s="263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8.0" customHeight="1">
      <c r="A394" s="7"/>
      <c r="B394" s="7"/>
      <c r="C394" s="7"/>
      <c r="D394" s="7"/>
      <c r="E394" s="7"/>
      <c r="F394" s="262"/>
      <c r="G394" s="7"/>
      <c r="H394" s="7"/>
      <c r="I394" s="7"/>
      <c r="J394" s="7"/>
      <c r="K394" s="7"/>
      <c r="L394" s="7"/>
      <c r="M394" s="7"/>
      <c r="N394" s="7"/>
      <c r="O394" s="7"/>
      <c r="P394" s="263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8.0" customHeight="1">
      <c r="A395" s="7"/>
      <c r="B395" s="7"/>
      <c r="C395" s="7"/>
      <c r="D395" s="7"/>
      <c r="E395" s="7"/>
      <c r="F395" s="262"/>
      <c r="G395" s="7"/>
      <c r="H395" s="7"/>
      <c r="I395" s="7"/>
      <c r="J395" s="7"/>
      <c r="K395" s="7"/>
      <c r="L395" s="7"/>
      <c r="M395" s="7"/>
      <c r="N395" s="7"/>
      <c r="O395" s="7"/>
      <c r="P395" s="263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8.0" customHeight="1">
      <c r="A396" s="7"/>
      <c r="B396" s="7"/>
      <c r="C396" s="7"/>
      <c r="D396" s="7"/>
      <c r="E396" s="7"/>
      <c r="F396" s="262"/>
      <c r="G396" s="7"/>
      <c r="H396" s="7"/>
      <c r="I396" s="7"/>
      <c r="J396" s="7"/>
      <c r="K396" s="7"/>
      <c r="L396" s="7"/>
      <c r="M396" s="7"/>
      <c r="N396" s="7"/>
      <c r="O396" s="7"/>
      <c r="P396" s="263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8.0" customHeight="1">
      <c r="A397" s="7"/>
      <c r="B397" s="7"/>
      <c r="C397" s="7"/>
      <c r="D397" s="7"/>
      <c r="E397" s="7"/>
      <c r="F397" s="262"/>
      <c r="G397" s="7"/>
      <c r="H397" s="7"/>
      <c r="I397" s="7"/>
      <c r="J397" s="7"/>
      <c r="K397" s="7"/>
      <c r="L397" s="7"/>
      <c r="M397" s="7"/>
      <c r="N397" s="7"/>
      <c r="O397" s="7"/>
      <c r="P397" s="263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8.0" customHeight="1">
      <c r="A398" s="7"/>
      <c r="B398" s="7"/>
      <c r="C398" s="7"/>
      <c r="D398" s="7"/>
      <c r="E398" s="7"/>
      <c r="F398" s="262"/>
      <c r="G398" s="7"/>
      <c r="H398" s="7"/>
      <c r="I398" s="7"/>
      <c r="J398" s="7"/>
      <c r="K398" s="7"/>
      <c r="L398" s="7"/>
      <c r="M398" s="7"/>
      <c r="N398" s="7"/>
      <c r="O398" s="7"/>
      <c r="P398" s="263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8.0" customHeight="1">
      <c r="A399" s="7"/>
      <c r="B399" s="7"/>
      <c r="C399" s="7"/>
      <c r="D399" s="7"/>
      <c r="E399" s="7"/>
      <c r="F399" s="262"/>
      <c r="G399" s="7"/>
      <c r="H399" s="7"/>
      <c r="I399" s="7"/>
      <c r="J399" s="7"/>
      <c r="K399" s="7"/>
      <c r="L399" s="7"/>
      <c r="M399" s="7"/>
      <c r="N399" s="7"/>
      <c r="O399" s="7"/>
      <c r="P399" s="263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8.0" customHeight="1">
      <c r="A400" s="7"/>
      <c r="B400" s="7"/>
      <c r="C400" s="7"/>
      <c r="D400" s="7"/>
      <c r="E400" s="7"/>
      <c r="F400" s="262"/>
      <c r="G400" s="7"/>
      <c r="H400" s="7"/>
      <c r="I400" s="7"/>
      <c r="J400" s="7"/>
      <c r="K400" s="7"/>
      <c r="L400" s="7"/>
      <c r="M400" s="7"/>
      <c r="N400" s="7"/>
      <c r="O400" s="7"/>
      <c r="P400" s="263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8.0" customHeight="1">
      <c r="A401" s="7"/>
      <c r="B401" s="7"/>
      <c r="C401" s="7"/>
      <c r="D401" s="7"/>
      <c r="E401" s="7"/>
      <c r="F401" s="262"/>
      <c r="G401" s="7"/>
      <c r="H401" s="7"/>
      <c r="I401" s="7"/>
      <c r="J401" s="7"/>
      <c r="K401" s="7"/>
      <c r="L401" s="7"/>
      <c r="M401" s="7"/>
      <c r="N401" s="7"/>
      <c r="O401" s="7"/>
      <c r="P401" s="263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8.0" customHeight="1">
      <c r="A402" s="7"/>
      <c r="B402" s="7"/>
      <c r="C402" s="7"/>
      <c r="D402" s="7"/>
      <c r="E402" s="7"/>
      <c r="F402" s="262"/>
      <c r="G402" s="7"/>
      <c r="H402" s="7"/>
      <c r="I402" s="7"/>
      <c r="J402" s="7"/>
      <c r="K402" s="7"/>
      <c r="L402" s="7"/>
      <c r="M402" s="7"/>
      <c r="N402" s="7"/>
      <c r="O402" s="7"/>
      <c r="P402" s="263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8.0" customHeight="1">
      <c r="A403" s="7"/>
      <c r="B403" s="7"/>
      <c r="C403" s="7"/>
      <c r="D403" s="7"/>
      <c r="E403" s="7"/>
      <c r="F403" s="262"/>
      <c r="G403" s="7"/>
      <c r="H403" s="7"/>
      <c r="I403" s="7"/>
      <c r="J403" s="7"/>
      <c r="K403" s="7"/>
      <c r="L403" s="7"/>
      <c r="M403" s="7"/>
      <c r="N403" s="7"/>
      <c r="O403" s="7"/>
      <c r="P403" s="263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8.0" customHeight="1">
      <c r="A404" s="7"/>
      <c r="B404" s="7"/>
      <c r="C404" s="7"/>
      <c r="D404" s="7"/>
      <c r="E404" s="7"/>
      <c r="F404" s="262"/>
      <c r="G404" s="7"/>
      <c r="H404" s="7"/>
      <c r="I404" s="7"/>
      <c r="J404" s="7"/>
      <c r="K404" s="7"/>
      <c r="L404" s="7"/>
      <c r="M404" s="7"/>
      <c r="N404" s="7"/>
      <c r="O404" s="7"/>
      <c r="P404" s="263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8.0" customHeight="1">
      <c r="A405" s="7"/>
      <c r="B405" s="7"/>
      <c r="C405" s="7"/>
      <c r="D405" s="7"/>
      <c r="E405" s="7"/>
      <c r="F405" s="262"/>
      <c r="G405" s="7"/>
      <c r="H405" s="7"/>
      <c r="I405" s="7"/>
      <c r="J405" s="7"/>
      <c r="K405" s="7"/>
      <c r="L405" s="7"/>
      <c r="M405" s="7"/>
      <c r="N405" s="7"/>
      <c r="O405" s="7"/>
      <c r="P405" s="263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8.0" customHeight="1">
      <c r="A406" s="7"/>
      <c r="B406" s="7"/>
      <c r="C406" s="7"/>
      <c r="D406" s="7"/>
      <c r="E406" s="7"/>
      <c r="F406" s="262"/>
      <c r="G406" s="7"/>
      <c r="H406" s="7"/>
      <c r="I406" s="7"/>
      <c r="J406" s="7"/>
      <c r="K406" s="7"/>
      <c r="L406" s="7"/>
      <c r="M406" s="7"/>
      <c r="N406" s="7"/>
      <c r="O406" s="7"/>
      <c r="P406" s="263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8.0" customHeight="1">
      <c r="A407" s="7"/>
      <c r="B407" s="7"/>
      <c r="C407" s="7"/>
      <c r="D407" s="7"/>
      <c r="E407" s="7"/>
      <c r="F407" s="262"/>
      <c r="G407" s="7"/>
      <c r="H407" s="7"/>
      <c r="I407" s="7"/>
      <c r="J407" s="7"/>
      <c r="K407" s="7"/>
      <c r="L407" s="7"/>
      <c r="M407" s="7"/>
      <c r="N407" s="7"/>
      <c r="O407" s="7"/>
      <c r="P407" s="263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8.0" customHeight="1">
      <c r="A408" s="7"/>
      <c r="B408" s="7"/>
      <c r="C408" s="7"/>
      <c r="D408" s="7"/>
      <c r="E408" s="7"/>
      <c r="F408" s="262"/>
      <c r="G408" s="7"/>
      <c r="H408" s="7"/>
      <c r="I408" s="7"/>
      <c r="J408" s="7"/>
      <c r="K408" s="7"/>
      <c r="L408" s="7"/>
      <c r="M408" s="7"/>
      <c r="N408" s="7"/>
      <c r="O408" s="7"/>
      <c r="P408" s="263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8.0" customHeight="1">
      <c r="A409" s="7"/>
      <c r="B409" s="7"/>
      <c r="C409" s="7"/>
      <c r="D409" s="7"/>
      <c r="E409" s="7"/>
      <c r="F409" s="262"/>
      <c r="G409" s="7"/>
      <c r="H409" s="7"/>
      <c r="I409" s="7"/>
      <c r="J409" s="7"/>
      <c r="K409" s="7"/>
      <c r="L409" s="7"/>
      <c r="M409" s="7"/>
      <c r="N409" s="7"/>
      <c r="O409" s="7"/>
      <c r="P409" s="263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8.0" customHeight="1">
      <c r="A410" s="7"/>
      <c r="B410" s="7"/>
      <c r="C410" s="7"/>
      <c r="D410" s="7"/>
      <c r="E410" s="7"/>
      <c r="F410" s="262"/>
      <c r="G410" s="7"/>
      <c r="H410" s="7"/>
      <c r="I410" s="7"/>
      <c r="J410" s="7"/>
      <c r="K410" s="7"/>
      <c r="L410" s="7"/>
      <c r="M410" s="7"/>
      <c r="N410" s="7"/>
      <c r="O410" s="7"/>
      <c r="P410" s="263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8.0" customHeight="1">
      <c r="A411" s="7"/>
      <c r="B411" s="7"/>
      <c r="C411" s="7"/>
      <c r="D411" s="7"/>
      <c r="E411" s="7"/>
      <c r="F411" s="262"/>
      <c r="G411" s="7"/>
      <c r="H411" s="7"/>
      <c r="I411" s="7"/>
      <c r="J411" s="7"/>
      <c r="K411" s="7"/>
      <c r="L411" s="7"/>
      <c r="M411" s="7"/>
      <c r="N411" s="7"/>
      <c r="O411" s="7"/>
      <c r="P411" s="263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8.0" customHeight="1">
      <c r="A412" s="7"/>
      <c r="B412" s="7"/>
      <c r="C412" s="7"/>
      <c r="D412" s="7"/>
      <c r="E412" s="7"/>
      <c r="F412" s="262"/>
      <c r="G412" s="7"/>
      <c r="H412" s="7"/>
      <c r="I412" s="7"/>
      <c r="J412" s="7"/>
      <c r="K412" s="7"/>
      <c r="L412" s="7"/>
      <c r="M412" s="7"/>
      <c r="N412" s="7"/>
      <c r="O412" s="7"/>
      <c r="P412" s="263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8.0" customHeight="1">
      <c r="A413" s="7"/>
      <c r="B413" s="7"/>
      <c r="C413" s="7"/>
      <c r="D413" s="7"/>
      <c r="E413" s="7"/>
      <c r="F413" s="262"/>
      <c r="G413" s="7"/>
      <c r="H413" s="7"/>
      <c r="I413" s="7"/>
      <c r="J413" s="7"/>
      <c r="K413" s="7"/>
      <c r="L413" s="7"/>
      <c r="M413" s="7"/>
      <c r="N413" s="7"/>
      <c r="O413" s="7"/>
      <c r="P413" s="263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8.0" customHeight="1">
      <c r="A414" s="7"/>
      <c r="B414" s="7"/>
      <c r="C414" s="7"/>
      <c r="D414" s="7"/>
      <c r="E414" s="7"/>
      <c r="F414" s="262"/>
      <c r="G414" s="7"/>
      <c r="H414" s="7"/>
      <c r="I414" s="7"/>
      <c r="J414" s="7"/>
      <c r="K414" s="7"/>
      <c r="L414" s="7"/>
      <c r="M414" s="7"/>
      <c r="N414" s="7"/>
      <c r="O414" s="7"/>
      <c r="P414" s="263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8.0" customHeight="1">
      <c r="A415" s="7"/>
      <c r="B415" s="7"/>
      <c r="C415" s="7"/>
      <c r="D415" s="7"/>
      <c r="E415" s="7"/>
      <c r="F415" s="262"/>
      <c r="G415" s="7"/>
      <c r="H415" s="7"/>
      <c r="I415" s="7"/>
      <c r="J415" s="7"/>
      <c r="K415" s="7"/>
      <c r="L415" s="7"/>
      <c r="M415" s="7"/>
      <c r="N415" s="7"/>
      <c r="O415" s="7"/>
      <c r="P415" s="263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8.0" customHeight="1">
      <c r="A416" s="7"/>
      <c r="B416" s="7"/>
      <c r="C416" s="7"/>
      <c r="D416" s="7"/>
      <c r="E416" s="7"/>
      <c r="F416" s="262"/>
      <c r="G416" s="7"/>
      <c r="H416" s="7"/>
      <c r="I416" s="7"/>
      <c r="J416" s="7"/>
      <c r="K416" s="7"/>
      <c r="L416" s="7"/>
      <c r="M416" s="7"/>
      <c r="N416" s="7"/>
      <c r="O416" s="7"/>
      <c r="P416" s="263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8.0" customHeight="1">
      <c r="A417" s="7"/>
      <c r="B417" s="7"/>
      <c r="C417" s="7"/>
      <c r="D417" s="7"/>
      <c r="E417" s="7"/>
      <c r="F417" s="262"/>
      <c r="G417" s="7"/>
      <c r="H417" s="7"/>
      <c r="I417" s="7"/>
      <c r="J417" s="7"/>
      <c r="K417" s="7"/>
      <c r="L417" s="7"/>
      <c r="M417" s="7"/>
      <c r="N417" s="7"/>
      <c r="O417" s="7"/>
      <c r="P417" s="263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8.0" customHeight="1">
      <c r="A418" s="7"/>
      <c r="B418" s="7"/>
      <c r="C418" s="7"/>
      <c r="D418" s="7"/>
      <c r="E418" s="7"/>
      <c r="F418" s="262"/>
      <c r="G418" s="7"/>
      <c r="H418" s="7"/>
      <c r="I418" s="7"/>
      <c r="J418" s="7"/>
      <c r="K418" s="7"/>
      <c r="L418" s="7"/>
      <c r="M418" s="7"/>
      <c r="N418" s="7"/>
      <c r="O418" s="7"/>
      <c r="P418" s="263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8.0" customHeight="1">
      <c r="A419" s="7"/>
      <c r="B419" s="7"/>
      <c r="C419" s="7"/>
      <c r="D419" s="7"/>
      <c r="E419" s="7"/>
      <c r="F419" s="262"/>
      <c r="G419" s="7"/>
      <c r="H419" s="7"/>
      <c r="I419" s="7"/>
      <c r="J419" s="7"/>
      <c r="K419" s="7"/>
      <c r="L419" s="7"/>
      <c r="M419" s="7"/>
      <c r="N419" s="7"/>
      <c r="O419" s="7"/>
      <c r="P419" s="263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8.0" customHeight="1">
      <c r="A420" s="7"/>
      <c r="B420" s="7"/>
      <c r="C420" s="7"/>
      <c r="D420" s="7"/>
      <c r="E420" s="7"/>
      <c r="F420" s="262"/>
      <c r="G420" s="7"/>
      <c r="H420" s="7"/>
      <c r="I420" s="7"/>
      <c r="J420" s="7"/>
      <c r="K420" s="7"/>
      <c r="L420" s="7"/>
      <c r="M420" s="7"/>
      <c r="N420" s="7"/>
      <c r="O420" s="7"/>
      <c r="P420" s="263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8.0" customHeight="1">
      <c r="A421" s="7"/>
      <c r="B421" s="7"/>
      <c r="C421" s="7"/>
      <c r="D421" s="7"/>
      <c r="E421" s="7"/>
      <c r="F421" s="262"/>
      <c r="G421" s="7"/>
      <c r="H421" s="7"/>
      <c r="I421" s="7"/>
      <c r="J421" s="7"/>
      <c r="K421" s="7"/>
      <c r="L421" s="7"/>
      <c r="M421" s="7"/>
      <c r="N421" s="7"/>
      <c r="O421" s="7"/>
      <c r="P421" s="263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8.0" customHeight="1">
      <c r="A422" s="7"/>
      <c r="B422" s="7"/>
      <c r="C422" s="7"/>
      <c r="D422" s="7"/>
      <c r="E422" s="7"/>
      <c r="F422" s="262"/>
      <c r="G422" s="7"/>
      <c r="H422" s="7"/>
      <c r="I422" s="7"/>
      <c r="J422" s="7"/>
      <c r="K422" s="7"/>
      <c r="L422" s="7"/>
      <c r="M422" s="7"/>
      <c r="N422" s="7"/>
      <c r="O422" s="7"/>
      <c r="P422" s="263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8.0" customHeight="1">
      <c r="A423" s="7"/>
      <c r="B423" s="7"/>
      <c r="C423" s="7"/>
      <c r="D423" s="7"/>
      <c r="E423" s="7"/>
      <c r="F423" s="262"/>
      <c r="G423" s="7"/>
      <c r="H423" s="7"/>
      <c r="I423" s="7"/>
      <c r="J423" s="7"/>
      <c r="K423" s="7"/>
      <c r="L423" s="7"/>
      <c r="M423" s="7"/>
      <c r="N423" s="7"/>
      <c r="O423" s="7"/>
      <c r="P423" s="263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8.0" customHeight="1">
      <c r="A424" s="7"/>
      <c r="B424" s="7"/>
      <c r="C424" s="7"/>
      <c r="D424" s="7"/>
      <c r="E424" s="7"/>
      <c r="F424" s="262"/>
      <c r="G424" s="7"/>
      <c r="H424" s="7"/>
      <c r="I424" s="7"/>
      <c r="J424" s="7"/>
      <c r="K424" s="7"/>
      <c r="L424" s="7"/>
      <c r="M424" s="7"/>
      <c r="N424" s="7"/>
      <c r="O424" s="7"/>
      <c r="P424" s="263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8.0" customHeight="1">
      <c r="A425" s="7"/>
      <c r="B425" s="7"/>
      <c r="C425" s="7"/>
      <c r="D425" s="7"/>
      <c r="E425" s="7"/>
      <c r="F425" s="262"/>
      <c r="G425" s="7"/>
      <c r="H425" s="7"/>
      <c r="I425" s="7"/>
      <c r="J425" s="7"/>
      <c r="K425" s="7"/>
      <c r="L425" s="7"/>
      <c r="M425" s="7"/>
      <c r="N425" s="7"/>
      <c r="O425" s="7"/>
      <c r="P425" s="263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8.0" customHeight="1">
      <c r="A426" s="7"/>
      <c r="B426" s="7"/>
      <c r="C426" s="7"/>
      <c r="D426" s="7"/>
      <c r="E426" s="7"/>
      <c r="F426" s="262"/>
      <c r="G426" s="7"/>
      <c r="H426" s="7"/>
      <c r="I426" s="7"/>
      <c r="J426" s="7"/>
      <c r="K426" s="7"/>
      <c r="L426" s="7"/>
      <c r="M426" s="7"/>
      <c r="N426" s="7"/>
      <c r="O426" s="7"/>
      <c r="P426" s="263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8.0" customHeight="1">
      <c r="A427" s="7"/>
      <c r="B427" s="7"/>
      <c r="C427" s="7"/>
      <c r="D427" s="7"/>
      <c r="E427" s="7"/>
      <c r="F427" s="262"/>
      <c r="G427" s="7"/>
      <c r="H427" s="7"/>
      <c r="I427" s="7"/>
      <c r="J427" s="7"/>
      <c r="K427" s="7"/>
      <c r="L427" s="7"/>
      <c r="M427" s="7"/>
      <c r="N427" s="7"/>
      <c r="O427" s="7"/>
      <c r="P427" s="263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8.0" customHeight="1">
      <c r="A428" s="7"/>
      <c r="B428" s="7"/>
      <c r="C428" s="7"/>
      <c r="D428" s="7"/>
      <c r="E428" s="7"/>
      <c r="F428" s="262"/>
      <c r="G428" s="7"/>
      <c r="H428" s="7"/>
      <c r="I428" s="7"/>
      <c r="J428" s="7"/>
      <c r="K428" s="7"/>
      <c r="L428" s="7"/>
      <c r="M428" s="7"/>
      <c r="N428" s="7"/>
      <c r="O428" s="7"/>
      <c r="P428" s="263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8.0" customHeight="1">
      <c r="A429" s="7"/>
      <c r="B429" s="7"/>
      <c r="C429" s="7"/>
      <c r="D429" s="7"/>
      <c r="E429" s="7"/>
      <c r="F429" s="262"/>
      <c r="G429" s="7"/>
      <c r="H429" s="7"/>
      <c r="I429" s="7"/>
      <c r="J429" s="7"/>
      <c r="K429" s="7"/>
      <c r="L429" s="7"/>
      <c r="M429" s="7"/>
      <c r="N429" s="7"/>
      <c r="O429" s="7"/>
      <c r="P429" s="263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8.0" customHeight="1">
      <c r="A430" s="7"/>
      <c r="B430" s="7"/>
      <c r="C430" s="7"/>
      <c r="D430" s="7"/>
      <c r="E430" s="7"/>
      <c r="F430" s="262"/>
      <c r="G430" s="7"/>
      <c r="H430" s="7"/>
      <c r="I430" s="7"/>
      <c r="J430" s="7"/>
      <c r="K430" s="7"/>
      <c r="L430" s="7"/>
      <c r="M430" s="7"/>
      <c r="N430" s="7"/>
      <c r="O430" s="7"/>
      <c r="P430" s="263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8.0" customHeight="1">
      <c r="A431" s="7"/>
      <c r="B431" s="7"/>
      <c r="C431" s="7"/>
      <c r="D431" s="7"/>
      <c r="E431" s="7"/>
      <c r="F431" s="262"/>
      <c r="G431" s="7"/>
      <c r="H431" s="7"/>
      <c r="I431" s="7"/>
      <c r="J431" s="7"/>
      <c r="K431" s="7"/>
      <c r="L431" s="7"/>
      <c r="M431" s="7"/>
      <c r="N431" s="7"/>
      <c r="O431" s="7"/>
      <c r="P431" s="263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8.0" customHeight="1">
      <c r="A432" s="7"/>
      <c r="B432" s="7"/>
      <c r="C432" s="7"/>
      <c r="D432" s="7"/>
      <c r="E432" s="7"/>
      <c r="F432" s="262"/>
      <c r="G432" s="7"/>
      <c r="H432" s="7"/>
      <c r="I432" s="7"/>
      <c r="J432" s="7"/>
      <c r="K432" s="7"/>
      <c r="L432" s="7"/>
      <c r="M432" s="7"/>
      <c r="N432" s="7"/>
      <c r="O432" s="7"/>
      <c r="P432" s="263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8.0" customHeight="1">
      <c r="A433" s="7"/>
      <c r="B433" s="7"/>
      <c r="C433" s="7"/>
      <c r="D433" s="7"/>
      <c r="E433" s="7"/>
      <c r="F433" s="262"/>
      <c r="G433" s="7"/>
      <c r="H433" s="7"/>
      <c r="I433" s="7"/>
      <c r="J433" s="7"/>
      <c r="K433" s="7"/>
      <c r="L433" s="7"/>
      <c r="M433" s="7"/>
      <c r="N433" s="7"/>
      <c r="O433" s="7"/>
      <c r="P433" s="263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8.0" customHeight="1">
      <c r="A434" s="7"/>
      <c r="B434" s="7"/>
      <c r="C434" s="7"/>
      <c r="D434" s="7"/>
      <c r="E434" s="7"/>
      <c r="F434" s="262"/>
      <c r="G434" s="7"/>
      <c r="H434" s="7"/>
      <c r="I434" s="7"/>
      <c r="J434" s="7"/>
      <c r="K434" s="7"/>
      <c r="L434" s="7"/>
      <c r="M434" s="7"/>
      <c r="N434" s="7"/>
      <c r="O434" s="7"/>
      <c r="P434" s="263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8.0" customHeight="1">
      <c r="A435" s="7"/>
      <c r="B435" s="7"/>
      <c r="C435" s="7"/>
      <c r="D435" s="7"/>
      <c r="E435" s="7"/>
      <c r="F435" s="262"/>
      <c r="G435" s="7"/>
      <c r="H435" s="7"/>
      <c r="I435" s="7"/>
      <c r="J435" s="7"/>
      <c r="K435" s="7"/>
      <c r="L435" s="7"/>
      <c r="M435" s="7"/>
      <c r="N435" s="7"/>
      <c r="O435" s="7"/>
      <c r="P435" s="263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8.0" customHeight="1">
      <c r="A436" s="7"/>
      <c r="B436" s="7"/>
      <c r="C436" s="7"/>
      <c r="D436" s="7"/>
      <c r="E436" s="7"/>
      <c r="F436" s="262"/>
      <c r="G436" s="7"/>
      <c r="H436" s="7"/>
      <c r="I436" s="7"/>
      <c r="J436" s="7"/>
      <c r="K436" s="7"/>
      <c r="L436" s="7"/>
      <c r="M436" s="7"/>
      <c r="N436" s="7"/>
      <c r="O436" s="7"/>
      <c r="P436" s="263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8.0" customHeight="1">
      <c r="A437" s="7"/>
      <c r="B437" s="7"/>
      <c r="C437" s="7"/>
      <c r="D437" s="7"/>
      <c r="E437" s="7"/>
      <c r="F437" s="262"/>
      <c r="G437" s="7"/>
      <c r="H437" s="7"/>
      <c r="I437" s="7"/>
      <c r="J437" s="7"/>
      <c r="K437" s="7"/>
      <c r="L437" s="7"/>
      <c r="M437" s="7"/>
      <c r="N437" s="7"/>
      <c r="O437" s="7"/>
      <c r="P437" s="263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8.0" customHeight="1">
      <c r="A438" s="7"/>
      <c r="B438" s="7"/>
      <c r="C438" s="7"/>
      <c r="D438" s="7"/>
      <c r="E438" s="7"/>
      <c r="F438" s="262"/>
      <c r="G438" s="7"/>
      <c r="H438" s="7"/>
      <c r="I438" s="7"/>
      <c r="J438" s="7"/>
      <c r="K438" s="7"/>
      <c r="L438" s="7"/>
      <c r="M438" s="7"/>
      <c r="N438" s="7"/>
      <c r="O438" s="7"/>
      <c r="P438" s="263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8.0" customHeight="1">
      <c r="A439" s="7"/>
      <c r="B439" s="7"/>
      <c r="C439" s="7"/>
      <c r="D439" s="7"/>
      <c r="E439" s="7"/>
      <c r="F439" s="262"/>
      <c r="G439" s="7"/>
      <c r="H439" s="7"/>
      <c r="I439" s="7"/>
      <c r="J439" s="7"/>
      <c r="K439" s="7"/>
      <c r="L439" s="7"/>
      <c r="M439" s="7"/>
      <c r="N439" s="7"/>
      <c r="O439" s="7"/>
      <c r="P439" s="263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8.0" customHeight="1">
      <c r="A440" s="7"/>
      <c r="B440" s="7"/>
      <c r="C440" s="7"/>
      <c r="D440" s="7"/>
      <c r="E440" s="7"/>
      <c r="F440" s="262"/>
      <c r="G440" s="7"/>
      <c r="H440" s="7"/>
      <c r="I440" s="7"/>
      <c r="J440" s="7"/>
      <c r="K440" s="7"/>
      <c r="L440" s="7"/>
      <c r="M440" s="7"/>
      <c r="N440" s="7"/>
      <c r="O440" s="7"/>
      <c r="P440" s="263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8.0" customHeight="1">
      <c r="A441" s="7"/>
      <c r="B441" s="7"/>
      <c r="C441" s="7"/>
      <c r="D441" s="7"/>
      <c r="E441" s="7"/>
      <c r="F441" s="262"/>
      <c r="G441" s="7"/>
      <c r="H441" s="7"/>
      <c r="I441" s="7"/>
      <c r="J441" s="7"/>
      <c r="K441" s="7"/>
      <c r="L441" s="7"/>
      <c r="M441" s="7"/>
      <c r="N441" s="7"/>
      <c r="O441" s="7"/>
      <c r="P441" s="263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8.0" customHeight="1">
      <c r="A442" s="7"/>
      <c r="B442" s="7"/>
      <c r="C442" s="7"/>
      <c r="D442" s="7"/>
      <c r="E442" s="7"/>
      <c r="F442" s="262"/>
      <c r="G442" s="7"/>
      <c r="H442" s="7"/>
      <c r="I442" s="7"/>
      <c r="J442" s="7"/>
      <c r="K442" s="7"/>
      <c r="L442" s="7"/>
      <c r="M442" s="7"/>
      <c r="N442" s="7"/>
      <c r="O442" s="7"/>
      <c r="P442" s="263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8.0" customHeight="1">
      <c r="A443" s="7"/>
      <c r="B443" s="7"/>
      <c r="C443" s="7"/>
      <c r="D443" s="7"/>
      <c r="E443" s="7"/>
      <c r="F443" s="262"/>
      <c r="G443" s="7"/>
      <c r="H443" s="7"/>
      <c r="I443" s="7"/>
      <c r="J443" s="7"/>
      <c r="K443" s="7"/>
      <c r="L443" s="7"/>
      <c r="M443" s="7"/>
      <c r="N443" s="7"/>
      <c r="O443" s="7"/>
      <c r="P443" s="263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8.0" customHeight="1">
      <c r="A444" s="7"/>
      <c r="B444" s="7"/>
      <c r="C444" s="7"/>
      <c r="D444" s="7"/>
      <c r="E444" s="7"/>
      <c r="F444" s="262"/>
      <c r="G444" s="7"/>
      <c r="H444" s="7"/>
      <c r="I444" s="7"/>
      <c r="J444" s="7"/>
      <c r="K444" s="7"/>
      <c r="L444" s="7"/>
      <c r="M444" s="7"/>
      <c r="N444" s="7"/>
      <c r="O444" s="7"/>
      <c r="P444" s="263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8.0" customHeight="1">
      <c r="A445" s="7"/>
      <c r="B445" s="7"/>
      <c r="C445" s="7"/>
      <c r="D445" s="7"/>
      <c r="E445" s="7"/>
      <c r="F445" s="262"/>
      <c r="G445" s="7"/>
      <c r="H445" s="7"/>
      <c r="I445" s="7"/>
      <c r="J445" s="7"/>
      <c r="K445" s="7"/>
      <c r="L445" s="7"/>
      <c r="M445" s="7"/>
      <c r="N445" s="7"/>
      <c r="O445" s="7"/>
      <c r="P445" s="263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8.0" customHeight="1">
      <c r="A446" s="7"/>
      <c r="B446" s="7"/>
      <c r="C446" s="7"/>
      <c r="D446" s="7"/>
      <c r="E446" s="7"/>
      <c r="F446" s="262"/>
      <c r="G446" s="7"/>
      <c r="H446" s="7"/>
      <c r="I446" s="7"/>
      <c r="J446" s="7"/>
      <c r="K446" s="7"/>
      <c r="L446" s="7"/>
      <c r="M446" s="7"/>
      <c r="N446" s="7"/>
      <c r="O446" s="7"/>
      <c r="P446" s="263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8.0" customHeight="1">
      <c r="A447" s="7"/>
      <c r="B447" s="7"/>
      <c r="C447" s="7"/>
      <c r="D447" s="7"/>
      <c r="E447" s="7"/>
      <c r="F447" s="262"/>
      <c r="G447" s="7"/>
      <c r="H447" s="7"/>
      <c r="I447" s="7"/>
      <c r="J447" s="7"/>
      <c r="K447" s="7"/>
      <c r="L447" s="7"/>
      <c r="M447" s="7"/>
      <c r="N447" s="7"/>
      <c r="O447" s="7"/>
      <c r="P447" s="263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8.0" customHeight="1">
      <c r="A448" s="7"/>
      <c r="B448" s="7"/>
      <c r="C448" s="7"/>
      <c r="D448" s="7"/>
      <c r="E448" s="7"/>
      <c r="F448" s="262"/>
      <c r="G448" s="7"/>
      <c r="H448" s="7"/>
      <c r="I448" s="7"/>
      <c r="J448" s="7"/>
      <c r="K448" s="7"/>
      <c r="L448" s="7"/>
      <c r="M448" s="7"/>
      <c r="N448" s="7"/>
      <c r="O448" s="7"/>
      <c r="P448" s="263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8.0" customHeight="1">
      <c r="A449" s="7"/>
      <c r="B449" s="7"/>
      <c r="C449" s="7"/>
      <c r="D449" s="7"/>
      <c r="E449" s="7"/>
      <c r="F449" s="262"/>
      <c r="G449" s="7"/>
      <c r="H449" s="7"/>
      <c r="I449" s="7"/>
      <c r="J449" s="7"/>
      <c r="K449" s="7"/>
      <c r="L449" s="7"/>
      <c r="M449" s="7"/>
      <c r="N449" s="7"/>
      <c r="O449" s="7"/>
      <c r="P449" s="263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8.0" customHeight="1">
      <c r="A450" s="7"/>
      <c r="B450" s="7"/>
      <c r="C450" s="7"/>
      <c r="D450" s="7"/>
      <c r="E450" s="7"/>
      <c r="F450" s="262"/>
      <c r="G450" s="7"/>
      <c r="H450" s="7"/>
      <c r="I450" s="7"/>
      <c r="J450" s="7"/>
      <c r="K450" s="7"/>
      <c r="L450" s="7"/>
      <c r="M450" s="7"/>
      <c r="N450" s="7"/>
      <c r="O450" s="7"/>
      <c r="P450" s="263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8.0" customHeight="1">
      <c r="A451" s="7"/>
      <c r="B451" s="7"/>
      <c r="C451" s="7"/>
      <c r="D451" s="7"/>
      <c r="E451" s="7"/>
      <c r="F451" s="262"/>
      <c r="G451" s="7"/>
      <c r="H451" s="7"/>
      <c r="I451" s="7"/>
      <c r="J451" s="7"/>
      <c r="K451" s="7"/>
      <c r="L451" s="7"/>
      <c r="M451" s="7"/>
      <c r="N451" s="7"/>
      <c r="O451" s="7"/>
      <c r="P451" s="263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8.0" customHeight="1">
      <c r="A452" s="7"/>
      <c r="B452" s="7"/>
      <c r="C452" s="7"/>
      <c r="D452" s="7"/>
      <c r="E452" s="7"/>
      <c r="F452" s="262"/>
      <c r="G452" s="7"/>
      <c r="H452" s="7"/>
      <c r="I452" s="7"/>
      <c r="J452" s="7"/>
      <c r="K452" s="7"/>
      <c r="L452" s="7"/>
      <c r="M452" s="7"/>
      <c r="N452" s="7"/>
      <c r="O452" s="7"/>
      <c r="P452" s="263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8.0" customHeight="1">
      <c r="A453" s="7"/>
      <c r="B453" s="7"/>
      <c r="C453" s="7"/>
      <c r="D453" s="7"/>
      <c r="E453" s="7"/>
      <c r="F453" s="262"/>
      <c r="G453" s="7"/>
      <c r="H453" s="7"/>
      <c r="I453" s="7"/>
      <c r="J453" s="7"/>
      <c r="K453" s="7"/>
      <c r="L453" s="7"/>
      <c r="M453" s="7"/>
      <c r="N453" s="7"/>
      <c r="O453" s="7"/>
      <c r="P453" s="263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8.0" customHeight="1">
      <c r="A454" s="7"/>
      <c r="B454" s="7"/>
      <c r="C454" s="7"/>
      <c r="D454" s="7"/>
      <c r="E454" s="7"/>
      <c r="F454" s="262"/>
      <c r="G454" s="7"/>
      <c r="H454" s="7"/>
      <c r="I454" s="7"/>
      <c r="J454" s="7"/>
      <c r="K454" s="7"/>
      <c r="L454" s="7"/>
      <c r="M454" s="7"/>
      <c r="N454" s="7"/>
      <c r="O454" s="7"/>
      <c r="P454" s="263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8.0" customHeight="1">
      <c r="A455" s="7"/>
      <c r="B455" s="7"/>
      <c r="C455" s="7"/>
      <c r="D455" s="7"/>
      <c r="E455" s="7"/>
      <c r="F455" s="262"/>
      <c r="G455" s="7"/>
      <c r="H455" s="7"/>
      <c r="I455" s="7"/>
      <c r="J455" s="7"/>
      <c r="K455" s="7"/>
      <c r="L455" s="7"/>
      <c r="M455" s="7"/>
      <c r="N455" s="7"/>
      <c r="O455" s="7"/>
      <c r="P455" s="263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8.0" customHeight="1">
      <c r="A456" s="7"/>
      <c r="B456" s="7"/>
      <c r="C456" s="7"/>
      <c r="D456" s="7"/>
      <c r="E456" s="7"/>
      <c r="F456" s="262"/>
      <c r="G456" s="7"/>
      <c r="H456" s="7"/>
      <c r="I456" s="7"/>
      <c r="J456" s="7"/>
      <c r="K456" s="7"/>
      <c r="L456" s="7"/>
      <c r="M456" s="7"/>
      <c r="N456" s="7"/>
      <c r="O456" s="7"/>
      <c r="P456" s="263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8.0" customHeight="1">
      <c r="A457" s="7"/>
      <c r="B457" s="7"/>
      <c r="C457" s="7"/>
      <c r="D457" s="7"/>
      <c r="E457" s="7"/>
      <c r="F457" s="262"/>
      <c r="G457" s="7"/>
      <c r="H457" s="7"/>
      <c r="I457" s="7"/>
      <c r="J457" s="7"/>
      <c r="K457" s="7"/>
      <c r="L457" s="7"/>
      <c r="M457" s="7"/>
      <c r="N457" s="7"/>
      <c r="O457" s="7"/>
      <c r="P457" s="263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8.0" customHeight="1">
      <c r="A458" s="7"/>
      <c r="B458" s="7"/>
      <c r="C458" s="7"/>
      <c r="D458" s="7"/>
      <c r="E458" s="7"/>
      <c r="F458" s="262"/>
      <c r="G458" s="7"/>
      <c r="H458" s="7"/>
      <c r="I458" s="7"/>
      <c r="J458" s="7"/>
      <c r="K458" s="7"/>
      <c r="L458" s="7"/>
      <c r="M458" s="7"/>
      <c r="N458" s="7"/>
      <c r="O458" s="7"/>
      <c r="P458" s="263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8.0" customHeight="1">
      <c r="A459" s="7"/>
      <c r="B459" s="7"/>
      <c r="C459" s="7"/>
      <c r="D459" s="7"/>
      <c r="E459" s="7"/>
      <c r="F459" s="262"/>
      <c r="G459" s="7"/>
      <c r="H459" s="7"/>
      <c r="I459" s="7"/>
      <c r="J459" s="7"/>
      <c r="K459" s="7"/>
      <c r="L459" s="7"/>
      <c r="M459" s="7"/>
      <c r="N459" s="7"/>
      <c r="O459" s="7"/>
      <c r="P459" s="263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8.0" customHeight="1">
      <c r="A460" s="7"/>
      <c r="B460" s="7"/>
      <c r="C460" s="7"/>
      <c r="D460" s="7"/>
      <c r="E460" s="7"/>
      <c r="F460" s="262"/>
      <c r="G460" s="7"/>
      <c r="H460" s="7"/>
      <c r="I460" s="7"/>
      <c r="J460" s="7"/>
      <c r="K460" s="7"/>
      <c r="L460" s="7"/>
      <c r="M460" s="7"/>
      <c r="N460" s="7"/>
      <c r="O460" s="7"/>
      <c r="P460" s="263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8.0" customHeight="1">
      <c r="A461" s="7"/>
      <c r="B461" s="7"/>
      <c r="C461" s="7"/>
      <c r="D461" s="7"/>
      <c r="E461" s="7"/>
      <c r="F461" s="262"/>
      <c r="G461" s="7"/>
      <c r="H461" s="7"/>
      <c r="I461" s="7"/>
      <c r="J461" s="7"/>
      <c r="K461" s="7"/>
      <c r="L461" s="7"/>
      <c r="M461" s="7"/>
      <c r="N461" s="7"/>
      <c r="O461" s="7"/>
      <c r="P461" s="263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8.0" customHeight="1">
      <c r="A462" s="7"/>
      <c r="B462" s="7"/>
      <c r="C462" s="7"/>
      <c r="D462" s="7"/>
      <c r="E462" s="7"/>
      <c r="F462" s="262"/>
      <c r="G462" s="7"/>
      <c r="H462" s="7"/>
      <c r="I462" s="7"/>
      <c r="J462" s="7"/>
      <c r="K462" s="7"/>
      <c r="L462" s="7"/>
      <c r="M462" s="7"/>
      <c r="N462" s="7"/>
      <c r="O462" s="7"/>
      <c r="P462" s="263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8.0" customHeight="1">
      <c r="A463" s="7"/>
      <c r="B463" s="7"/>
      <c r="C463" s="7"/>
      <c r="D463" s="7"/>
      <c r="E463" s="7"/>
      <c r="F463" s="262"/>
      <c r="G463" s="7"/>
      <c r="H463" s="7"/>
      <c r="I463" s="7"/>
      <c r="J463" s="7"/>
      <c r="K463" s="7"/>
      <c r="L463" s="7"/>
      <c r="M463" s="7"/>
      <c r="N463" s="7"/>
      <c r="O463" s="7"/>
      <c r="P463" s="263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8.0" customHeight="1">
      <c r="A464" s="7"/>
      <c r="B464" s="7"/>
      <c r="C464" s="7"/>
      <c r="D464" s="7"/>
      <c r="E464" s="7"/>
      <c r="F464" s="262"/>
      <c r="G464" s="7"/>
      <c r="H464" s="7"/>
      <c r="I464" s="7"/>
      <c r="J464" s="7"/>
      <c r="K464" s="7"/>
      <c r="L464" s="7"/>
      <c r="M464" s="7"/>
      <c r="N464" s="7"/>
      <c r="O464" s="7"/>
      <c r="P464" s="263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8.0" customHeight="1">
      <c r="A465" s="7"/>
      <c r="B465" s="7"/>
      <c r="C465" s="7"/>
      <c r="D465" s="7"/>
      <c r="E465" s="7"/>
      <c r="F465" s="262"/>
      <c r="G465" s="7"/>
      <c r="H465" s="7"/>
      <c r="I465" s="7"/>
      <c r="J465" s="7"/>
      <c r="K465" s="7"/>
      <c r="L465" s="7"/>
      <c r="M465" s="7"/>
      <c r="N465" s="7"/>
      <c r="O465" s="7"/>
      <c r="P465" s="263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8.0" customHeight="1">
      <c r="A466" s="7"/>
      <c r="B466" s="7"/>
      <c r="C466" s="7"/>
      <c r="D466" s="7"/>
      <c r="E466" s="7"/>
      <c r="F466" s="262"/>
      <c r="G466" s="7"/>
      <c r="H466" s="7"/>
      <c r="I466" s="7"/>
      <c r="J466" s="7"/>
      <c r="K466" s="7"/>
      <c r="L466" s="7"/>
      <c r="M466" s="7"/>
      <c r="N466" s="7"/>
      <c r="O466" s="7"/>
      <c r="P466" s="263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8.0" customHeight="1">
      <c r="A467" s="7"/>
      <c r="B467" s="7"/>
      <c r="C467" s="7"/>
      <c r="D467" s="7"/>
      <c r="E467" s="7"/>
      <c r="F467" s="262"/>
      <c r="G467" s="7"/>
      <c r="H467" s="7"/>
      <c r="I467" s="7"/>
      <c r="J467" s="7"/>
      <c r="K467" s="7"/>
      <c r="L467" s="7"/>
      <c r="M467" s="7"/>
      <c r="N467" s="7"/>
      <c r="O467" s="7"/>
      <c r="P467" s="263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8.0" customHeight="1">
      <c r="A468" s="7"/>
      <c r="B468" s="7"/>
      <c r="C468" s="7"/>
      <c r="D468" s="7"/>
      <c r="E468" s="7"/>
      <c r="F468" s="262"/>
      <c r="G468" s="7"/>
      <c r="H468" s="7"/>
      <c r="I468" s="7"/>
      <c r="J468" s="7"/>
      <c r="K468" s="7"/>
      <c r="L468" s="7"/>
      <c r="M468" s="7"/>
      <c r="N468" s="7"/>
      <c r="O468" s="7"/>
      <c r="P468" s="263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8.0" customHeight="1">
      <c r="A469" s="7"/>
      <c r="B469" s="7"/>
      <c r="C469" s="7"/>
      <c r="D469" s="7"/>
      <c r="E469" s="7"/>
      <c r="F469" s="262"/>
      <c r="G469" s="7"/>
      <c r="H469" s="7"/>
      <c r="I469" s="7"/>
      <c r="J469" s="7"/>
      <c r="K469" s="7"/>
      <c r="L469" s="7"/>
      <c r="M469" s="7"/>
      <c r="N469" s="7"/>
      <c r="O469" s="7"/>
      <c r="P469" s="263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8.0" customHeight="1">
      <c r="A470" s="7"/>
      <c r="B470" s="7"/>
      <c r="C470" s="7"/>
      <c r="D470" s="7"/>
      <c r="E470" s="7"/>
      <c r="F470" s="262"/>
      <c r="G470" s="7"/>
      <c r="H470" s="7"/>
      <c r="I470" s="7"/>
      <c r="J470" s="7"/>
      <c r="K470" s="7"/>
      <c r="L470" s="7"/>
      <c r="M470" s="7"/>
      <c r="N470" s="7"/>
      <c r="O470" s="7"/>
      <c r="P470" s="263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8.0" customHeight="1">
      <c r="A471" s="7"/>
      <c r="B471" s="7"/>
      <c r="C471" s="7"/>
      <c r="D471" s="7"/>
      <c r="E471" s="7"/>
      <c r="F471" s="262"/>
      <c r="G471" s="7"/>
      <c r="H471" s="7"/>
      <c r="I471" s="7"/>
      <c r="J471" s="7"/>
      <c r="K471" s="7"/>
      <c r="L471" s="7"/>
      <c r="M471" s="7"/>
      <c r="N471" s="7"/>
      <c r="O471" s="7"/>
      <c r="P471" s="263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8.0" customHeight="1">
      <c r="A472" s="7"/>
      <c r="B472" s="7"/>
      <c r="C472" s="7"/>
      <c r="D472" s="7"/>
      <c r="E472" s="7"/>
      <c r="F472" s="262"/>
      <c r="G472" s="7"/>
      <c r="H472" s="7"/>
      <c r="I472" s="7"/>
      <c r="J472" s="7"/>
      <c r="K472" s="7"/>
      <c r="L472" s="7"/>
      <c r="M472" s="7"/>
      <c r="N472" s="7"/>
      <c r="O472" s="7"/>
      <c r="P472" s="263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8.0" customHeight="1">
      <c r="A473" s="7"/>
      <c r="B473" s="7"/>
      <c r="C473" s="7"/>
      <c r="D473" s="7"/>
      <c r="E473" s="7"/>
      <c r="F473" s="262"/>
      <c r="G473" s="7"/>
      <c r="H473" s="7"/>
      <c r="I473" s="7"/>
      <c r="J473" s="7"/>
      <c r="K473" s="7"/>
      <c r="L473" s="7"/>
      <c r="M473" s="7"/>
      <c r="N473" s="7"/>
      <c r="O473" s="7"/>
      <c r="P473" s="263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8.0" customHeight="1">
      <c r="A474" s="7"/>
      <c r="B474" s="7"/>
      <c r="C474" s="7"/>
      <c r="D474" s="7"/>
      <c r="E474" s="7"/>
      <c r="F474" s="262"/>
      <c r="G474" s="7"/>
      <c r="H474" s="7"/>
      <c r="I474" s="7"/>
      <c r="J474" s="7"/>
      <c r="K474" s="7"/>
      <c r="L474" s="7"/>
      <c r="M474" s="7"/>
      <c r="N474" s="7"/>
      <c r="O474" s="7"/>
      <c r="P474" s="263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8.0" customHeight="1">
      <c r="A475" s="7"/>
      <c r="B475" s="7"/>
      <c r="C475" s="7"/>
      <c r="D475" s="7"/>
      <c r="E475" s="7"/>
      <c r="F475" s="262"/>
      <c r="G475" s="7"/>
      <c r="H475" s="7"/>
      <c r="I475" s="7"/>
      <c r="J475" s="7"/>
      <c r="K475" s="7"/>
      <c r="L475" s="7"/>
      <c r="M475" s="7"/>
      <c r="N475" s="7"/>
      <c r="O475" s="7"/>
      <c r="P475" s="263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8.0" customHeight="1">
      <c r="A476" s="7"/>
      <c r="B476" s="7"/>
      <c r="C476" s="7"/>
      <c r="D476" s="7"/>
      <c r="E476" s="7"/>
      <c r="F476" s="262"/>
      <c r="G476" s="7"/>
      <c r="H476" s="7"/>
      <c r="I476" s="7"/>
      <c r="J476" s="7"/>
      <c r="K476" s="7"/>
      <c r="L476" s="7"/>
      <c r="M476" s="7"/>
      <c r="N476" s="7"/>
      <c r="O476" s="7"/>
      <c r="P476" s="263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8.0" customHeight="1">
      <c r="A477" s="7"/>
      <c r="B477" s="7"/>
      <c r="C477" s="7"/>
      <c r="D477" s="7"/>
      <c r="E477" s="7"/>
      <c r="F477" s="262"/>
      <c r="G477" s="7"/>
      <c r="H477" s="7"/>
      <c r="I477" s="7"/>
      <c r="J477" s="7"/>
      <c r="K477" s="7"/>
      <c r="L477" s="7"/>
      <c r="M477" s="7"/>
      <c r="N477" s="7"/>
      <c r="O477" s="7"/>
      <c r="P477" s="263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8.0" customHeight="1">
      <c r="A478" s="7"/>
      <c r="B478" s="7"/>
      <c r="C478" s="7"/>
      <c r="D478" s="7"/>
      <c r="E478" s="7"/>
      <c r="F478" s="262"/>
      <c r="G478" s="7"/>
      <c r="H478" s="7"/>
      <c r="I478" s="7"/>
      <c r="J478" s="7"/>
      <c r="K478" s="7"/>
      <c r="L478" s="7"/>
      <c r="M478" s="7"/>
      <c r="N478" s="7"/>
      <c r="O478" s="7"/>
      <c r="P478" s="263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8.0" customHeight="1">
      <c r="A479" s="7"/>
      <c r="B479" s="7"/>
      <c r="C479" s="7"/>
      <c r="D479" s="7"/>
      <c r="E479" s="7"/>
      <c r="F479" s="262"/>
      <c r="G479" s="7"/>
      <c r="H479" s="7"/>
      <c r="I479" s="7"/>
      <c r="J479" s="7"/>
      <c r="K479" s="7"/>
      <c r="L479" s="7"/>
      <c r="M479" s="7"/>
      <c r="N479" s="7"/>
      <c r="O479" s="7"/>
      <c r="P479" s="263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8.0" customHeight="1">
      <c r="A480" s="7"/>
      <c r="B480" s="7"/>
      <c r="C480" s="7"/>
      <c r="D480" s="7"/>
      <c r="E480" s="7"/>
      <c r="F480" s="262"/>
      <c r="G480" s="7"/>
      <c r="H480" s="7"/>
      <c r="I480" s="7"/>
      <c r="J480" s="7"/>
      <c r="K480" s="7"/>
      <c r="L480" s="7"/>
      <c r="M480" s="7"/>
      <c r="N480" s="7"/>
      <c r="O480" s="7"/>
      <c r="P480" s="263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8.0" customHeight="1">
      <c r="A481" s="7"/>
      <c r="B481" s="7"/>
      <c r="C481" s="7"/>
      <c r="D481" s="7"/>
      <c r="E481" s="7"/>
      <c r="F481" s="262"/>
      <c r="G481" s="7"/>
      <c r="H481" s="7"/>
      <c r="I481" s="7"/>
      <c r="J481" s="7"/>
      <c r="K481" s="7"/>
      <c r="L481" s="7"/>
      <c r="M481" s="7"/>
      <c r="N481" s="7"/>
      <c r="O481" s="7"/>
      <c r="P481" s="263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8.0" customHeight="1">
      <c r="A482" s="7"/>
      <c r="B482" s="7"/>
      <c r="C482" s="7"/>
      <c r="D482" s="7"/>
      <c r="E482" s="7"/>
      <c r="F482" s="262"/>
      <c r="G482" s="7"/>
      <c r="H482" s="7"/>
      <c r="I482" s="7"/>
      <c r="J482" s="7"/>
      <c r="K482" s="7"/>
      <c r="L482" s="7"/>
      <c r="M482" s="7"/>
      <c r="N482" s="7"/>
      <c r="O482" s="7"/>
      <c r="P482" s="263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8.0" customHeight="1">
      <c r="A483" s="7"/>
      <c r="B483" s="7"/>
      <c r="C483" s="7"/>
      <c r="D483" s="7"/>
      <c r="E483" s="7"/>
      <c r="F483" s="262"/>
      <c r="G483" s="7"/>
      <c r="H483" s="7"/>
      <c r="I483" s="7"/>
      <c r="J483" s="7"/>
      <c r="K483" s="7"/>
      <c r="L483" s="7"/>
      <c r="M483" s="7"/>
      <c r="N483" s="7"/>
      <c r="O483" s="7"/>
      <c r="P483" s="263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8.0" customHeight="1">
      <c r="A484" s="7"/>
      <c r="B484" s="7"/>
      <c r="C484" s="7"/>
      <c r="D484" s="7"/>
      <c r="E484" s="7"/>
      <c r="F484" s="262"/>
      <c r="G484" s="7"/>
      <c r="H484" s="7"/>
      <c r="I484" s="7"/>
      <c r="J484" s="7"/>
      <c r="K484" s="7"/>
      <c r="L484" s="7"/>
      <c r="M484" s="7"/>
      <c r="N484" s="7"/>
      <c r="O484" s="7"/>
      <c r="P484" s="263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8.0" customHeight="1">
      <c r="A485" s="7"/>
      <c r="B485" s="7"/>
      <c r="C485" s="7"/>
      <c r="D485" s="7"/>
      <c r="E485" s="7"/>
      <c r="F485" s="262"/>
      <c r="G485" s="7"/>
      <c r="H485" s="7"/>
      <c r="I485" s="7"/>
      <c r="J485" s="7"/>
      <c r="K485" s="7"/>
      <c r="L485" s="7"/>
      <c r="M485" s="7"/>
      <c r="N485" s="7"/>
      <c r="O485" s="7"/>
      <c r="P485" s="263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8.0" customHeight="1">
      <c r="A486" s="7"/>
      <c r="B486" s="7"/>
      <c r="C486" s="7"/>
      <c r="D486" s="7"/>
      <c r="E486" s="7"/>
      <c r="F486" s="262"/>
      <c r="G486" s="7"/>
      <c r="H486" s="7"/>
      <c r="I486" s="7"/>
      <c r="J486" s="7"/>
      <c r="K486" s="7"/>
      <c r="L486" s="7"/>
      <c r="M486" s="7"/>
      <c r="N486" s="7"/>
      <c r="O486" s="7"/>
      <c r="P486" s="263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8.0" customHeight="1">
      <c r="A487" s="7"/>
      <c r="B487" s="7"/>
      <c r="C487" s="7"/>
      <c r="D487" s="7"/>
      <c r="E487" s="7"/>
      <c r="F487" s="262"/>
      <c r="G487" s="7"/>
      <c r="H487" s="7"/>
      <c r="I487" s="7"/>
      <c r="J487" s="7"/>
      <c r="K487" s="7"/>
      <c r="L487" s="7"/>
      <c r="M487" s="7"/>
      <c r="N487" s="7"/>
      <c r="O487" s="7"/>
      <c r="P487" s="263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8.0" customHeight="1">
      <c r="A488" s="7"/>
      <c r="B488" s="7"/>
      <c r="C488" s="7"/>
      <c r="D488" s="7"/>
      <c r="E488" s="7"/>
      <c r="F488" s="262"/>
      <c r="G488" s="7"/>
      <c r="H488" s="7"/>
      <c r="I488" s="7"/>
      <c r="J488" s="7"/>
      <c r="K488" s="7"/>
      <c r="L488" s="7"/>
      <c r="M488" s="7"/>
      <c r="N488" s="7"/>
      <c r="O488" s="7"/>
      <c r="P488" s="263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8.0" customHeight="1">
      <c r="A489" s="7"/>
      <c r="B489" s="7"/>
      <c r="C489" s="7"/>
      <c r="D489" s="7"/>
      <c r="E489" s="7"/>
      <c r="F489" s="262"/>
      <c r="G489" s="7"/>
      <c r="H489" s="7"/>
      <c r="I489" s="7"/>
      <c r="J489" s="7"/>
      <c r="K489" s="7"/>
      <c r="L489" s="7"/>
      <c r="M489" s="7"/>
      <c r="N489" s="7"/>
      <c r="O489" s="7"/>
      <c r="P489" s="263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8.0" customHeight="1">
      <c r="A490" s="7"/>
      <c r="B490" s="7"/>
      <c r="C490" s="7"/>
      <c r="D490" s="7"/>
      <c r="E490" s="7"/>
      <c r="F490" s="262"/>
      <c r="G490" s="7"/>
      <c r="H490" s="7"/>
      <c r="I490" s="7"/>
      <c r="J490" s="7"/>
      <c r="K490" s="7"/>
      <c r="L490" s="7"/>
      <c r="M490" s="7"/>
      <c r="N490" s="7"/>
      <c r="O490" s="7"/>
      <c r="P490" s="263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8.0" customHeight="1">
      <c r="A491" s="7"/>
      <c r="B491" s="7"/>
      <c r="C491" s="7"/>
      <c r="D491" s="7"/>
      <c r="E491" s="7"/>
      <c r="F491" s="262"/>
      <c r="G491" s="7"/>
      <c r="H491" s="7"/>
      <c r="I491" s="7"/>
      <c r="J491" s="7"/>
      <c r="K491" s="7"/>
      <c r="L491" s="7"/>
      <c r="M491" s="7"/>
      <c r="N491" s="7"/>
      <c r="O491" s="7"/>
      <c r="P491" s="263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8.0" customHeight="1">
      <c r="A492" s="7"/>
      <c r="B492" s="7"/>
      <c r="C492" s="7"/>
      <c r="D492" s="7"/>
      <c r="E492" s="7"/>
      <c r="F492" s="262"/>
      <c r="G492" s="7"/>
      <c r="H492" s="7"/>
      <c r="I492" s="7"/>
      <c r="J492" s="7"/>
      <c r="K492" s="7"/>
      <c r="L492" s="7"/>
      <c r="M492" s="7"/>
      <c r="N492" s="7"/>
      <c r="O492" s="7"/>
      <c r="P492" s="263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8.0" customHeight="1">
      <c r="A493" s="7"/>
      <c r="B493" s="7"/>
      <c r="C493" s="7"/>
      <c r="D493" s="7"/>
      <c r="E493" s="7"/>
      <c r="F493" s="262"/>
      <c r="G493" s="7"/>
      <c r="H493" s="7"/>
      <c r="I493" s="7"/>
      <c r="J493" s="7"/>
      <c r="K493" s="7"/>
      <c r="L493" s="7"/>
      <c r="M493" s="7"/>
      <c r="N493" s="7"/>
      <c r="O493" s="7"/>
      <c r="P493" s="263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8.0" customHeight="1">
      <c r="A494" s="7"/>
      <c r="B494" s="7"/>
      <c r="C494" s="7"/>
      <c r="D494" s="7"/>
      <c r="E494" s="7"/>
      <c r="F494" s="262"/>
      <c r="G494" s="7"/>
      <c r="H494" s="7"/>
      <c r="I494" s="7"/>
      <c r="J494" s="7"/>
      <c r="K494" s="7"/>
      <c r="L494" s="7"/>
      <c r="M494" s="7"/>
      <c r="N494" s="7"/>
      <c r="O494" s="7"/>
      <c r="P494" s="263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8.0" customHeight="1">
      <c r="A495" s="7"/>
      <c r="B495" s="7"/>
      <c r="C495" s="7"/>
      <c r="D495" s="7"/>
      <c r="E495" s="7"/>
      <c r="F495" s="262"/>
      <c r="G495" s="7"/>
      <c r="H495" s="7"/>
      <c r="I495" s="7"/>
      <c r="J495" s="7"/>
      <c r="K495" s="7"/>
      <c r="L495" s="7"/>
      <c r="M495" s="7"/>
      <c r="N495" s="7"/>
      <c r="O495" s="7"/>
      <c r="P495" s="263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8.0" customHeight="1">
      <c r="A496" s="7"/>
      <c r="B496" s="7"/>
      <c r="C496" s="7"/>
      <c r="D496" s="7"/>
      <c r="E496" s="7"/>
      <c r="F496" s="262"/>
      <c r="G496" s="7"/>
      <c r="H496" s="7"/>
      <c r="I496" s="7"/>
      <c r="J496" s="7"/>
      <c r="K496" s="7"/>
      <c r="L496" s="7"/>
      <c r="M496" s="7"/>
      <c r="N496" s="7"/>
      <c r="O496" s="7"/>
      <c r="P496" s="263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8.0" customHeight="1">
      <c r="A497" s="7"/>
      <c r="B497" s="7"/>
      <c r="C497" s="7"/>
      <c r="D497" s="7"/>
      <c r="E497" s="7"/>
      <c r="F497" s="262"/>
      <c r="G497" s="7"/>
      <c r="H497" s="7"/>
      <c r="I497" s="7"/>
      <c r="J497" s="7"/>
      <c r="K497" s="7"/>
      <c r="L497" s="7"/>
      <c r="M497" s="7"/>
      <c r="N497" s="7"/>
      <c r="O497" s="7"/>
      <c r="P497" s="263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8.0" customHeight="1">
      <c r="A498" s="7"/>
      <c r="B498" s="7"/>
      <c r="C498" s="7"/>
      <c r="D498" s="7"/>
      <c r="E498" s="7"/>
      <c r="F498" s="262"/>
      <c r="G498" s="7"/>
      <c r="H498" s="7"/>
      <c r="I498" s="7"/>
      <c r="J498" s="7"/>
      <c r="K498" s="7"/>
      <c r="L498" s="7"/>
      <c r="M498" s="7"/>
      <c r="N498" s="7"/>
      <c r="O498" s="7"/>
      <c r="P498" s="263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8.0" customHeight="1">
      <c r="A499" s="7"/>
      <c r="B499" s="7"/>
      <c r="C499" s="7"/>
      <c r="D499" s="7"/>
      <c r="E499" s="7"/>
      <c r="F499" s="262"/>
      <c r="G499" s="7"/>
      <c r="H499" s="7"/>
      <c r="I499" s="7"/>
      <c r="J499" s="7"/>
      <c r="K499" s="7"/>
      <c r="L499" s="7"/>
      <c r="M499" s="7"/>
      <c r="N499" s="7"/>
      <c r="O499" s="7"/>
      <c r="P499" s="263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8.0" customHeight="1">
      <c r="A500" s="7"/>
      <c r="B500" s="7"/>
      <c r="C500" s="7"/>
      <c r="D500" s="7"/>
      <c r="E500" s="7"/>
      <c r="F500" s="262"/>
      <c r="G500" s="7"/>
      <c r="H500" s="7"/>
      <c r="I500" s="7"/>
      <c r="J500" s="7"/>
      <c r="K500" s="7"/>
      <c r="L500" s="7"/>
      <c r="M500" s="7"/>
      <c r="N500" s="7"/>
      <c r="O500" s="7"/>
      <c r="P500" s="263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8.0" customHeight="1">
      <c r="A501" s="7"/>
      <c r="B501" s="7"/>
      <c r="C501" s="7"/>
      <c r="D501" s="7"/>
      <c r="E501" s="7"/>
      <c r="F501" s="262"/>
      <c r="G501" s="7"/>
      <c r="H501" s="7"/>
      <c r="I501" s="7"/>
      <c r="J501" s="7"/>
      <c r="K501" s="7"/>
      <c r="L501" s="7"/>
      <c r="M501" s="7"/>
      <c r="N501" s="7"/>
      <c r="O501" s="7"/>
      <c r="P501" s="263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8.0" customHeight="1">
      <c r="A502" s="7"/>
      <c r="B502" s="7"/>
      <c r="C502" s="7"/>
      <c r="D502" s="7"/>
      <c r="E502" s="7"/>
      <c r="F502" s="262"/>
      <c r="G502" s="7"/>
      <c r="H502" s="7"/>
      <c r="I502" s="7"/>
      <c r="J502" s="7"/>
      <c r="K502" s="7"/>
      <c r="L502" s="7"/>
      <c r="M502" s="7"/>
      <c r="N502" s="7"/>
      <c r="O502" s="7"/>
      <c r="P502" s="263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8.0" customHeight="1">
      <c r="A503" s="7"/>
      <c r="B503" s="7"/>
      <c r="C503" s="7"/>
      <c r="D503" s="7"/>
      <c r="E503" s="7"/>
      <c r="F503" s="262"/>
      <c r="G503" s="7"/>
      <c r="H503" s="7"/>
      <c r="I503" s="7"/>
      <c r="J503" s="7"/>
      <c r="K503" s="7"/>
      <c r="L503" s="7"/>
      <c r="M503" s="7"/>
      <c r="N503" s="7"/>
      <c r="O503" s="7"/>
      <c r="P503" s="263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8.0" customHeight="1">
      <c r="A504" s="7"/>
      <c r="B504" s="7"/>
      <c r="C504" s="7"/>
      <c r="D504" s="7"/>
      <c r="E504" s="7"/>
      <c r="F504" s="262"/>
      <c r="G504" s="7"/>
      <c r="H504" s="7"/>
      <c r="I504" s="7"/>
      <c r="J504" s="7"/>
      <c r="K504" s="7"/>
      <c r="L504" s="7"/>
      <c r="M504" s="7"/>
      <c r="N504" s="7"/>
      <c r="O504" s="7"/>
      <c r="P504" s="263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8.0" customHeight="1">
      <c r="A505" s="7"/>
      <c r="B505" s="7"/>
      <c r="C505" s="7"/>
      <c r="D505" s="7"/>
      <c r="E505" s="7"/>
      <c r="F505" s="262"/>
      <c r="G505" s="7"/>
      <c r="H505" s="7"/>
      <c r="I505" s="7"/>
      <c r="J505" s="7"/>
      <c r="K505" s="7"/>
      <c r="L505" s="7"/>
      <c r="M505" s="7"/>
      <c r="N505" s="7"/>
      <c r="O505" s="7"/>
      <c r="P505" s="263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8.0" customHeight="1">
      <c r="A506" s="7"/>
      <c r="B506" s="7"/>
      <c r="C506" s="7"/>
      <c r="D506" s="7"/>
      <c r="E506" s="7"/>
      <c r="F506" s="262"/>
      <c r="G506" s="7"/>
      <c r="H506" s="7"/>
      <c r="I506" s="7"/>
      <c r="J506" s="7"/>
      <c r="K506" s="7"/>
      <c r="L506" s="7"/>
      <c r="M506" s="7"/>
      <c r="N506" s="7"/>
      <c r="O506" s="7"/>
      <c r="P506" s="263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8.0" customHeight="1">
      <c r="A507" s="7"/>
      <c r="B507" s="7"/>
      <c r="C507" s="7"/>
      <c r="D507" s="7"/>
      <c r="E507" s="7"/>
      <c r="F507" s="262"/>
      <c r="G507" s="7"/>
      <c r="H507" s="7"/>
      <c r="I507" s="7"/>
      <c r="J507" s="7"/>
      <c r="K507" s="7"/>
      <c r="L507" s="7"/>
      <c r="M507" s="7"/>
      <c r="N507" s="7"/>
      <c r="O507" s="7"/>
      <c r="P507" s="263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8.0" customHeight="1">
      <c r="A508" s="7"/>
      <c r="B508" s="7"/>
      <c r="C508" s="7"/>
      <c r="D508" s="7"/>
      <c r="E508" s="7"/>
      <c r="F508" s="262"/>
      <c r="G508" s="7"/>
      <c r="H508" s="7"/>
      <c r="I508" s="7"/>
      <c r="J508" s="7"/>
      <c r="K508" s="7"/>
      <c r="L508" s="7"/>
      <c r="M508" s="7"/>
      <c r="N508" s="7"/>
      <c r="O508" s="7"/>
      <c r="P508" s="263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8.0" customHeight="1">
      <c r="A509" s="7"/>
      <c r="B509" s="7"/>
      <c r="C509" s="7"/>
      <c r="D509" s="7"/>
      <c r="E509" s="7"/>
      <c r="F509" s="262"/>
      <c r="G509" s="7"/>
      <c r="H509" s="7"/>
      <c r="I509" s="7"/>
      <c r="J509" s="7"/>
      <c r="K509" s="7"/>
      <c r="L509" s="7"/>
      <c r="M509" s="7"/>
      <c r="N509" s="7"/>
      <c r="O509" s="7"/>
      <c r="P509" s="263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8.0" customHeight="1">
      <c r="A510" s="7"/>
      <c r="B510" s="7"/>
      <c r="C510" s="7"/>
      <c r="D510" s="7"/>
      <c r="E510" s="7"/>
      <c r="F510" s="262"/>
      <c r="G510" s="7"/>
      <c r="H510" s="7"/>
      <c r="I510" s="7"/>
      <c r="J510" s="7"/>
      <c r="K510" s="7"/>
      <c r="L510" s="7"/>
      <c r="M510" s="7"/>
      <c r="N510" s="7"/>
      <c r="O510" s="7"/>
      <c r="P510" s="263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8.0" customHeight="1">
      <c r="A511" s="7"/>
      <c r="B511" s="7"/>
      <c r="C511" s="7"/>
      <c r="D511" s="7"/>
      <c r="E511" s="7"/>
      <c r="F511" s="262"/>
      <c r="G511" s="7"/>
      <c r="H511" s="7"/>
      <c r="I511" s="7"/>
      <c r="J511" s="7"/>
      <c r="K511" s="7"/>
      <c r="L511" s="7"/>
      <c r="M511" s="7"/>
      <c r="N511" s="7"/>
      <c r="O511" s="7"/>
      <c r="P511" s="263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8.0" customHeight="1">
      <c r="A512" s="7"/>
      <c r="B512" s="7"/>
      <c r="C512" s="7"/>
      <c r="D512" s="7"/>
      <c r="E512" s="7"/>
      <c r="F512" s="262"/>
      <c r="G512" s="7"/>
      <c r="H512" s="7"/>
      <c r="I512" s="7"/>
      <c r="J512" s="7"/>
      <c r="K512" s="7"/>
      <c r="L512" s="7"/>
      <c r="M512" s="7"/>
      <c r="N512" s="7"/>
      <c r="O512" s="7"/>
      <c r="P512" s="263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8.0" customHeight="1">
      <c r="A513" s="7"/>
      <c r="B513" s="7"/>
      <c r="C513" s="7"/>
      <c r="D513" s="7"/>
      <c r="E513" s="7"/>
      <c r="F513" s="262"/>
      <c r="G513" s="7"/>
      <c r="H513" s="7"/>
      <c r="I513" s="7"/>
      <c r="J513" s="7"/>
      <c r="K513" s="7"/>
      <c r="L513" s="7"/>
      <c r="M513" s="7"/>
      <c r="N513" s="7"/>
      <c r="O513" s="7"/>
      <c r="P513" s="263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8.0" customHeight="1">
      <c r="A514" s="7"/>
      <c r="B514" s="7"/>
      <c r="C514" s="7"/>
      <c r="D514" s="7"/>
      <c r="E514" s="7"/>
      <c r="F514" s="262"/>
      <c r="G514" s="7"/>
      <c r="H514" s="7"/>
      <c r="I514" s="7"/>
      <c r="J514" s="7"/>
      <c r="K514" s="7"/>
      <c r="L514" s="7"/>
      <c r="M514" s="7"/>
      <c r="N514" s="7"/>
      <c r="O514" s="7"/>
      <c r="P514" s="263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8.0" customHeight="1">
      <c r="A515" s="7"/>
      <c r="B515" s="7"/>
      <c r="C515" s="7"/>
      <c r="D515" s="7"/>
      <c r="E515" s="7"/>
      <c r="F515" s="262"/>
      <c r="G515" s="7"/>
      <c r="H515" s="7"/>
      <c r="I515" s="7"/>
      <c r="J515" s="7"/>
      <c r="K515" s="7"/>
      <c r="L515" s="7"/>
      <c r="M515" s="7"/>
      <c r="N515" s="7"/>
      <c r="O515" s="7"/>
      <c r="P515" s="263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8.0" customHeight="1">
      <c r="A516" s="7"/>
      <c r="B516" s="7"/>
      <c r="C516" s="7"/>
      <c r="D516" s="7"/>
      <c r="E516" s="7"/>
      <c r="F516" s="262"/>
      <c r="G516" s="7"/>
      <c r="H516" s="7"/>
      <c r="I516" s="7"/>
      <c r="J516" s="7"/>
      <c r="K516" s="7"/>
      <c r="L516" s="7"/>
      <c r="M516" s="7"/>
      <c r="N516" s="7"/>
      <c r="O516" s="7"/>
      <c r="P516" s="263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8.0" customHeight="1">
      <c r="A517" s="7"/>
      <c r="B517" s="7"/>
      <c r="C517" s="7"/>
      <c r="D517" s="7"/>
      <c r="E517" s="7"/>
      <c r="F517" s="262"/>
      <c r="G517" s="7"/>
      <c r="H517" s="7"/>
      <c r="I517" s="7"/>
      <c r="J517" s="7"/>
      <c r="K517" s="7"/>
      <c r="L517" s="7"/>
      <c r="M517" s="7"/>
      <c r="N517" s="7"/>
      <c r="O517" s="7"/>
      <c r="P517" s="263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8.0" customHeight="1">
      <c r="A518" s="7"/>
      <c r="B518" s="7"/>
      <c r="C518" s="7"/>
      <c r="D518" s="7"/>
      <c r="E518" s="7"/>
      <c r="F518" s="262"/>
      <c r="G518" s="7"/>
      <c r="H518" s="7"/>
      <c r="I518" s="7"/>
      <c r="J518" s="7"/>
      <c r="K518" s="7"/>
      <c r="L518" s="7"/>
      <c r="M518" s="7"/>
      <c r="N518" s="7"/>
      <c r="O518" s="7"/>
      <c r="P518" s="263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8.0" customHeight="1">
      <c r="A519" s="7"/>
      <c r="B519" s="7"/>
      <c r="C519" s="7"/>
      <c r="D519" s="7"/>
      <c r="E519" s="7"/>
      <c r="F519" s="262"/>
      <c r="G519" s="7"/>
      <c r="H519" s="7"/>
      <c r="I519" s="7"/>
      <c r="J519" s="7"/>
      <c r="K519" s="7"/>
      <c r="L519" s="7"/>
      <c r="M519" s="7"/>
      <c r="N519" s="7"/>
      <c r="O519" s="7"/>
      <c r="P519" s="263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8.0" customHeight="1">
      <c r="A520" s="7"/>
      <c r="B520" s="7"/>
      <c r="C520" s="7"/>
      <c r="D520" s="7"/>
      <c r="E520" s="7"/>
      <c r="F520" s="262"/>
      <c r="G520" s="7"/>
      <c r="H520" s="7"/>
      <c r="I520" s="7"/>
      <c r="J520" s="7"/>
      <c r="K520" s="7"/>
      <c r="L520" s="7"/>
      <c r="M520" s="7"/>
      <c r="N520" s="7"/>
      <c r="O520" s="7"/>
      <c r="P520" s="263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8.0" customHeight="1">
      <c r="A521" s="7"/>
      <c r="B521" s="7"/>
      <c r="C521" s="7"/>
      <c r="D521" s="7"/>
      <c r="E521" s="7"/>
      <c r="F521" s="262"/>
      <c r="G521" s="7"/>
      <c r="H521" s="7"/>
      <c r="I521" s="7"/>
      <c r="J521" s="7"/>
      <c r="K521" s="7"/>
      <c r="L521" s="7"/>
      <c r="M521" s="7"/>
      <c r="N521" s="7"/>
      <c r="O521" s="7"/>
      <c r="P521" s="263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8.0" customHeight="1">
      <c r="A522" s="7"/>
      <c r="B522" s="7"/>
      <c r="C522" s="7"/>
      <c r="D522" s="7"/>
      <c r="E522" s="7"/>
      <c r="F522" s="262"/>
      <c r="G522" s="7"/>
      <c r="H522" s="7"/>
      <c r="I522" s="7"/>
      <c r="J522" s="7"/>
      <c r="K522" s="7"/>
      <c r="L522" s="7"/>
      <c r="M522" s="7"/>
      <c r="N522" s="7"/>
      <c r="O522" s="7"/>
      <c r="P522" s="263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8.0" customHeight="1">
      <c r="A523" s="7"/>
      <c r="B523" s="7"/>
      <c r="C523" s="7"/>
      <c r="D523" s="7"/>
      <c r="E523" s="7"/>
      <c r="F523" s="262"/>
      <c r="G523" s="7"/>
      <c r="H523" s="7"/>
      <c r="I523" s="7"/>
      <c r="J523" s="7"/>
      <c r="K523" s="7"/>
      <c r="L523" s="7"/>
      <c r="M523" s="7"/>
      <c r="N523" s="7"/>
      <c r="O523" s="7"/>
      <c r="P523" s="263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8.0" customHeight="1">
      <c r="A524" s="7"/>
      <c r="B524" s="7"/>
      <c r="C524" s="7"/>
      <c r="D524" s="7"/>
      <c r="E524" s="7"/>
      <c r="F524" s="262"/>
      <c r="G524" s="7"/>
      <c r="H524" s="7"/>
      <c r="I524" s="7"/>
      <c r="J524" s="7"/>
      <c r="K524" s="7"/>
      <c r="L524" s="7"/>
      <c r="M524" s="7"/>
      <c r="N524" s="7"/>
      <c r="O524" s="7"/>
      <c r="P524" s="263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8.0" customHeight="1">
      <c r="A525" s="7"/>
      <c r="B525" s="7"/>
      <c r="C525" s="7"/>
      <c r="D525" s="7"/>
      <c r="E525" s="7"/>
      <c r="F525" s="262"/>
      <c r="G525" s="7"/>
      <c r="H525" s="7"/>
      <c r="I525" s="7"/>
      <c r="J525" s="7"/>
      <c r="K525" s="7"/>
      <c r="L525" s="7"/>
      <c r="M525" s="7"/>
      <c r="N525" s="7"/>
      <c r="O525" s="7"/>
      <c r="P525" s="263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33" t="s">
        <v>53</v>
      </c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334"/>
      <c r="V1" s="334"/>
      <c r="W1" s="334"/>
      <c r="X1" s="334"/>
      <c r="Y1" s="334"/>
      <c r="Z1" s="334"/>
      <c r="AA1" s="334"/>
      <c r="AB1" s="334"/>
      <c r="AC1" s="334"/>
      <c r="AD1" s="334"/>
    </row>
    <row r="2" ht="23.25" customHeight="1">
      <c r="A2" s="334"/>
      <c r="B2" s="334"/>
      <c r="C2" s="334"/>
      <c r="D2" s="334"/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4"/>
      <c r="Q2" s="334"/>
      <c r="R2" s="334"/>
      <c r="S2" s="334"/>
      <c r="T2" s="334"/>
      <c r="U2" s="334"/>
      <c r="V2" s="334"/>
      <c r="W2" s="334"/>
      <c r="X2" s="334"/>
      <c r="Y2" s="334"/>
      <c r="Z2" s="334"/>
      <c r="AA2" s="334"/>
      <c r="AB2" s="334"/>
      <c r="AC2" s="334"/>
      <c r="AD2" s="334"/>
    </row>
    <row r="3" ht="23.25" customHeight="1">
      <c r="A3" s="333" t="s">
        <v>116</v>
      </c>
      <c r="B3" s="334"/>
      <c r="C3" s="334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</row>
    <row r="4" ht="23.25" customHeight="1">
      <c r="A4" s="334"/>
      <c r="B4" s="334"/>
      <c r="C4" s="334"/>
      <c r="D4" s="334"/>
      <c r="E4" s="334"/>
      <c r="F4" s="334"/>
      <c r="G4" s="334"/>
      <c r="H4" s="335"/>
      <c r="I4" s="335"/>
      <c r="J4" s="335"/>
      <c r="K4" s="335"/>
      <c r="L4" s="335"/>
      <c r="M4" s="335"/>
      <c r="N4" s="334"/>
      <c r="O4" s="334"/>
      <c r="P4" s="334"/>
      <c r="Q4" s="334"/>
      <c r="R4" s="334"/>
      <c r="S4" s="334"/>
      <c r="T4" s="334"/>
      <c r="U4" s="334"/>
      <c r="V4" s="334"/>
      <c r="W4" s="334"/>
      <c r="X4" s="334"/>
      <c r="Y4" s="334"/>
      <c r="Z4" s="334"/>
      <c r="AA4" s="334"/>
      <c r="AB4" s="334"/>
      <c r="AC4" s="334"/>
      <c r="AD4" s="334"/>
    </row>
    <row r="5" ht="23.25" customHeight="1">
      <c r="A5" s="333" t="s">
        <v>117</v>
      </c>
      <c r="B5" s="336" t="s">
        <v>153</v>
      </c>
      <c r="C5" s="334"/>
      <c r="D5" s="334"/>
      <c r="E5" s="334"/>
      <c r="F5" s="334"/>
      <c r="G5" s="334"/>
      <c r="H5" s="334"/>
      <c r="I5" s="334"/>
      <c r="J5" s="334"/>
      <c r="K5" s="334"/>
      <c r="L5" s="334"/>
      <c r="M5" s="334"/>
      <c r="N5" s="334"/>
      <c r="O5" s="334"/>
      <c r="P5" s="334"/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  <c r="AB5" s="334"/>
      <c r="AC5" s="334"/>
      <c r="AD5" s="334"/>
    </row>
    <row r="6" ht="24.0" customHeight="1">
      <c r="A6" s="334"/>
      <c r="B6" s="334"/>
      <c r="C6" s="334"/>
      <c r="D6" s="334"/>
      <c r="E6" s="334"/>
      <c r="F6" s="334"/>
      <c r="G6" s="334"/>
      <c r="H6" s="334"/>
      <c r="I6" s="337">
        <v>0.009</v>
      </c>
      <c r="J6" s="334"/>
      <c r="K6" s="334"/>
      <c r="L6" s="334"/>
      <c r="M6" s="334"/>
      <c r="N6" s="334"/>
      <c r="O6" s="334"/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</row>
    <row r="7" ht="68.25" customHeight="1">
      <c r="A7" s="338" t="s">
        <v>119</v>
      </c>
      <c r="B7" s="339" t="s">
        <v>120</v>
      </c>
      <c r="C7" s="340" t="s">
        <v>121</v>
      </c>
      <c r="D7" s="340" t="s">
        <v>122</v>
      </c>
      <c r="E7" s="340" t="s">
        <v>123</v>
      </c>
      <c r="F7" s="340" t="s">
        <v>124</v>
      </c>
      <c r="G7" s="341" t="s">
        <v>125</v>
      </c>
      <c r="H7" s="342" t="s">
        <v>12</v>
      </c>
      <c r="I7" s="342" t="s">
        <v>154</v>
      </c>
      <c r="J7" s="343" t="s">
        <v>155</v>
      </c>
      <c r="K7" s="334"/>
      <c r="L7" s="334"/>
      <c r="M7" s="334"/>
      <c r="N7" s="334"/>
      <c r="O7" s="334"/>
      <c r="P7" s="334"/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  <c r="AB7" s="334"/>
      <c r="AC7" s="334"/>
      <c r="AD7" s="334"/>
    </row>
    <row r="8" ht="48.0" customHeight="1">
      <c r="A8" s="344" t="str">
        <f>+SUMMARY!#REF!</f>
        <v>#ERROR!</v>
      </c>
      <c r="B8" s="345" t="str">
        <f>+SUMMARY!#REF!</f>
        <v>#ERROR!</v>
      </c>
      <c r="C8" s="345" t="str">
        <f>+SUMMARY!#REF!</f>
        <v>#ERROR!</v>
      </c>
      <c r="D8" s="345" t="str">
        <f>+SUMMARY!#REF!</f>
        <v>#ERROR!</v>
      </c>
      <c r="E8" s="345" t="str">
        <f>+SUMMARY!#REF!</f>
        <v>#ERROR!</v>
      </c>
      <c r="F8" s="345" t="str">
        <f>+SUMMARY!#REF!</f>
        <v>#ERROR!</v>
      </c>
      <c r="G8" s="345" t="str">
        <f>+SUMMARY!#REF!</f>
        <v>#ERROR!</v>
      </c>
      <c r="H8" s="346" t="str">
        <f>+SUMMARY!#REF!</f>
        <v>#ERROR!</v>
      </c>
      <c r="I8" s="347" t="str">
        <f t="shared" ref="I8:I38" si="1">D8/B8</f>
        <v>#ERROR!</v>
      </c>
      <c r="J8" s="348"/>
      <c r="K8" s="334"/>
      <c r="L8" s="334"/>
      <c r="M8" s="334"/>
      <c r="N8" s="334"/>
      <c r="O8" s="334"/>
      <c r="P8" s="334"/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</row>
    <row r="9" ht="33.0" customHeight="1">
      <c r="A9" s="344">
        <f>+SUMMARY!A7</f>
        <v>44501</v>
      </c>
      <c r="B9" s="345">
        <f>+SUMMARY!B7</f>
        <v>14954.453</v>
      </c>
      <c r="C9" s="345">
        <f>+SUMMARY!C7</f>
        <v>13217.62211</v>
      </c>
      <c r="D9" s="345">
        <f>+SUMMARY!D7</f>
        <v>293.6577516</v>
      </c>
      <c r="E9" s="345">
        <f>+SUMMARY!E7</f>
        <v>136.8</v>
      </c>
      <c r="F9" s="345">
        <f>+SUMMARY!F7</f>
        <v>950.9828775</v>
      </c>
      <c r="G9" s="345">
        <f>+SUMMARY!G7</f>
        <v>355.3902591</v>
      </c>
      <c r="H9" s="346" t="str">
        <f>+SUMMARY!H7</f>
        <v>D2050/A150/D3050CC/D2470/D2470</v>
      </c>
      <c r="I9" s="347">
        <f t="shared" si="1"/>
        <v>0.01963680996</v>
      </c>
      <c r="J9" s="348"/>
      <c r="K9" s="334"/>
      <c r="L9" s="334"/>
      <c r="M9" s="334"/>
      <c r="N9" s="334"/>
      <c r="O9" s="334"/>
      <c r="P9" s="334"/>
      <c r="Q9" s="334"/>
      <c r="R9" s="334"/>
      <c r="S9" s="334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</row>
    <row r="10" ht="33.0" customHeight="1">
      <c r="A10" s="344">
        <f>+SUMMARY!A8</f>
        <v>44503</v>
      </c>
      <c r="B10" s="345">
        <f>+SUMMARY!B8</f>
        <v>31798.038</v>
      </c>
      <c r="C10" s="345">
        <f>+SUMMARY!C8</f>
        <v>374.96191</v>
      </c>
      <c r="D10" s="345">
        <f>+SUMMARY!D8</f>
        <v>277.309413</v>
      </c>
      <c r="E10" s="345">
        <f>+SUMMARY!E8</f>
        <v>119.4</v>
      </c>
      <c r="F10" s="345">
        <f>+SUMMARY!F8</f>
        <v>2352.41943</v>
      </c>
      <c r="G10" s="345">
        <f>+SUMMARY!G8</f>
        <v>28673.94725</v>
      </c>
      <c r="H10" s="346" t="str">
        <f>+SUMMARY!H8</f>
        <v>D2240/D2240/HRD2960/D1870</v>
      </c>
      <c r="I10" s="347">
        <f t="shared" si="1"/>
        <v>0.008720959859</v>
      </c>
      <c r="J10" s="348"/>
      <c r="K10" s="334"/>
      <c r="L10" s="334"/>
      <c r="M10" s="334"/>
      <c r="N10" s="334"/>
      <c r="O10" s="334"/>
      <c r="P10" s="334"/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  <c r="AB10" s="334"/>
      <c r="AC10" s="334"/>
      <c r="AD10" s="334"/>
    </row>
    <row r="11" ht="33.0" customHeight="1">
      <c r="A11" s="344">
        <f>+SUMMARY!A9</f>
        <v>44505</v>
      </c>
      <c r="B11" s="345">
        <f>+SUMMARY!B9</f>
        <v>15250.465</v>
      </c>
      <c r="C11" s="345">
        <f>+SUMMARY!C9</f>
        <v>12735.18033</v>
      </c>
      <c r="D11" s="345">
        <f>+SUMMARY!D9</f>
        <v>0</v>
      </c>
      <c r="E11" s="345">
        <f>+SUMMARY!E9</f>
        <v>77.4</v>
      </c>
      <c r="F11" s="345">
        <f>+SUMMARY!F9</f>
        <v>461.0066005</v>
      </c>
      <c r="G11" s="345">
        <f>+SUMMARY!G9</f>
        <v>1976.878067</v>
      </c>
      <c r="H11" s="346" t="str">
        <f>+SUMMARY!H9</f>
        <v>HRD2960/A150/D3050CCY</v>
      </c>
      <c r="I11" s="347">
        <f t="shared" si="1"/>
        <v>0</v>
      </c>
      <c r="J11" s="348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  <c r="Y11" s="334"/>
      <c r="Z11" s="334"/>
      <c r="AA11" s="334"/>
      <c r="AB11" s="334"/>
      <c r="AC11" s="334"/>
      <c r="AD11" s="334"/>
    </row>
    <row r="12" ht="33.0" customHeight="1">
      <c r="A12" s="344">
        <f>+SUMMARY!A10</f>
        <v>44508</v>
      </c>
      <c r="B12" s="345">
        <f>+SUMMARY!B10</f>
        <v>33059.589</v>
      </c>
      <c r="C12" s="345">
        <f>+SUMMARY!C10</f>
        <v>29271.83844</v>
      </c>
      <c r="D12" s="345">
        <f>+SUMMARY!D10</f>
        <v>0</v>
      </c>
      <c r="E12" s="345">
        <f>+SUMMARY!E10</f>
        <v>155.4</v>
      </c>
      <c r="F12" s="345">
        <f>+SUMMARY!F10</f>
        <v>2234.042738</v>
      </c>
      <c r="G12" s="345">
        <f>+SUMMARY!G10</f>
        <v>1398.307818</v>
      </c>
      <c r="H12" s="346" t="str">
        <f>+SUMMARY!H10</f>
        <v>D2550GT/D1670/D2550GT/D2070CC/A270/D3070</v>
      </c>
      <c r="I12" s="347">
        <f t="shared" si="1"/>
        <v>0</v>
      </c>
      <c r="J12" s="348"/>
      <c r="K12" s="334"/>
      <c r="L12" s="334"/>
      <c r="M12" s="334"/>
      <c r="N12" s="334"/>
      <c r="O12" s="334"/>
      <c r="P12" s="334"/>
      <c r="Q12" s="334"/>
      <c r="R12" s="334"/>
      <c r="S12" s="334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334"/>
    </row>
    <row r="13" ht="33.0" customHeight="1">
      <c r="A13" s="344">
        <f>+SUMMARY!A11</f>
        <v>44511</v>
      </c>
      <c r="B13" s="345">
        <f>+SUMMARY!B11</f>
        <v>31633.76655</v>
      </c>
      <c r="C13" s="345">
        <f>+SUMMARY!C11</f>
        <v>29177.73737</v>
      </c>
      <c r="D13" s="345">
        <f>+SUMMARY!D11</f>
        <v>0</v>
      </c>
      <c r="E13" s="345">
        <f>+SUMMARY!E11</f>
        <v>136.2</v>
      </c>
      <c r="F13" s="345">
        <f>+SUMMARY!F11</f>
        <v>2066.488568</v>
      </c>
      <c r="G13" s="345">
        <f>+SUMMARY!G11</f>
        <v>253.340612</v>
      </c>
      <c r="H13" s="346" t="str">
        <f>+SUMMARY!H11</f>
        <v>HRD2960/D3550/D2240/D2940W</v>
      </c>
      <c r="I13" s="347">
        <f t="shared" si="1"/>
        <v>0</v>
      </c>
      <c r="J13" s="348"/>
      <c r="K13" s="334"/>
      <c r="L13" s="334"/>
      <c r="M13" s="334"/>
      <c r="N13" s="334"/>
      <c r="O13" s="334"/>
      <c r="P13" s="334"/>
      <c r="Q13" s="334"/>
      <c r="R13" s="334"/>
      <c r="S13" s="334"/>
      <c r="T13" s="334"/>
      <c r="U13" s="334"/>
      <c r="V13" s="334"/>
      <c r="W13" s="334"/>
      <c r="X13" s="334"/>
      <c r="Y13" s="334"/>
      <c r="Z13" s="334"/>
      <c r="AA13" s="334"/>
      <c r="AB13" s="334"/>
      <c r="AC13" s="334"/>
      <c r="AD13" s="334"/>
    </row>
    <row r="14" ht="33.0" customHeight="1">
      <c r="A14" s="344">
        <f>+SUMMARY!A12</f>
        <v>44513</v>
      </c>
      <c r="B14" s="345">
        <f>+SUMMARY!B12</f>
        <v>18173.9872</v>
      </c>
      <c r="C14" s="345">
        <f>+SUMMARY!C12</f>
        <v>16595.18297</v>
      </c>
      <c r="D14" s="345">
        <f>+SUMMARY!D12</f>
        <v>0</v>
      </c>
      <c r="E14" s="345">
        <f>+SUMMARY!E12</f>
        <v>72.6</v>
      </c>
      <c r="F14" s="345">
        <f>+SUMMARY!F12</f>
        <v>708.8693227</v>
      </c>
      <c r="G14" s="345">
        <f>+SUMMARY!G12</f>
        <v>797.3349038</v>
      </c>
      <c r="H14" s="346" t="str">
        <f>+SUMMARY!H12</f>
        <v>D1870/HRD2960</v>
      </c>
      <c r="I14" s="347">
        <f t="shared" si="1"/>
        <v>0</v>
      </c>
      <c r="J14" s="348"/>
      <c r="K14" s="334"/>
      <c r="L14" s="334"/>
      <c r="M14" s="334"/>
      <c r="N14" s="334"/>
      <c r="O14" s="334"/>
      <c r="P14" s="334"/>
      <c r="Q14" s="334"/>
      <c r="R14" s="334"/>
      <c r="S14" s="334"/>
      <c r="T14" s="334"/>
      <c r="U14" s="334"/>
      <c r="V14" s="334"/>
      <c r="W14" s="334"/>
      <c r="X14" s="334"/>
      <c r="Y14" s="334"/>
      <c r="Z14" s="334"/>
      <c r="AA14" s="334"/>
      <c r="AB14" s="334"/>
      <c r="AC14" s="334"/>
      <c r="AD14" s="334"/>
    </row>
    <row r="15" ht="33.0" customHeight="1">
      <c r="A15" s="344">
        <f>+SUMMARY!A13</f>
        <v>44517</v>
      </c>
      <c r="B15" s="345">
        <f>+SUMMARY!B13</f>
        <v>21352.9799</v>
      </c>
      <c r="C15" s="345">
        <f>+SUMMARY!C13</f>
        <v>19204.78664</v>
      </c>
      <c r="D15" s="345">
        <f>+SUMMARY!D13</f>
        <v>0</v>
      </c>
      <c r="E15" s="345">
        <f>+SUMMARY!E13</f>
        <v>150.6</v>
      </c>
      <c r="F15" s="345">
        <f>+SUMMARY!F13</f>
        <v>1747.817975</v>
      </c>
      <c r="G15" s="345">
        <f>+SUMMARY!G13</f>
        <v>249.7752878</v>
      </c>
      <c r="H15" s="346" t="str">
        <f>+SUMMARY!H13</f>
        <v>D2050/D1670/D3550/D2220/D2270CC</v>
      </c>
      <c r="I15" s="347">
        <f t="shared" si="1"/>
        <v>0</v>
      </c>
      <c r="J15" s="348"/>
      <c r="K15" s="334"/>
      <c r="L15" s="334"/>
      <c r="M15" s="334"/>
      <c r="N15" s="334"/>
      <c r="O15" s="334"/>
      <c r="P15" s="334"/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</row>
    <row r="16" ht="33.0" customHeight="1">
      <c r="A16" s="344">
        <f>+SUMMARY!A14</f>
        <v>44519</v>
      </c>
      <c r="B16" s="345">
        <f>+SUMMARY!B14</f>
        <v>14247.4744</v>
      </c>
      <c r="C16" s="345">
        <f>+SUMMARY!C14</f>
        <v>12854.82854</v>
      </c>
      <c r="D16" s="345">
        <f>+SUMMARY!D14</f>
        <v>0</v>
      </c>
      <c r="E16" s="345">
        <f>+SUMMARY!E14</f>
        <v>138.6</v>
      </c>
      <c r="F16" s="345">
        <f>+SUMMARY!F14</f>
        <v>968.7470753</v>
      </c>
      <c r="G16" s="345">
        <f>+SUMMARY!G14</f>
        <v>285.2987822</v>
      </c>
      <c r="H16" s="346" t="str">
        <f>+SUMMARY!H14</f>
        <v>D2850/D1650/D4050</v>
      </c>
      <c r="I16" s="347">
        <f t="shared" si="1"/>
        <v>0</v>
      </c>
      <c r="J16" s="348"/>
      <c r="K16" s="334"/>
      <c r="L16" s="334"/>
      <c r="M16" s="334"/>
      <c r="N16" s="334"/>
      <c r="O16" s="334"/>
      <c r="P16" s="334"/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</row>
    <row r="17" ht="33.0" customHeight="1">
      <c r="A17" s="344">
        <f>+SUMMARY!A15</f>
        <v>44520</v>
      </c>
      <c r="B17" s="345">
        <f>+SUMMARY!B15</f>
        <v>20955.8232</v>
      </c>
      <c r="C17" s="345">
        <f>+SUMMARY!C15</f>
        <v>18829.69403</v>
      </c>
      <c r="D17" s="345">
        <f>+SUMMARY!D15</f>
        <v>0</v>
      </c>
      <c r="E17" s="345">
        <f>+SUMMARY!E15</f>
        <v>165.6</v>
      </c>
      <c r="F17" s="345">
        <f>+SUMMARY!F15</f>
        <v>1495.269829</v>
      </c>
      <c r="G17" s="345">
        <f>+SUMMARY!G15</f>
        <v>465.2593399</v>
      </c>
      <c r="H17" s="346" t="str">
        <f>+SUMMARY!H15</f>
        <v>D4050/D1670CC/D1870/D1870/D2070CC/D2070CC</v>
      </c>
      <c r="I17" s="347">
        <f t="shared" si="1"/>
        <v>0</v>
      </c>
      <c r="J17" s="348"/>
      <c r="K17" s="349"/>
      <c r="L17" s="349"/>
      <c r="M17" s="349"/>
      <c r="N17" s="349"/>
      <c r="O17" s="349"/>
      <c r="P17" s="349"/>
      <c r="Q17" s="349"/>
      <c r="R17" s="349"/>
      <c r="S17" s="349"/>
      <c r="T17" s="349"/>
      <c r="U17" s="349"/>
      <c r="V17" s="349"/>
      <c r="W17" s="349"/>
      <c r="X17" s="349"/>
      <c r="Y17" s="349"/>
      <c r="Z17" s="349"/>
      <c r="AA17" s="349"/>
      <c r="AB17" s="349"/>
      <c r="AC17" s="349"/>
      <c r="AD17" s="349"/>
    </row>
    <row r="18" ht="33.0" customHeight="1">
      <c r="A18" s="344">
        <f>+SUMMARY!A16</f>
        <v>44523</v>
      </c>
      <c r="B18" s="345">
        <f>+SUMMARY!B16</f>
        <v>14445.12634</v>
      </c>
      <c r="C18" s="345">
        <f>+SUMMARY!C16</f>
        <v>13100.84326</v>
      </c>
      <c r="D18" s="345">
        <f>+SUMMARY!D16</f>
        <v>0</v>
      </c>
      <c r="E18" s="345">
        <f>+SUMMARY!E16</f>
        <v>112.2</v>
      </c>
      <c r="F18" s="345">
        <f>+SUMMARY!F16</f>
        <v>871.5160665</v>
      </c>
      <c r="G18" s="345">
        <f>+SUMMARY!G16</f>
        <v>360.5670175</v>
      </c>
      <c r="H18" s="346" t="str">
        <f>+SUMMARY!H16</f>
        <v>D2220/D1870/HRD2940/HRD2930/HRD2960</v>
      </c>
      <c r="I18" s="347">
        <f t="shared" si="1"/>
        <v>0</v>
      </c>
      <c r="J18" s="348"/>
      <c r="K18" s="349"/>
      <c r="L18" s="349"/>
      <c r="M18" s="349"/>
      <c r="N18" s="349"/>
      <c r="O18" s="349"/>
      <c r="P18" s="349"/>
      <c r="Q18" s="349"/>
      <c r="R18" s="349"/>
      <c r="S18" s="349"/>
      <c r="T18" s="349"/>
      <c r="U18" s="349"/>
      <c r="V18" s="349"/>
      <c r="W18" s="349"/>
      <c r="X18" s="349"/>
      <c r="Y18" s="349"/>
      <c r="Z18" s="349"/>
      <c r="AA18" s="349"/>
      <c r="AB18" s="349"/>
      <c r="AC18" s="349"/>
      <c r="AD18" s="349"/>
    </row>
    <row r="19" ht="33.0" customHeight="1">
      <c r="A19" s="344">
        <f>+SUMMARY!A17</f>
        <v>44524</v>
      </c>
      <c r="B19" s="345">
        <f>+SUMMARY!B17</f>
        <v>16884.1677</v>
      </c>
      <c r="C19" s="345">
        <f>+SUMMARY!C17</f>
        <v>15466.42674</v>
      </c>
      <c r="D19" s="345">
        <f>+SUMMARY!D17</f>
        <v>0</v>
      </c>
      <c r="E19" s="345">
        <f>+SUMMARY!E17</f>
        <v>115.8</v>
      </c>
      <c r="F19" s="345">
        <f>+SUMMARY!F17</f>
        <v>1048.681803</v>
      </c>
      <c r="G19" s="345">
        <f>+SUMMARY!G17</f>
        <v>253.259157</v>
      </c>
      <c r="H19" s="346" t="str">
        <f>+SUMMARY!H17</f>
        <v>D2940W/D2550GT/D3550/D1670</v>
      </c>
      <c r="I19" s="347">
        <f t="shared" si="1"/>
        <v>0</v>
      </c>
      <c r="J19" s="348"/>
      <c r="K19" s="349"/>
      <c r="L19" s="349"/>
      <c r="M19" s="349"/>
      <c r="N19" s="349"/>
      <c r="O19" s="349"/>
      <c r="P19" s="349"/>
      <c r="Q19" s="349"/>
      <c r="R19" s="349"/>
      <c r="S19" s="349"/>
      <c r="T19" s="349"/>
      <c r="U19" s="349"/>
      <c r="V19" s="349"/>
      <c r="W19" s="349"/>
      <c r="X19" s="349"/>
      <c r="Y19" s="349"/>
      <c r="Z19" s="349"/>
      <c r="AA19" s="349"/>
      <c r="AB19" s="349"/>
      <c r="AC19" s="349"/>
      <c r="AD19" s="349"/>
    </row>
    <row r="20" ht="33.0" customHeight="1">
      <c r="A20" s="344">
        <f>+SUMMARY!A18</f>
        <v>44526</v>
      </c>
      <c r="B20" s="345">
        <f>+SUMMARY!B18</f>
        <v>17597.5942</v>
      </c>
      <c r="C20" s="345">
        <f>+SUMMARY!C18</f>
        <v>16471.08165</v>
      </c>
      <c r="D20" s="345">
        <f>+SUMMARY!D18</f>
        <v>0</v>
      </c>
      <c r="E20" s="345">
        <f>+SUMMARY!E18</f>
        <v>105.6</v>
      </c>
      <c r="F20" s="345">
        <f>+SUMMARY!F18</f>
        <v>488.2907197</v>
      </c>
      <c r="G20" s="345">
        <f>+SUMMARY!G18</f>
        <v>532.6218298</v>
      </c>
      <c r="H20" s="346" t="str">
        <f>+SUMMARY!H18</f>
        <v>D2850/HRD2960/D1870CC/D2570CC</v>
      </c>
      <c r="I20" s="347">
        <f t="shared" si="1"/>
        <v>0</v>
      </c>
      <c r="J20" s="348"/>
      <c r="K20" s="349"/>
      <c r="L20" s="349"/>
      <c r="M20" s="349"/>
      <c r="N20" s="349"/>
      <c r="O20" s="349"/>
      <c r="P20" s="349"/>
      <c r="Q20" s="349"/>
      <c r="R20" s="349"/>
      <c r="S20" s="349"/>
      <c r="T20" s="349"/>
      <c r="U20" s="349"/>
      <c r="V20" s="349"/>
      <c r="W20" s="349"/>
      <c r="X20" s="349"/>
      <c r="Y20" s="349"/>
      <c r="Z20" s="349"/>
      <c r="AA20" s="349"/>
      <c r="AB20" s="349"/>
      <c r="AC20" s="349"/>
      <c r="AD20" s="349"/>
    </row>
    <row r="21" ht="33.0" customHeight="1">
      <c r="A21" s="344">
        <f>+SUMMARY!A19</f>
        <v>44527</v>
      </c>
      <c r="B21" s="345">
        <f>+SUMMARY!B19</f>
        <v>34381.3267</v>
      </c>
      <c r="C21" s="345">
        <f>+SUMMARY!C19</f>
        <v>31137.74583</v>
      </c>
      <c r="D21" s="345">
        <f>+SUMMARY!D19</f>
        <v>0</v>
      </c>
      <c r="E21" s="345">
        <f>+SUMMARY!E19</f>
        <v>217.8</v>
      </c>
      <c r="F21" s="345">
        <f>+SUMMARY!F19</f>
        <v>2424.971796</v>
      </c>
      <c r="G21" s="345">
        <f>+SUMMARY!G19</f>
        <v>600.8090725</v>
      </c>
      <c r="H21" s="346" t="str">
        <f>+SUMMARY!H19</f>
        <v>D2940W/D2940W/D3550/D2270CC/D1670CC/D2050</v>
      </c>
      <c r="I21" s="347">
        <f t="shared" si="1"/>
        <v>0</v>
      </c>
      <c r="J21" s="348"/>
      <c r="K21" s="349"/>
      <c r="L21" s="349"/>
      <c r="M21" s="349"/>
      <c r="N21" s="349"/>
      <c r="O21" s="349"/>
      <c r="P21" s="349"/>
      <c r="Q21" s="349"/>
      <c r="R21" s="349"/>
      <c r="S21" s="349"/>
      <c r="T21" s="349"/>
      <c r="U21" s="349"/>
      <c r="V21" s="349"/>
      <c r="W21" s="349"/>
      <c r="X21" s="349"/>
      <c r="Y21" s="349"/>
      <c r="Z21" s="349"/>
      <c r="AA21" s="349"/>
      <c r="AB21" s="349"/>
      <c r="AC21" s="349"/>
      <c r="AD21" s="349"/>
    </row>
    <row r="22" ht="33.0" customHeight="1">
      <c r="A22" s="344">
        <f>+SUMMARY!A20</f>
        <v>44528</v>
      </c>
      <c r="B22" s="345">
        <f>+SUMMARY!B20</f>
        <v>14762.934</v>
      </c>
      <c r="C22" s="345">
        <f>+SUMMARY!C20</f>
        <v>13930.06051</v>
      </c>
      <c r="D22" s="345">
        <f>+SUMMARY!D20</f>
        <v>0</v>
      </c>
      <c r="E22" s="345">
        <f>+SUMMARY!E20</f>
        <v>149.4</v>
      </c>
      <c r="F22" s="345">
        <f>+SUMMARY!F20</f>
        <v>356.7118194</v>
      </c>
      <c r="G22" s="345">
        <f>+SUMMARY!G20</f>
        <v>326.7616691</v>
      </c>
      <c r="H22" s="346" t="str">
        <f>+SUMMARY!H20</f>
        <v>HRD2940/HRD2940/D2670CC/D2670CC</v>
      </c>
      <c r="I22" s="347">
        <f t="shared" si="1"/>
        <v>0</v>
      </c>
      <c r="J22" s="348"/>
      <c r="K22" s="349"/>
      <c r="L22" s="349"/>
      <c r="M22" s="349"/>
      <c r="N22" s="349"/>
      <c r="O22" s="349"/>
      <c r="P22" s="349"/>
      <c r="Q22" s="349"/>
      <c r="R22" s="349"/>
      <c r="S22" s="349"/>
      <c r="T22" s="349"/>
      <c r="U22" s="349"/>
      <c r="V22" s="349"/>
      <c r="W22" s="349"/>
      <c r="X22" s="349"/>
      <c r="Y22" s="349"/>
      <c r="Z22" s="349"/>
      <c r="AA22" s="349"/>
      <c r="AB22" s="349"/>
      <c r="AC22" s="349"/>
      <c r="AD22" s="349"/>
    </row>
    <row r="23" ht="33.0" customHeight="1">
      <c r="A23" s="344">
        <f>+SUMMARY!A21</f>
        <v>44529</v>
      </c>
      <c r="B23" s="345">
        <f>+SUMMARY!B21</f>
        <v>24938.05322</v>
      </c>
      <c r="C23" s="345">
        <f>+SUMMARY!C21</f>
        <v>23108.4514</v>
      </c>
      <c r="D23" s="345">
        <f>+SUMMARY!D21</f>
        <v>123.08</v>
      </c>
      <c r="E23" s="345">
        <f>+SUMMARY!E21</f>
        <v>110.4</v>
      </c>
      <c r="F23" s="345">
        <f>+SUMMARY!F21</f>
        <v>811.0907191</v>
      </c>
      <c r="G23" s="345">
        <f>+SUMMARY!G21</f>
        <v>785.0311024</v>
      </c>
      <c r="H23" s="346" t="str">
        <f>+SUMMARY!H21</f>
        <v>HRD2940/HRD2930/HRD5040/D2070CC</v>
      </c>
      <c r="I23" s="347">
        <f t="shared" si="1"/>
        <v>0.004935429358</v>
      </c>
      <c r="J23" s="348"/>
      <c r="K23" s="349"/>
      <c r="L23" s="349"/>
      <c r="M23" s="349"/>
      <c r="N23" s="349"/>
      <c r="O23" s="349"/>
      <c r="P23" s="349"/>
      <c r="Q23" s="349"/>
      <c r="R23" s="349"/>
      <c r="S23" s="349"/>
      <c r="T23" s="349"/>
      <c r="U23" s="349"/>
      <c r="V23" s="349"/>
      <c r="W23" s="349"/>
      <c r="X23" s="349"/>
      <c r="Y23" s="349"/>
      <c r="Z23" s="349"/>
      <c r="AA23" s="349"/>
      <c r="AB23" s="349"/>
      <c r="AC23" s="349"/>
      <c r="AD23" s="349"/>
    </row>
    <row r="24" ht="33.0" customHeight="1">
      <c r="A24" s="344" t="str">
        <f>+SUMMARY!A22</f>
        <v/>
      </c>
      <c r="B24" s="345" t="str">
        <f>+SUMMARY!B22</f>
        <v/>
      </c>
      <c r="C24" s="345" t="str">
        <f>+SUMMARY!C22</f>
        <v/>
      </c>
      <c r="D24" s="345" t="str">
        <f>+SUMMARY!D22</f>
        <v/>
      </c>
      <c r="E24" s="345" t="str">
        <f>+SUMMARY!E22</f>
        <v/>
      </c>
      <c r="F24" s="345" t="str">
        <f>+SUMMARY!F22</f>
        <v/>
      </c>
      <c r="G24" s="345" t="str">
        <f>+SUMMARY!G22</f>
        <v/>
      </c>
      <c r="H24" s="346" t="str">
        <f>+SUMMARY!H22</f>
        <v/>
      </c>
      <c r="I24" s="347" t="str">
        <f t="shared" si="1"/>
        <v>#DIV/0!</v>
      </c>
      <c r="J24" s="348"/>
      <c r="K24" s="349"/>
      <c r="L24" s="349"/>
      <c r="M24" s="349"/>
      <c r="N24" s="349"/>
      <c r="O24" s="349"/>
      <c r="P24" s="349"/>
      <c r="Q24" s="349"/>
      <c r="R24" s="349"/>
      <c r="S24" s="349"/>
      <c r="T24" s="349"/>
      <c r="U24" s="349"/>
      <c r="V24" s="349"/>
      <c r="W24" s="349"/>
      <c r="X24" s="349"/>
      <c r="Y24" s="349"/>
      <c r="Z24" s="349"/>
      <c r="AA24" s="349"/>
      <c r="AB24" s="349"/>
      <c r="AC24" s="349"/>
      <c r="AD24" s="349"/>
    </row>
    <row r="25" ht="33.0" customHeight="1">
      <c r="A25" s="344" t="str">
        <f>+SUMMARY!#REF!</f>
        <v>#ERROR!</v>
      </c>
      <c r="B25" s="345" t="str">
        <f>+SUMMARY!#REF!</f>
        <v>#ERROR!</v>
      </c>
      <c r="C25" s="345" t="str">
        <f>+SUMMARY!#REF!</f>
        <v>#ERROR!</v>
      </c>
      <c r="D25" s="345" t="str">
        <f>+SUMMARY!#REF!</f>
        <v>#ERROR!</v>
      </c>
      <c r="E25" s="345" t="str">
        <f>+SUMMARY!#REF!</f>
        <v>#ERROR!</v>
      </c>
      <c r="F25" s="345" t="str">
        <f>+SUMMARY!#REF!</f>
        <v>#ERROR!</v>
      </c>
      <c r="G25" s="345" t="str">
        <f>+SUMMARY!#REF!</f>
        <v>#ERROR!</v>
      </c>
      <c r="H25" s="346" t="str">
        <f>+SUMMARY!#REF!</f>
        <v>#ERROR!</v>
      </c>
      <c r="I25" s="347" t="str">
        <f t="shared" si="1"/>
        <v>#ERROR!</v>
      </c>
      <c r="J25" s="348"/>
      <c r="K25" s="349"/>
      <c r="L25" s="349"/>
      <c r="M25" s="349"/>
      <c r="N25" s="349"/>
      <c r="O25" s="349"/>
      <c r="P25" s="349"/>
      <c r="Q25" s="349"/>
      <c r="R25" s="349"/>
      <c r="S25" s="349"/>
      <c r="T25" s="349"/>
      <c r="U25" s="349"/>
      <c r="V25" s="349"/>
      <c r="W25" s="349"/>
      <c r="X25" s="349"/>
      <c r="Y25" s="349"/>
      <c r="Z25" s="349"/>
      <c r="AA25" s="349"/>
      <c r="AB25" s="349"/>
      <c r="AC25" s="349"/>
      <c r="AD25" s="349"/>
    </row>
    <row r="26" ht="33.0" customHeight="1">
      <c r="A26" s="344" t="str">
        <f>+SUMMARY!#REF!</f>
        <v>#ERROR!</v>
      </c>
      <c r="B26" s="345" t="str">
        <f>+SUMMARY!#REF!</f>
        <v>#ERROR!</v>
      </c>
      <c r="C26" s="345" t="str">
        <f>+SUMMARY!#REF!</f>
        <v>#ERROR!</v>
      </c>
      <c r="D26" s="345" t="str">
        <f>+SUMMARY!#REF!</f>
        <v>#ERROR!</v>
      </c>
      <c r="E26" s="345" t="str">
        <f>+SUMMARY!#REF!</f>
        <v>#ERROR!</v>
      </c>
      <c r="F26" s="345" t="str">
        <f>+SUMMARY!#REF!</f>
        <v>#ERROR!</v>
      </c>
      <c r="G26" s="345" t="str">
        <f>+SUMMARY!#REF!</f>
        <v>#ERROR!</v>
      </c>
      <c r="H26" s="346" t="str">
        <f>+SUMMARY!#REF!</f>
        <v>#ERROR!</v>
      </c>
      <c r="I26" s="347" t="str">
        <f t="shared" si="1"/>
        <v>#ERROR!</v>
      </c>
      <c r="J26" s="348"/>
      <c r="K26" s="349"/>
      <c r="L26" s="349"/>
      <c r="M26" s="349"/>
      <c r="N26" s="349"/>
      <c r="O26" s="349"/>
      <c r="P26" s="349"/>
      <c r="Q26" s="349"/>
      <c r="R26" s="349"/>
      <c r="S26" s="349"/>
      <c r="T26" s="349"/>
      <c r="U26" s="349"/>
      <c r="V26" s="349"/>
      <c r="W26" s="349"/>
      <c r="X26" s="349"/>
      <c r="Y26" s="349"/>
      <c r="Z26" s="349"/>
      <c r="AA26" s="349"/>
      <c r="AB26" s="349"/>
      <c r="AC26" s="349"/>
      <c r="AD26" s="349"/>
    </row>
    <row r="27" ht="33.0" customHeight="1">
      <c r="A27" s="344" t="str">
        <f>+SUMMARY!#REF!</f>
        <v>#ERROR!</v>
      </c>
      <c r="B27" s="345" t="str">
        <f>+SUMMARY!#REF!</f>
        <v>#ERROR!</v>
      </c>
      <c r="C27" s="345" t="str">
        <f>+SUMMARY!#REF!</f>
        <v>#ERROR!</v>
      </c>
      <c r="D27" s="345" t="str">
        <f>+SUMMARY!#REF!</f>
        <v>#ERROR!</v>
      </c>
      <c r="E27" s="345" t="str">
        <f>+SUMMARY!#REF!</f>
        <v>#ERROR!</v>
      </c>
      <c r="F27" s="345" t="str">
        <f>+SUMMARY!#REF!</f>
        <v>#ERROR!</v>
      </c>
      <c r="G27" s="345" t="str">
        <f>+SUMMARY!#REF!</f>
        <v>#ERROR!</v>
      </c>
      <c r="H27" s="346" t="str">
        <f>+SUMMARY!#REF!</f>
        <v>#ERROR!</v>
      </c>
      <c r="I27" s="347" t="str">
        <f t="shared" si="1"/>
        <v>#ERROR!</v>
      </c>
      <c r="J27" s="348"/>
      <c r="K27" s="349"/>
      <c r="L27" s="349"/>
      <c r="M27" s="349"/>
      <c r="N27" s="349"/>
      <c r="O27" s="349"/>
      <c r="P27" s="349"/>
      <c r="Q27" s="349"/>
      <c r="R27" s="349"/>
      <c r="S27" s="349"/>
      <c r="T27" s="349"/>
      <c r="U27" s="349"/>
      <c r="V27" s="349"/>
      <c r="W27" s="349"/>
      <c r="X27" s="349"/>
      <c r="Y27" s="349"/>
      <c r="Z27" s="349"/>
      <c r="AA27" s="349"/>
      <c r="AB27" s="349"/>
      <c r="AC27" s="349"/>
      <c r="AD27" s="349"/>
    </row>
    <row r="28" ht="33.0" customHeight="1">
      <c r="A28" s="344" t="str">
        <f>+SUMMARY!#REF!</f>
        <v>#ERROR!</v>
      </c>
      <c r="B28" s="345" t="str">
        <f>+SUMMARY!#REF!</f>
        <v>#ERROR!</v>
      </c>
      <c r="C28" s="345" t="str">
        <f>+SUMMARY!#REF!</f>
        <v>#ERROR!</v>
      </c>
      <c r="D28" s="345" t="str">
        <f>+SUMMARY!#REF!</f>
        <v>#ERROR!</v>
      </c>
      <c r="E28" s="345" t="str">
        <f>+SUMMARY!#REF!</f>
        <v>#ERROR!</v>
      </c>
      <c r="F28" s="345" t="str">
        <f>+SUMMARY!#REF!</f>
        <v>#ERROR!</v>
      </c>
      <c r="G28" s="345" t="str">
        <f>+SUMMARY!#REF!</f>
        <v>#ERROR!</v>
      </c>
      <c r="H28" s="346" t="str">
        <f>+SUMMARY!#REF!</f>
        <v>#ERROR!</v>
      </c>
      <c r="I28" s="347" t="str">
        <f t="shared" si="1"/>
        <v>#ERROR!</v>
      </c>
      <c r="J28" s="348"/>
      <c r="K28" s="349"/>
      <c r="L28" s="349"/>
      <c r="M28" s="349"/>
      <c r="N28" s="349"/>
      <c r="O28" s="349"/>
      <c r="P28" s="349"/>
      <c r="Q28" s="349"/>
      <c r="R28" s="349"/>
      <c r="S28" s="349"/>
      <c r="T28" s="349"/>
      <c r="U28" s="349"/>
      <c r="V28" s="349"/>
      <c r="W28" s="349"/>
      <c r="X28" s="349"/>
      <c r="Y28" s="349"/>
      <c r="Z28" s="349"/>
      <c r="AA28" s="349"/>
      <c r="AB28" s="349"/>
      <c r="AC28" s="349"/>
      <c r="AD28" s="349"/>
    </row>
    <row r="29" ht="33.0" customHeight="1">
      <c r="A29" s="344" t="str">
        <f>+SUMMARY!#REF!</f>
        <v>#ERROR!</v>
      </c>
      <c r="B29" s="345" t="str">
        <f>+SUMMARY!#REF!</f>
        <v>#ERROR!</v>
      </c>
      <c r="C29" s="345" t="str">
        <f>+SUMMARY!#REF!</f>
        <v>#ERROR!</v>
      </c>
      <c r="D29" s="345" t="str">
        <f>+SUMMARY!#REF!</f>
        <v>#ERROR!</v>
      </c>
      <c r="E29" s="345" t="str">
        <f>+SUMMARY!#REF!</f>
        <v>#ERROR!</v>
      </c>
      <c r="F29" s="345" t="str">
        <f>+SUMMARY!#REF!</f>
        <v>#ERROR!</v>
      </c>
      <c r="G29" s="345" t="str">
        <f>+SUMMARY!#REF!</f>
        <v>#ERROR!</v>
      </c>
      <c r="H29" s="346" t="str">
        <f>+SUMMARY!#REF!</f>
        <v>#ERROR!</v>
      </c>
      <c r="I29" s="347" t="str">
        <f t="shared" si="1"/>
        <v>#ERROR!</v>
      </c>
      <c r="J29" s="348"/>
      <c r="K29" s="349"/>
      <c r="L29" s="349"/>
      <c r="M29" s="349"/>
      <c r="N29" s="349"/>
      <c r="O29" s="349"/>
      <c r="P29" s="349"/>
      <c r="Q29" s="349"/>
      <c r="R29" s="349"/>
      <c r="S29" s="349"/>
      <c r="T29" s="349"/>
      <c r="U29" s="349"/>
      <c r="V29" s="349"/>
      <c r="W29" s="349"/>
      <c r="X29" s="349"/>
      <c r="Y29" s="349"/>
      <c r="Z29" s="349"/>
      <c r="AA29" s="349"/>
      <c r="AB29" s="349"/>
      <c r="AC29" s="349"/>
      <c r="AD29" s="349"/>
    </row>
    <row r="30" ht="33.0" customHeight="1">
      <c r="A30" s="344" t="str">
        <f>+SUMMARY!#REF!</f>
        <v>#ERROR!</v>
      </c>
      <c r="B30" s="345" t="str">
        <f>+SUMMARY!#REF!</f>
        <v>#ERROR!</v>
      </c>
      <c r="C30" s="345" t="str">
        <f>+SUMMARY!#REF!</f>
        <v>#ERROR!</v>
      </c>
      <c r="D30" s="345" t="str">
        <f>+SUMMARY!#REF!</f>
        <v>#ERROR!</v>
      </c>
      <c r="E30" s="345" t="str">
        <f>+SUMMARY!#REF!</f>
        <v>#ERROR!</v>
      </c>
      <c r="F30" s="345" t="str">
        <f>+SUMMARY!#REF!</f>
        <v>#ERROR!</v>
      </c>
      <c r="G30" s="345" t="str">
        <f>+SUMMARY!#REF!</f>
        <v>#ERROR!</v>
      </c>
      <c r="H30" s="346" t="str">
        <f>+SUMMARY!#REF!</f>
        <v>#ERROR!</v>
      </c>
      <c r="I30" s="347" t="str">
        <f t="shared" si="1"/>
        <v>#ERROR!</v>
      </c>
      <c r="J30" s="348"/>
      <c r="K30" s="349"/>
      <c r="L30" s="349"/>
      <c r="M30" s="349"/>
      <c r="N30" s="349"/>
      <c r="O30" s="349"/>
      <c r="P30" s="349"/>
      <c r="Q30" s="349"/>
      <c r="R30" s="349"/>
      <c r="S30" s="349"/>
      <c r="T30" s="349"/>
      <c r="U30" s="349"/>
      <c r="V30" s="349"/>
      <c r="W30" s="349"/>
      <c r="X30" s="349"/>
      <c r="Y30" s="349"/>
      <c r="Z30" s="349"/>
      <c r="AA30" s="349"/>
      <c r="AB30" s="349"/>
      <c r="AC30" s="349"/>
      <c r="AD30" s="349"/>
    </row>
    <row r="31" ht="33.0" customHeight="1">
      <c r="A31" s="344" t="str">
        <f>+SUMMARY!#REF!</f>
        <v>#ERROR!</v>
      </c>
      <c r="B31" s="345" t="str">
        <f>+SUMMARY!#REF!</f>
        <v>#ERROR!</v>
      </c>
      <c r="C31" s="345" t="str">
        <f>+SUMMARY!#REF!</f>
        <v>#ERROR!</v>
      </c>
      <c r="D31" s="345" t="str">
        <f>+SUMMARY!#REF!</f>
        <v>#ERROR!</v>
      </c>
      <c r="E31" s="345" t="str">
        <f>+SUMMARY!#REF!</f>
        <v>#ERROR!</v>
      </c>
      <c r="F31" s="345" t="str">
        <f>+SUMMARY!#REF!</f>
        <v>#ERROR!</v>
      </c>
      <c r="G31" s="345" t="str">
        <f>+SUMMARY!#REF!</f>
        <v>#ERROR!</v>
      </c>
      <c r="H31" s="346" t="str">
        <f>+SUMMARY!#REF!</f>
        <v>#ERROR!</v>
      </c>
      <c r="I31" s="347" t="str">
        <f t="shared" si="1"/>
        <v>#ERROR!</v>
      </c>
      <c r="J31" s="348"/>
      <c r="K31" s="349"/>
      <c r="L31" s="349"/>
      <c r="M31" s="349"/>
      <c r="N31" s="349"/>
      <c r="O31" s="349"/>
      <c r="P31" s="349"/>
      <c r="Q31" s="349"/>
      <c r="R31" s="349"/>
      <c r="S31" s="349"/>
      <c r="T31" s="349"/>
      <c r="U31" s="349"/>
      <c r="V31" s="349"/>
      <c r="W31" s="349"/>
      <c r="X31" s="349"/>
      <c r="Y31" s="349"/>
      <c r="Z31" s="349"/>
      <c r="AA31" s="349"/>
      <c r="AB31" s="349"/>
      <c r="AC31" s="349"/>
      <c r="AD31" s="349"/>
    </row>
    <row r="32" ht="33.0" customHeight="1">
      <c r="A32" s="344" t="str">
        <f>+SUMMARY!#REF!</f>
        <v>#ERROR!</v>
      </c>
      <c r="B32" s="345" t="str">
        <f>+SUMMARY!#REF!</f>
        <v>#ERROR!</v>
      </c>
      <c r="C32" s="345" t="str">
        <f>+SUMMARY!#REF!</f>
        <v>#ERROR!</v>
      </c>
      <c r="D32" s="345" t="str">
        <f>+SUMMARY!#REF!</f>
        <v>#ERROR!</v>
      </c>
      <c r="E32" s="345" t="str">
        <f>+SUMMARY!#REF!</f>
        <v>#ERROR!</v>
      </c>
      <c r="F32" s="345" t="str">
        <f>+SUMMARY!#REF!</f>
        <v>#ERROR!</v>
      </c>
      <c r="G32" s="345" t="str">
        <f>+SUMMARY!#REF!</f>
        <v>#ERROR!</v>
      </c>
      <c r="H32" s="346" t="str">
        <f>+SUMMARY!#REF!</f>
        <v>#ERROR!</v>
      </c>
      <c r="I32" s="347" t="str">
        <f t="shared" si="1"/>
        <v>#ERROR!</v>
      </c>
      <c r="J32" s="348"/>
      <c r="K32" s="349"/>
      <c r="L32" s="349"/>
      <c r="M32" s="349"/>
      <c r="N32" s="349"/>
      <c r="O32" s="349"/>
      <c r="P32" s="349"/>
      <c r="Q32" s="349"/>
      <c r="R32" s="349"/>
      <c r="S32" s="349"/>
      <c r="T32" s="349"/>
      <c r="U32" s="349"/>
      <c r="V32" s="349"/>
      <c r="W32" s="349"/>
      <c r="X32" s="349"/>
      <c r="Y32" s="349"/>
      <c r="Z32" s="349"/>
      <c r="AA32" s="349"/>
      <c r="AB32" s="349"/>
      <c r="AC32" s="349"/>
      <c r="AD32" s="349"/>
    </row>
    <row r="33" ht="33.0" customHeight="1">
      <c r="A33" s="344" t="str">
        <f>+SUMMARY!#REF!</f>
        <v>#ERROR!</v>
      </c>
      <c r="B33" s="345" t="str">
        <f>+SUMMARY!#REF!</f>
        <v>#ERROR!</v>
      </c>
      <c r="C33" s="345" t="str">
        <f>+SUMMARY!#REF!</f>
        <v>#ERROR!</v>
      </c>
      <c r="D33" s="345" t="str">
        <f>+SUMMARY!#REF!</f>
        <v>#ERROR!</v>
      </c>
      <c r="E33" s="345" t="str">
        <f>+SUMMARY!#REF!</f>
        <v>#ERROR!</v>
      </c>
      <c r="F33" s="345" t="str">
        <f>+SUMMARY!#REF!</f>
        <v>#ERROR!</v>
      </c>
      <c r="G33" s="345" t="str">
        <f>+SUMMARY!#REF!</f>
        <v>#ERROR!</v>
      </c>
      <c r="H33" s="346" t="str">
        <f>+SUMMARY!#REF!</f>
        <v>#ERROR!</v>
      </c>
      <c r="I33" s="347" t="str">
        <f t="shared" si="1"/>
        <v>#ERROR!</v>
      </c>
      <c r="J33" s="348"/>
      <c r="K33" s="349"/>
      <c r="L33" s="349"/>
      <c r="M33" s="349"/>
      <c r="N33" s="349"/>
      <c r="O33" s="349"/>
      <c r="P33" s="349"/>
      <c r="Q33" s="349"/>
      <c r="R33" s="349"/>
      <c r="S33" s="349"/>
      <c r="T33" s="349"/>
      <c r="U33" s="349"/>
      <c r="V33" s="349"/>
      <c r="W33" s="349"/>
      <c r="X33" s="349"/>
      <c r="Y33" s="349"/>
      <c r="Z33" s="349"/>
      <c r="AA33" s="349"/>
      <c r="AB33" s="349"/>
      <c r="AC33" s="349"/>
      <c r="AD33" s="349"/>
    </row>
    <row r="34" ht="33.0" customHeight="1">
      <c r="A34" s="344" t="str">
        <f>+SUMMARY!#REF!</f>
        <v>#ERROR!</v>
      </c>
      <c r="B34" s="345" t="str">
        <f>+SUMMARY!#REF!</f>
        <v>#ERROR!</v>
      </c>
      <c r="C34" s="345" t="str">
        <f>+SUMMARY!#REF!</f>
        <v>#ERROR!</v>
      </c>
      <c r="D34" s="345" t="str">
        <f>+SUMMARY!#REF!</f>
        <v>#ERROR!</v>
      </c>
      <c r="E34" s="345" t="str">
        <f>+SUMMARY!#REF!</f>
        <v>#ERROR!</v>
      </c>
      <c r="F34" s="345" t="str">
        <f>+SUMMARY!#REF!</f>
        <v>#ERROR!</v>
      </c>
      <c r="G34" s="345" t="str">
        <f>+SUMMARY!#REF!</f>
        <v>#ERROR!</v>
      </c>
      <c r="H34" s="346" t="str">
        <f>+SUMMARY!#REF!</f>
        <v>#ERROR!</v>
      </c>
      <c r="I34" s="347" t="str">
        <f t="shared" si="1"/>
        <v>#ERROR!</v>
      </c>
      <c r="J34" s="348"/>
      <c r="K34" s="349"/>
      <c r="L34" s="349"/>
      <c r="M34" s="349"/>
      <c r="N34" s="349"/>
      <c r="O34" s="349"/>
      <c r="P34" s="349"/>
      <c r="Q34" s="349"/>
      <c r="R34" s="349"/>
      <c r="S34" s="349"/>
      <c r="T34" s="349"/>
      <c r="U34" s="349"/>
      <c r="V34" s="349"/>
      <c r="W34" s="349"/>
      <c r="X34" s="349"/>
      <c r="Y34" s="349"/>
      <c r="Z34" s="349"/>
      <c r="AA34" s="349"/>
      <c r="AB34" s="349"/>
      <c r="AC34" s="349"/>
      <c r="AD34" s="349"/>
    </row>
    <row r="35" ht="33.0" customHeight="1">
      <c r="A35" s="344" t="str">
        <f>+SUMMARY!#REF!</f>
        <v>#ERROR!</v>
      </c>
      <c r="B35" s="345" t="str">
        <f>+SUMMARY!#REF!</f>
        <v>#ERROR!</v>
      </c>
      <c r="C35" s="345" t="str">
        <f>+SUMMARY!#REF!</f>
        <v>#ERROR!</v>
      </c>
      <c r="D35" s="345" t="str">
        <f>+SUMMARY!#REF!</f>
        <v>#ERROR!</v>
      </c>
      <c r="E35" s="345" t="str">
        <f>+SUMMARY!#REF!</f>
        <v>#ERROR!</v>
      </c>
      <c r="F35" s="345" t="str">
        <f>+SUMMARY!#REF!</f>
        <v>#ERROR!</v>
      </c>
      <c r="G35" s="345" t="str">
        <f>+SUMMARY!#REF!</f>
        <v>#ERROR!</v>
      </c>
      <c r="H35" s="346" t="str">
        <f>+SUMMARY!#REF!</f>
        <v>#ERROR!</v>
      </c>
      <c r="I35" s="347" t="str">
        <f t="shared" si="1"/>
        <v>#ERROR!</v>
      </c>
      <c r="J35" s="348"/>
      <c r="K35" s="349"/>
      <c r="L35" s="349"/>
      <c r="M35" s="349"/>
      <c r="N35" s="349"/>
      <c r="O35" s="349"/>
      <c r="P35" s="349"/>
      <c r="Q35" s="349"/>
      <c r="R35" s="349"/>
      <c r="S35" s="349"/>
      <c r="T35" s="349"/>
      <c r="U35" s="349"/>
      <c r="V35" s="349"/>
      <c r="W35" s="349"/>
      <c r="X35" s="349"/>
      <c r="Y35" s="349"/>
      <c r="Z35" s="349"/>
      <c r="AA35" s="349"/>
      <c r="AB35" s="349"/>
      <c r="AC35" s="349"/>
      <c r="AD35" s="349"/>
    </row>
    <row r="36" ht="33.0" customHeight="1">
      <c r="A36" s="344" t="str">
        <f>+SUMMARY!#REF!</f>
        <v>#ERROR!</v>
      </c>
      <c r="B36" s="345" t="str">
        <f>+SUMMARY!#REF!</f>
        <v>#ERROR!</v>
      </c>
      <c r="C36" s="345" t="str">
        <f>+SUMMARY!#REF!</f>
        <v>#ERROR!</v>
      </c>
      <c r="D36" s="345" t="str">
        <f>+SUMMARY!#REF!</f>
        <v>#ERROR!</v>
      </c>
      <c r="E36" s="345" t="str">
        <f>+SUMMARY!#REF!</f>
        <v>#ERROR!</v>
      </c>
      <c r="F36" s="345" t="str">
        <f>+SUMMARY!#REF!</f>
        <v>#ERROR!</v>
      </c>
      <c r="G36" s="345" t="str">
        <f>+SUMMARY!#REF!</f>
        <v>#ERROR!</v>
      </c>
      <c r="H36" s="346" t="str">
        <f>+SUMMARY!#REF!</f>
        <v>#ERROR!</v>
      </c>
      <c r="I36" s="347" t="str">
        <f t="shared" si="1"/>
        <v>#ERROR!</v>
      </c>
      <c r="J36" s="348"/>
      <c r="K36" s="349"/>
      <c r="L36" s="349"/>
      <c r="M36" s="349"/>
      <c r="N36" s="349"/>
      <c r="O36" s="349"/>
      <c r="P36" s="349"/>
      <c r="Q36" s="349"/>
      <c r="R36" s="349"/>
      <c r="S36" s="349"/>
      <c r="T36" s="349"/>
      <c r="U36" s="349"/>
      <c r="V36" s="349"/>
      <c r="W36" s="349"/>
      <c r="X36" s="349"/>
      <c r="Y36" s="349"/>
      <c r="Z36" s="349"/>
      <c r="AA36" s="349"/>
      <c r="AB36" s="349"/>
      <c r="AC36" s="349"/>
      <c r="AD36" s="349"/>
    </row>
    <row r="37" ht="33.0" customHeight="1">
      <c r="A37" s="344" t="str">
        <f>+SUMMARY!#REF!</f>
        <v>#ERROR!</v>
      </c>
      <c r="B37" s="345" t="str">
        <f>+SUMMARY!#REF!</f>
        <v>#ERROR!</v>
      </c>
      <c r="C37" s="345" t="str">
        <f>+SUMMARY!#REF!</f>
        <v>#ERROR!</v>
      </c>
      <c r="D37" s="345" t="str">
        <f>+SUMMARY!#REF!</f>
        <v>#ERROR!</v>
      </c>
      <c r="E37" s="345" t="str">
        <f>+SUMMARY!#REF!</f>
        <v>#ERROR!</v>
      </c>
      <c r="F37" s="345" t="str">
        <f>+SUMMARY!#REF!</f>
        <v>#ERROR!</v>
      </c>
      <c r="G37" s="345" t="str">
        <f>+SUMMARY!#REF!</f>
        <v>#ERROR!</v>
      </c>
      <c r="H37" s="346" t="str">
        <f>+SUMMARY!#REF!</f>
        <v>#ERROR!</v>
      </c>
      <c r="I37" s="347" t="str">
        <f t="shared" si="1"/>
        <v>#ERROR!</v>
      </c>
      <c r="J37" s="348"/>
      <c r="K37" s="349"/>
      <c r="L37" s="349"/>
      <c r="M37" s="349"/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  <c r="AA37" s="349"/>
      <c r="AB37" s="349"/>
      <c r="AC37" s="349"/>
      <c r="AD37" s="349"/>
    </row>
    <row r="38" ht="30.0" customHeight="1">
      <c r="A38" s="350" t="s">
        <v>143</v>
      </c>
      <c r="B38" s="351" t="str">
        <f t="shared" ref="B38:G38" si="2">SUM(B8:B37)</f>
        <v>#ERROR!</v>
      </c>
      <c r="C38" s="351" t="str">
        <f t="shared" si="2"/>
        <v>#ERROR!</v>
      </c>
      <c r="D38" s="351" t="str">
        <f t="shared" si="2"/>
        <v>#ERROR!</v>
      </c>
      <c r="E38" s="351" t="str">
        <f t="shared" si="2"/>
        <v>#ERROR!</v>
      </c>
      <c r="F38" s="351" t="str">
        <f t="shared" si="2"/>
        <v>#ERROR!</v>
      </c>
      <c r="G38" s="351" t="str">
        <f t="shared" si="2"/>
        <v>#ERROR!</v>
      </c>
      <c r="H38" s="352"/>
      <c r="I38" s="353" t="str">
        <f t="shared" si="1"/>
        <v>#ERROR!</v>
      </c>
      <c r="J38" s="354"/>
      <c r="K38" s="334"/>
      <c r="L38" s="334"/>
      <c r="M38" s="334"/>
      <c r="N38" s="334"/>
      <c r="O38" s="334"/>
      <c r="P38" s="334"/>
      <c r="Q38" s="334"/>
      <c r="R38" s="334"/>
      <c r="S38" s="334"/>
      <c r="T38" s="334"/>
      <c r="U38" s="334"/>
      <c r="V38" s="334"/>
      <c r="W38" s="334"/>
      <c r="X38" s="334"/>
      <c r="Y38" s="334"/>
      <c r="Z38" s="334"/>
      <c r="AA38" s="334"/>
      <c r="AB38" s="334"/>
      <c r="AC38" s="334"/>
      <c r="AD38" s="334"/>
    </row>
    <row r="39" ht="24.75" customHeight="1">
      <c r="A39" s="355" t="s">
        <v>49</v>
      </c>
      <c r="B39" s="356"/>
      <c r="C39" s="357" t="str">
        <f>+C38/B38</f>
        <v>#ERROR!</v>
      </c>
      <c r="D39" s="358" t="str">
        <f>+D38/B38</f>
        <v>#ERROR!</v>
      </c>
      <c r="E39" s="357" t="str">
        <f>+E38/B38</f>
        <v>#ERROR!</v>
      </c>
      <c r="F39" s="357" t="str">
        <f>+F38/B38</f>
        <v>#ERROR!</v>
      </c>
      <c r="G39" s="357" t="str">
        <f>+G38/B38</f>
        <v>#ERROR!</v>
      </c>
      <c r="H39" s="359" t="str">
        <f>+SUMMARY!H24</f>
        <v/>
      </c>
      <c r="I39" s="360"/>
      <c r="J39" s="361"/>
      <c r="K39" s="334"/>
      <c r="L39" s="334"/>
      <c r="M39" s="334"/>
      <c r="N39" s="334"/>
      <c r="O39" s="334"/>
      <c r="P39" s="334"/>
      <c r="Q39" s="334"/>
      <c r="R39" s="334"/>
      <c r="S39" s="334"/>
      <c r="T39" s="334"/>
      <c r="U39" s="334"/>
      <c r="V39" s="334"/>
      <c r="W39" s="334"/>
      <c r="X39" s="334"/>
      <c r="Y39" s="334"/>
      <c r="Z39" s="334"/>
      <c r="AA39" s="334"/>
      <c r="AB39" s="334"/>
      <c r="AC39" s="334"/>
      <c r="AD39" s="334"/>
    </row>
    <row r="40" ht="33.75" customHeight="1">
      <c r="A40" s="362" t="s">
        <v>144</v>
      </c>
      <c r="B40" s="363"/>
      <c r="C40" s="364"/>
      <c r="D40" s="364">
        <v>0.0053</v>
      </c>
      <c r="E40" s="364">
        <v>0.0084</v>
      </c>
      <c r="F40" s="364"/>
      <c r="G40" s="365">
        <v>0.0061</v>
      </c>
      <c r="H40" s="366"/>
      <c r="I40" s="334"/>
      <c r="J40" s="334"/>
      <c r="K40" s="334"/>
      <c r="L40" s="334"/>
      <c r="M40" s="334"/>
      <c r="N40" s="334"/>
      <c r="O40" s="334"/>
      <c r="P40" s="334"/>
      <c r="Q40" s="334"/>
      <c r="R40" s="334"/>
      <c r="S40" s="334"/>
      <c r="T40" s="334"/>
      <c r="U40" s="334"/>
      <c r="V40" s="334"/>
      <c r="W40" s="334"/>
      <c r="X40" s="334"/>
      <c r="Y40" s="334"/>
      <c r="Z40" s="334"/>
      <c r="AA40" s="334"/>
      <c r="AB40" s="334"/>
      <c r="AC40" s="334"/>
      <c r="AD40" s="334"/>
    </row>
    <row r="41" ht="40.5" customHeight="1">
      <c r="A41" s="367"/>
      <c r="B41" s="334"/>
      <c r="C41" s="334"/>
      <c r="D41" s="334" t="s">
        <v>145</v>
      </c>
      <c r="E41" s="334"/>
      <c r="F41" s="368" t="str">
        <f>+D38+E38+F38+G38</f>
        <v>#ERROR!</v>
      </c>
      <c r="G41" s="334"/>
      <c r="H41" s="369"/>
      <c r="I41" s="334"/>
      <c r="J41" s="334"/>
      <c r="K41" s="334"/>
      <c r="L41" s="334"/>
      <c r="M41" s="334"/>
      <c r="N41" s="334"/>
      <c r="O41" s="334"/>
      <c r="P41" s="334"/>
      <c r="Q41" s="334"/>
      <c r="R41" s="334"/>
      <c r="S41" s="334"/>
      <c r="T41" s="334"/>
      <c r="U41" s="334"/>
      <c r="V41" s="334"/>
      <c r="W41" s="334"/>
      <c r="X41" s="334"/>
      <c r="Y41" s="334"/>
      <c r="Z41" s="334"/>
      <c r="AA41" s="334"/>
      <c r="AB41" s="334"/>
      <c r="AC41" s="334"/>
      <c r="AD41" s="334"/>
    </row>
    <row r="42" ht="23.25" customHeight="1">
      <c r="A42" s="367"/>
      <c r="B42" s="334"/>
      <c r="C42" s="334"/>
      <c r="D42" s="334" t="s">
        <v>146</v>
      </c>
      <c r="E42" s="334"/>
      <c r="F42" s="370" t="str">
        <f>+F41/B38</f>
        <v>#ERROR!</v>
      </c>
      <c r="G42" s="334"/>
      <c r="H42" s="369"/>
      <c r="I42" s="334"/>
      <c r="J42" s="334"/>
      <c r="K42" s="334"/>
      <c r="L42" s="334"/>
      <c r="M42" s="334"/>
      <c r="N42" s="334"/>
      <c r="O42" s="334"/>
      <c r="P42" s="334"/>
      <c r="Q42" s="334"/>
      <c r="R42" s="334"/>
      <c r="S42" s="334"/>
      <c r="T42" s="334"/>
      <c r="U42" s="334"/>
      <c r="V42" s="334"/>
      <c r="W42" s="334"/>
      <c r="X42" s="334"/>
      <c r="Y42" s="334"/>
      <c r="Z42" s="334"/>
      <c r="AA42" s="334"/>
      <c r="AB42" s="334"/>
      <c r="AC42" s="334"/>
      <c r="AD42" s="334"/>
    </row>
    <row r="43" ht="23.25" customHeight="1">
      <c r="A43" s="367"/>
      <c r="B43" s="334"/>
      <c r="C43" s="334"/>
      <c r="D43" s="334" t="s">
        <v>147</v>
      </c>
      <c r="E43" s="334"/>
      <c r="F43" s="370" t="str">
        <f t="shared" ref="F43:F44" si="3">+D39+E39+G39</f>
        <v>#ERROR!</v>
      </c>
      <c r="G43" s="334"/>
      <c r="H43" s="369"/>
      <c r="I43" s="334"/>
      <c r="J43" s="334"/>
      <c r="K43" s="334"/>
      <c r="L43" s="334"/>
      <c r="M43" s="334"/>
      <c r="N43" s="334"/>
      <c r="O43" s="334"/>
      <c r="P43" s="334"/>
      <c r="Q43" s="334"/>
      <c r="R43" s="334"/>
      <c r="S43" s="334"/>
      <c r="T43" s="334"/>
      <c r="U43" s="334"/>
      <c r="V43" s="334"/>
      <c r="W43" s="334"/>
      <c r="X43" s="334"/>
      <c r="Y43" s="334"/>
      <c r="Z43" s="334"/>
      <c r="AA43" s="334"/>
      <c r="AB43" s="334"/>
      <c r="AC43" s="334"/>
      <c r="AD43" s="334"/>
    </row>
    <row r="44" ht="23.25" customHeight="1">
      <c r="A44" s="367"/>
      <c r="B44" s="334"/>
      <c r="C44" s="333" t="s">
        <v>148</v>
      </c>
      <c r="D44" s="333"/>
      <c r="E44" s="333"/>
      <c r="F44" s="337">
        <f t="shared" si="3"/>
        <v>0.0198</v>
      </c>
      <c r="G44" s="334"/>
      <c r="H44" s="369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334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</row>
    <row r="45" ht="23.25" customHeight="1">
      <c r="A45" s="367" t="s">
        <v>149</v>
      </c>
      <c r="B45" s="334"/>
      <c r="C45" s="334"/>
      <c r="D45" s="371">
        <v>9.0</v>
      </c>
      <c r="E45" s="334"/>
      <c r="F45" s="334"/>
      <c r="G45" s="334"/>
      <c r="H45" s="369"/>
      <c r="I45" s="334"/>
      <c r="J45" s="334"/>
      <c r="K45" s="334"/>
      <c r="L45" s="334"/>
      <c r="M45" s="334"/>
      <c r="N45" s="334"/>
      <c r="O45" s="334"/>
      <c r="P45" s="334"/>
      <c r="Q45" s="334"/>
      <c r="R45" s="334"/>
      <c r="S45" s="334"/>
      <c r="T45" s="334"/>
      <c r="U45" s="334"/>
      <c r="V45" s="334"/>
      <c r="W45" s="334"/>
      <c r="X45" s="334"/>
      <c r="Y45" s="334"/>
      <c r="Z45" s="334"/>
      <c r="AA45" s="334"/>
      <c r="AB45" s="334"/>
      <c r="AC45" s="334"/>
      <c r="AD45" s="334"/>
    </row>
    <row r="46" ht="23.25" customHeight="1">
      <c r="A46" s="367"/>
      <c r="B46" s="334"/>
      <c r="C46" s="334" t="s">
        <v>150</v>
      </c>
      <c r="D46" s="372" t="str">
        <f t="shared" ref="D46:E46" si="4">+$D$45*D38</f>
        <v>#ERROR!</v>
      </c>
      <c r="E46" s="372" t="str">
        <f t="shared" si="4"/>
        <v>#ERROR!</v>
      </c>
      <c r="F46" s="372"/>
      <c r="G46" s="372" t="str">
        <f>+$D$45*G38</f>
        <v>#ERROR!</v>
      </c>
      <c r="H46" s="369"/>
      <c r="I46" s="334"/>
      <c r="J46" s="334"/>
      <c r="K46" s="334"/>
      <c r="L46" s="334"/>
      <c r="M46" s="334"/>
      <c r="N46" s="334"/>
      <c r="O46" s="334"/>
      <c r="P46" s="334"/>
      <c r="Q46" s="334"/>
      <c r="R46" s="334"/>
      <c r="S46" s="334"/>
      <c r="T46" s="334"/>
      <c r="U46" s="334"/>
      <c r="V46" s="334"/>
      <c r="W46" s="334"/>
      <c r="X46" s="334"/>
      <c r="Y46" s="334"/>
      <c r="Z46" s="334"/>
      <c r="AA46" s="334"/>
      <c r="AB46" s="334"/>
      <c r="AC46" s="334"/>
      <c r="AD46" s="334"/>
    </row>
    <row r="47" ht="24.0" customHeight="1">
      <c r="A47" s="373"/>
      <c r="B47" s="374"/>
      <c r="C47" s="374"/>
      <c r="D47" s="374"/>
      <c r="E47" s="374"/>
      <c r="F47" s="374"/>
      <c r="G47" s="374"/>
      <c r="H47" s="375"/>
      <c r="I47" s="334"/>
      <c r="J47" s="334"/>
      <c r="K47" s="334"/>
      <c r="L47" s="334"/>
      <c r="M47" s="334"/>
      <c r="N47" s="334"/>
      <c r="O47" s="334"/>
      <c r="P47" s="334"/>
      <c r="Q47" s="334"/>
      <c r="R47" s="334"/>
      <c r="S47" s="334"/>
      <c r="T47" s="334"/>
      <c r="U47" s="334"/>
      <c r="V47" s="334"/>
      <c r="W47" s="334"/>
      <c r="X47" s="334"/>
      <c r="Y47" s="334"/>
      <c r="Z47" s="334"/>
      <c r="AA47" s="334"/>
      <c r="AB47" s="334"/>
      <c r="AC47" s="334"/>
      <c r="AD47" s="334"/>
    </row>
    <row r="48" ht="23.25" customHeight="1">
      <c r="A48" s="334"/>
      <c r="B48" s="334"/>
      <c r="C48" s="334"/>
      <c r="D48" s="334"/>
      <c r="E48" s="334"/>
      <c r="F48" s="334"/>
      <c r="G48" s="334"/>
      <c r="H48" s="334"/>
      <c r="I48" s="334"/>
      <c r="J48" s="334"/>
      <c r="K48" s="334"/>
      <c r="L48" s="334"/>
      <c r="M48" s="334"/>
      <c r="N48" s="334"/>
      <c r="O48" s="334"/>
      <c r="P48" s="334"/>
      <c r="Q48" s="334"/>
      <c r="R48" s="334"/>
      <c r="S48" s="334"/>
      <c r="T48" s="334"/>
      <c r="U48" s="334"/>
      <c r="V48" s="334"/>
      <c r="W48" s="334"/>
      <c r="X48" s="334"/>
      <c r="Y48" s="334"/>
      <c r="Z48" s="334"/>
      <c r="AA48" s="334"/>
      <c r="AB48" s="334"/>
      <c r="AC48" s="334"/>
      <c r="AD48" s="334"/>
    </row>
    <row r="49" ht="23.25" customHeight="1">
      <c r="A49" s="334"/>
      <c r="B49" s="334"/>
      <c r="C49" s="334"/>
      <c r="D49" s="334"/>
      <c r="E49" s="334"/>
      <c r="F49" s="376"/>
      <c r="G49" s="334"/>
      <c r="H49" s="334"/>
      <c r="I49" s="334"/>
      <c r="J49" s="334"/>
      <c r="K49" s="334"/>
      <c r="L49" s="334"/>
      <c r="M49" s="334"/>
      <c r="N49" s="334"/>
      <c r="O49" s="334"/>
      <c r="P49" s="334"/>
      <c r="Q49" s="334"/>
      <c r="R49" s="334"/>
      <c r="S49" s="334"/>
      <c r="T49" s="334"/>
      <c r="U49" s="334"/>
      <c r="V49" s="334"/>
      <c r="W49" s="334"/>
      <c r="X49" s="334"/>
      <c r="Y49" s="334"/>
      <c r="Z49" s="334"/>
      <c r="AA49" s="334"/>
      <c r="AB49" s="334"/>
      <c r="AC49" s="334"/>
      <c r="AD49" s="334"/>
    </row>
    <row r="50" ht="23.25" customHeight="1">
      <c r="A50" s="334"/>
      <c r="B50" s="334"/>
      <c r="C50" s="334"/>
      <c r="D50" s="334"/>
      <c r="E50" s="376"/>
      <c r="F50" s="334"/>
      <c r="G50" s="334"/>
      <c r="H50" s="334"/>
      <c r="I50" s="334"/>
      <c r="J50" s="334"/>
      <c r="K50" s="334"/>
      <c r="L50" s="334"/>
      <c r="M50" s="334"/>
      <c r="N50" s="334"/>
      <c r="O50" s="334"/>
      <c r="P50" s="334"/>
      <c r="Q50" s="334"/>
      <c r="R50" s="334"/>
      <c r="S50" s="334"/>
      <c r="T50" s="334"/>
      <c r="U50" s="334"/>
      <c r="V50" s="334"/>
      <c r="W50" s="334"/>
      <c r="X50" s="334"/>
      <c r="Y50" s="334"/>
      <c r="Z50" s="334"/>
      <c r="AA50" s="334"/>
      <c r="AB50" s="334"/>
      <c r="AC50" s="334"/>
      <c r="AD50" s="334"/>
    </row>
    <row r="51" ht="23.25" customHeight="1">
      <c r="A51" s="334"/>
      <c r="B51" s="334"/>
      <c r="C51" s="334"/>
      <c r="D51" s="334"/>
      <c r="E51" s="334"/>
      <c r="F51" s="334"/>
      <c r="G51" s="334"/>
      <c r="H51" s="334"/>
      <c r="I51" s="334"/>
      <c r="J51" s="334"/>
      <c r="K51" s="334"/>
      <c r="L51" s="334"/>
      <c r="M51" s="334"/>
      <c r="N51" s="334"/>
      <c r="O51" s="334"/>
      <c r="P51" s="334"/>
      <c r="Q51" s="334"/>
      <c r="R51" s="334"/>
      <c r="S51" s="334"/>
      <c r="T51" s="334"/>
      <c r="U51" s="334"/>
      <c r="V51" s="334"/>
      <c r="W51" s="334"/>
      <c r="X51" s="334"/>
      <c r="Y51" s="334"/>
      <c r="Z51" s="334"/>
      <c r="AA51" s="334"/>
      <c r="AB51" s="334"/>
      <c r="AC51" s="334"/>
      <c r="AD51" s="334"/>
    </row>
    <row r="52" ht="23.25" customHeight="1">
      <c r="A52" s="334"/>
      <c r="B52" s="334"/>
      <c r="C52" s="334"/>
      <c r="D52" s="334"/>
      <c r="E52" s="334"/>
      <c r="F52" s="334"/>
      <c r="G52" s="334"/>
      <c r="H52" s="334"/>
      <c r="I52" s="334"/>
      <c r="J52" s="334"/>
      <c r="K52" s="334"/>
      <c r="L52" s="334"/>
      <c r="M52" s="334"/>
      <c r="N52" s="334"/>
      <c r="O52" s="334"/>
      <c r="P52" s="334"/>
      <c r="Q52" s="334"/>
      <c r="R52" s="334"/>
      <c r="S52" s="334"/>
      <c r="T52" s="334"/>
      <c r="U52" s="334"/>
      <c r="V52" s="334"/>
      <c r="W52" s="334"/>
      <c r="X52" s="334"/>
      <c r="Y52" s="334"/>
      <c r="Z52" s="334"/>
      <c r="AA52" s="334"/>
      <c r="AB52" s="334"/>
      <c r="AC52" s="334"/>
      <c r="AD52" s="334"/>
    </row>
    <row r="53" ht="23.25" customHeight="1">
      <c r="A53" s="334"/>
      <c r="B53" s="334"/>
      <c r="C53" s="334"/>
      <c r="D53" s="334"/>
      <c r="E53" s="334"/>
      <c r="F53" s="334"/>
      <c r="G53" s="334"/>
      <c r="H53" s="334"/>
      <c r="I53" s="334"/>
      <c r="J53" s="334"/>
      <c r="K53" s="334"/>
      <c r="L53" s="334"/>
      <c r="M53" s="334"/>
      <c r="N53" s="334"/>
      <c r="O53" s="334"/>
      <c r="P53" s="334"/>
      <c r="Q53" s="334"/>
      <c r="R53" s="334"/>
      <c r="S53" s="334"/>
      <c r="T53" s="334"/>
      <c r="U53" s="334"/>
      <c r="V53" s="334"/>
      <c r="W53" s="334"/>
      <c r="X53" s="334"/>
      <c r="Y53" s="334"/>
      <c r="Z53" s="334"/>
      <c r="AA53" s="334"/>
      <c r="AB53" s="334"/>
      <c r="AC53" s="334"/>
      <c r="AD53" s="334"/>
    </row>
    <row r="54" ht="23.25" customHeight="1">
      <c r="A54" s="334"/>
      <c r="B54" s="334"/>
      <c r="C54" s="334"/>
      <c r="D54" s="334"/>
      <c r="E54" s="334"/>
      <c r="F54" s="334"/>
      <c r="G54" s="334"/>
      <c r="H54" s="334"/>
      <c r="I54" s="334"/>
      <c r="J54" s="334"/>
      <c r="K54" s="334"/>
      <c r="L54" s="334"/>
      <c r="M54" s="334"/>
      <c r="N54" s="334"/>
      <c r="O54" s="334"/>
      <c r="P54" s="334"/>
      <c r="Q54" s="334"/>
      <c r="R54" s="334"/>
      <c r="S54" s="334"/>
      <c r="T54" s="334"/>
      <c r="U54" s="334"/>
      <c r="V54" s="334"/>
      <c r="W54" s="334"/>
      <c r="X54" s="334"/>
      <c r="Y54" s="334"/>
      <c r="Z54" s="334"/>
      <c r="AA54" s="334"/>
      <c r="AB54" s="334"/>
      <c r="AC54" s="334"/>
      <c r="AD54" s="334"/>
    </row>
    <row r="55" ht="23.25" customHeight="1">
      <c r="A55" s="334"/>
      <c r="B55" s="334"/>
      <c r="C55" s="334"/>
      <c r="D55" s="334"/>
      <c r="E55" s="334"/>
      <c r="F55" s="334"/>
      <c r="G55" s="334"/>
      <c r="H55" s="334"/>
      <c r="I55" s="334"/>
      <c r="J55" s="334"/>
      <c r="K55" s="334"/>
      <c r="L55" s="334"/>
      <c r="M55" s="334"/>
      <c r="N55" s="334"/>
      <c r="O55" s="334"/>
      <c r="P55" s="334"/>
      <c r="Q55" s="334"/>
      <c r="R55" s="334"/>
      <c r="S55" s="334"/>
      <c r="T55" s="334"/>
      <c r="U55" s="334"/>
      <c r="V55" s="334"/>
      <c r="W55" s="334"/>
      <c r="X55" s="334"/>
      <c r="Y55" s="334"/>
      <c r="Z55" s="334"/>
      <c r="AA55" s="334"/>
      <c r="AB55" s="334"/>
      <c r="AC55" s="334"/>
      <c r="AD55" s="334"/>
    </row>
    <row r="56" ht="23.25" customHeight="1">
      <c r="A56" s="334"/>
      <c r="B56" s="334"/>
      <c r="C56" s="334"/>
      <c r="D56" s="334"/>
      <c r="E56" s="334"/>
      <c r="F56" s="334"/>
      <c r="G56" s="334"/>
      <c r="H56" s="334"/>
      <c r="I56" s="334"/>
      <c r="J56" s="334"/>
      <c r="K56" s="334"/>
      <c r="L56" s="334"/>
      <c r="M56" s="334"/>
      <c r="N56" s="334"/>
      <c r="O56" s="334"/>
      <c r="P56" s="334"/>
      <c r="Q56" s="334"/>
      <c r="R56" s="334"/>
      <c r="S56" s="334"/>
      <c r="T56" s="334"/>
      <c r="U56" s="334"/>
      <c r="V56" s="334"/>
      <c r="W56" s="334"/>
      <c r="X56" s="334"/>
      <c r="Y56" s="334"/>
      <c r="Z56" s="334"/>
      <c r="AA56" s="334"/>
      <c r="AB56" s="334"/>
      <c r="AC56" s="334"/>
      <c r="AD56" s="334"/>
    </row>
    <row r="57" ht="23.25" customHeight="1">
      <c r="A57" s="334"/>
      <c r="B57" s="334"/>
      <c r="C57" s="334"/>
      <c r="D57" s="334"/>
      <c r="E57" s="334"/>
      <c r="F57" s="334"/>
      <c r="G57" s="334"/>
      <c r="H57" s="334"/>
      <c r="I57" s="334"/>
      <c r="J57" s="334"/>
      <c r="K57" s="334"/>
      <c r="L57" s="334"/>
      <c r="M57" s="334"/>
      <c r="N57" s="334"/>
      <c r="O57" s="334"/>
      <c r="P57" s="334"/>
      <c r="Q57" s="334"/>
      <c r="R57" s="334"/>
      <c r="S57" s="334"/>
      <c r="T57" s="334"/>
      <c r="U57" s="334"/>
      <c r="V57" s="334"/>
      <c r="W57" s="334"/>
      <c r="X57" s="334"/>
      <c r="Y57" s="334"/>
      <c r="Z57" s="334"/>
      <c r="AA57" s="334"/>
      <c r="AB57" s="334"/>
      <c r="AC57" s="334"/>
      <c r="AD57" s="334"/>
    </row>
    <row r="58" ht="23.25" customHeight="1">
      <c r="A58" s="334"/>
      <c r="B58" s="334"/>
      <c r="C58" s="334"/>
      <c r="D58" s="334"/>
      <c r="E58" s="334"/>
      <c r="F58" s="334"/>
      <c r="G58" s="334"/>
      <c r="H58" s="334"/>
      <c r="I58" s="334"/>
      <c r="J58" s="334"/>
      <c r="K58" s="334"/>
      <c r="L58" s="334"/>
      <c r="M58" s="334"/>
      <c r="N58" s="334"/>
      <c r="O58" s="334"/>
      <c r="P58" s="334"/>
      <c r="Q58" s="334"/>
      <c r="R58" s="334"/>
      <c r="S58" s="334"/>
      <c r="T58" s="334"/>
      <c r="U58" s="334"/>
      <c r="V58" s="334"/>
      <c r="W58" s="334"/>
      <c r="X58" s="334"/>
      <c r="Y58" s="334"/>
      <c r="Z58" s="334"/>
      <c r="AA58" s="334"/>
      <c r="AB58" s="334"/>
      <c r="AC58" s="334"/>
      <c r="AD58" s="334"/>
    </row>
    <row r="59" ht="23.25" customHeight="1">
      <c r="A59" s="334"/>
      <c r="B59" s="334"/>
      <c r="C59" s="334"/>
      <c r="D59" s="334"/>
      <c r="E59" s="334"/>
      <c r="F59" s="334"/>
      <c r="G59" s="334"/>
      <c r="H59" s="334"/>
      <c r="I59" s="334"/>
      <c r="J59" s="334"/>
      <c r="K59" s="334"/>
      <c r="L59" s="334"/>
      <c r="M59" s="334"/>
      <c r="N59" s="334"/>
      <c r="O59" s="334"/>
      <c r="P59" s="334"/>
      <c r="Q59" s="334"/>
      <c r="R59" s="334"/>
      <c r="S59" s="334"/>
      <c r="T59" s="334"/>
      <c r="U59" s="334"/>
      <c r="V59" s="334"/>
      <c r="W59" s="334"/>
      <c r="X59" s="334"/>
      <c r="Y59" s="334"/>
      <c r="Z59" s="334"/>
      <c r="AA59" s="334"/>
      <c r="AB59" s="334"/>
      <c r="AC59" s="334"/>
      <c r="AD59" s="334"/>
    </row>
    <row r="60" ht="23.25" customHeight="1">
      <c r="A60" s="334"/>
      <c r="B60" s="334"/>
      <c r="C60" s="334"/>
      <c r="D60" s="334"/>
      <c r="E60" s="334"/>
      <c r="F60" s="334"/>
      <c r="G60" s="334"/>
      <c r="H60" s="334"/>
      <c r="I60" s="334"/>
      <c r="J60" s="334"/>
      <c r="K60" s="334"/>
      <c r="L60" s="334"/>
      <c r="M60" s="334"/>
      <c r="N60" s="334"/>
      <c r="O60" s="334"/>
      <c r="P60" s="334"/>
      <c r="Q60" s="334"/>
      <c r="R60" s="334"/>
      <c r="S60" s="334"/>
      <c r="T60" s="334"/>
      <c r="U60" s="334"/>
      <c r="V60" s="334"/>
      <c r="W60" s="334"/>
      <c r="X60" s="334"/>
      <c r="Y60" s="334"/>
      <c r="Z60" s="334"/>
      <c r="AA60" s="334"/>
      <c r="AB60" s="334"/>
      <c r="AC60" s="334"/>
      <c r="AD60" s="334"/>
    </row>
    <row r="61" ht="23.25" customHeight="1">
      <c r="A61" s="334"/>
      <c r="B61" s="334"/>
      <c r="C61" s="334"/>
      <c r="D61" s="334"/>
      <c r="E61" s="334"/>
      <c r="F61" s="334"/>
      <c r="G61" s="334"/>
      <c r="H61" s="334"/>
      <c r="I61" s="334"/>
      <c r="J61" s="334"/>
      <c r="K61" s="334"/>
      <c r="L61" s="334"/>
      <c r="M61" s="334"/>
      <c r="N61" s="334"/>
      <c r="O61" s="334"/>
      <c r="P61" s="334"/>
      <c r="Q61" s="334"/>
      <c r="R61" s="334"/>
      <c r="S61" s="334"/>
      <c r="T61" s="334"/>
      <c r="U61" s="334"/>
      <c r="V61" s="334"/>
      <c r="W61" s="334"/>
      <c r="X61" s="334"/>
      <c r="Y61" s="334"/>
      <c r="Z61" s="334"/>
      <c r="AA61" s="334"/>
      <c r="AB61" s="334"/>
      <c r="AC61" s="334"/>
      <c r="AD61" s="334"/>
    </row>
    <row r="62" ht="23.25" customHeight="1">
      <c r="A62" s="334"/>
      <c r="B62" s="334"/>
      <c r="C62" s="334"/>
      <c r="D62" s="334"/>
      <c r="E62" s="334"/>
      <c r="F62" s="334"/>
      <c r="G62" s="334"/>
      <c r="H62" s="334"/>
      <c r="I62" s="334"/>
      <c r="J62" s="334"/>
      <c r="K62" s="334"/>
      <c r="L62" s="334"/>
      <c r="M62" s="334"/>
      <c r="N62" s="334"/>
      <c r="O62" s="334"/>
      <c r="P62" s="334"/>
      <c r="Q62" s="334"/>
      <c r="R62" s="334"/>
      <c r="S62" s="334"/>
      <c r="T62" s="334"/>
      <c r="U62" s="334"/>
      <c r="V62" s="334"/>
      <c r="W62" s="334"/>
      <c r="X62" s="334"/>
      <c r="Y62" s="334"/>
      <c r="Z62" s="334"/>
      <c r="AA62" s="334"/>
      <c r="AB62" s="334"/>
      <c r="AC62" s="334"/>
      <c r="AD62" s="334"/>
    </row>
    <row r="63" ht="23.25" customHeight="1">
      <c r="A63" s="334"/>
      <c r="B63" s="334"/>
      <c r="C63" s="334"/>
      <c r="D63" s="334"/>
      <c r="E63" s="334"/>
      <c r="F63" s="334"/>
      <c r="G63" s="334"/>
      <c r="H63" s="334"/>
      <c r="I63" s="334"/>
      <c r="J63" s="334"/>
      <c r="K63" s="334"/>
      <c r="L63" s="334"/>
      <c r="M63" s="334"/>
      <c r="N63" s="334"/>
      <c r="O63" s="334"/>
      <c r="P63" s="334"/>
      <c r="Q63" s="334"/>
      <c r="R63" s="334"/>
      <c r="S63" s="334"/>
      <c r="T63" s="334"/>
      <c r="U63" s="334"/>
      <c r="V63" s="334"/>
      <c r="W63" s="334"/>
      <c r="X63" s="334"/>
      <c r="Y63" s="334"/>
      <c r="Z63" s="334"/>
      <c r="AA63" s="334"/>
      <c r="AB63" s="334"/>
      <c r="AC63" s="334"/>
      <c r="AD63" s="334"/>
    </row>
    <row r="64" ht="23.25" customHeight="1">
      <c r="A64" s="334"/>
      <c r="B64" s="334"/>
      <c r="C64" s="334"/>
      <c r="D64" s="334"/>
      <c r="E64" s="334"/>
      <c r="F64" s="334"/>
      <c r="G64" s="334"/>
      <c r="H64" s="334"/>
      <c r="I64" s="334"/>
      <c r="J64" s="334"/>
      <c r="K64" s="334"/>
      <c r="L64" s="334"/>
      <c r="M64" s="334"/>
      <c r="N64" s="334"/>
      <c r="O64" s="334"/>
      <c r="P64" s="334"/>
      <c r="Q64" s="334"/>
      <c r="R64" s="334"/>
      <c r="S64" s="334"/>
      <c r="T64" s="334"/>
      <c r="U64" s="334"/>
      <c r="V64" s="334"/>
      <c r="W64" s="334"/>
      <c r="X64" s="334"/>
      <c r="Y64" s="334"/>
      <c r="Z64" s="334"/>
      <c r="AA64" s="334"/>
      <c r="AB64" s="334"/>
      <c r="AC64" s="334"/>
      <c r="AD64" s="334"/>
    </row>
    <row r="65" ht="23.25" customHeight="1">
      <c r="A65" s="334"/>
      <c r="B65" s="334"/>
      <c r="C65" s="334"/>
      <c r="D65" s="334"/>
      <c r="E65" s="334"/>
      <c r="F65" s="334"/>
      <c r="G65" s="334"/>
      <c r="H65" s="334"/>
      <c r="I65" s="334"/>
      <c r="J65" s="334"/>
      <c r="K65" s="334"/>
      <c r="L65" s="334"/>
      <c r="M65" s="334"/>
      <c r="N65" s="334"/>
      <c r="O65" s="334"/>
      <c r="P65" s="334"/>
      <c r="Q65" s="334"/>
      <c r="R65" s="334"/>
      <c r="S65" s="334"/>
      <c r="T65" s="334"/>
      <c r="U65" s="334"/>
      <c r="V65" s="334"/>
      <c r="W65" s="334"/>
      <c r="X65" s="334"/>
      <c r="Y65" s="334"/>
      <c r="Z65" s="334"/>
      <c r="AA65" s="334"/>
      <c r="AB65" s="334"/>
      <c r="AC65" s="334"/>
      <c r="AD65" s="334"/>
    </row>
    <row r="66" ht="23.25" customHeight="1">
      <c r="A66" s="334"/>
      <c r="B66" s="334"/>
      <c r="C66" s="334"/>
      <c r="D66" s="334"/>
      <c r="E66" s="334"/>
      <c r="F66" s="334"/>
      <c r="G66" s="334"/>
      <c r="H66" s="334"/>
      <c r="I66" s="334"/>
      <c r="J66" s="334"/>
      <c r="K66" s="334"/>
      <c r="L66" s="334"/>
      <c r="M66" s="334"/>
      <c r="N66" s="334"/>
      <c r="O66" s="334"/>
      <c r="P66" s="334"/>
      <c r="Q66" s="334"/>
      <c r="R66" s="334"/>
      <c r="S66" s="334"/>
      <c r="T66" s="334"/>
      <c r="U66" s="334"/>
      <c r="V66" s="334"/>
      <c r="W66" s="334"/>
      <c r="X66" s="334"/>
      <c r="Y66" s="334"/>
      <c r="Z66" s="334"/>
      <c r="AA66" s="334"/>
      <c r="AB66" s="334"/>
      <c r="AC66" s="334"/>
      <c r="AD66" s="334"/>
    </row>
    <row r="67" ht="23.25" customHeight="1">
      <c r="A67" s="334"/>
      <c r="B67" s="334"/>
      <c r="C67" s="334"/>
      <c r="D67" s="334"/>
      <c r="E67" s="334"/>
      <c r="F67" s="334"/>
      <c r="G67" s="334"/>
      <c r="H67" s="334"/>
      <c r="I67" s="334"/>
      <c r="J67" s="334"/>
      <c r="K67" s="334"/>
      <c r="L67" s="334"/>
      <c r="M67" s="334"/>
      <c r="N67" s="334"/>
      <c r="O67" s="334"/>
      <c r="P67" s="334"/>
      <c r="Q67" s="334"/>
      <c r="R67" s="334"/>
      <c r="S67" s="334"/>
      <c r="T67" s="334"/>
      <c r="U67" s="334"/>
      <c r="V67" s="334"/>
      <c r="W67" s="334"/>
      <c r="X67" s="334"/>
      <c r="Y67" s="334"/>
      <c r="Z67" s="334"/>
      <c r="AA67" s="334"/>
      <c r="AB67" s="334"/>
      <c r="AC67" s="334"/>
      <c r="AD67" s="334"/>
    </row>
    <row r="68" ht="23.25" customHeight="1">
      <c r="A68" s="334"/>
      <c r="B68" s="334"/>
      <c r="C68" s="334"/>
      <c r="D68" s="334"/>
      <c r="E68" s="334"/>
      <c r="F68" s="334"/>
      <c r="G68" s="334"/>
      <c r="H68" s="334"/>
      <c r="I68" s="334"/>
      <c r="J68" s="334"/>
      <c r="K68" s="334"/>
      <c r="L68" s="334"/>
      <c r="M68" s="334"/>
      <c r="N68" s="334"/>
      <c r="O68" s="334"/>
      <c r="P68" s="334"/>
      <c r="Q68" s="334"/>
      <c r="R68" s="334"/>
      <c r="S68" s="334"/>
      <c r="T68" s="334"/>
      <c r="U68" s="334"/>
      <c r="V68" s="334"/>
      <c r="W68" s="334"/>
      <c r="X68" s="334"/>
      <c r="Y68" s="334"/>
      <c r="Z68" s="334"/>
      <c r="AA68" s="334"/>
      <c r="AB68" s="334"/>
      <c r="AC68" s="334"/>
      <c r="AD68" s="334"/>
    </row>
    <row r="69" ht="23.25" customHeight="1">
      <c r="A69" s="334"/>
      <c r="B69" s="334"/>
      <c r="C69" s="334"/>
      <c r="D69" s="334"/>
      <c r="E69" s="334"/>
      <c r="F69" s="334"/>
      <c r="G69" s="334"/>
      <c r="H69" s="334"/>
      <c r="I69" s="334"/>
      <c r="J69" s="334"/>
      <c r="K69" s="334"/>
      <c r="L69" s="334"/>
      <c r="M69" s="334"/>
      <c r="N69" s="334"/>
      <c r="O69" s="334"/>
      <c r="P69" s="334"/>
      <c r="Q69" s="334"/>
      <c r="R69" s="334"/>
      <c r="S69" s="334"/>
      <c r="T69" s="334"/>
      <c r="U69" s="334"/>
      <c r="V69" s="334"/>
      <c r="W69" s="334"/>
      <c r="X69" s="334"/>
      <c r="Y69" s="334"/>
      <c r="Z69" s="334"/>
      <c r="AA69" s="334"/>
      <c r="AB69" s="334"/>
      <c r="AC69" s="334"/>
      <c r="AD69" s="334"/>
    </row>
    <row r="70" ht="23.25" customHeight="1">
      <c r="A70" s="334"/>
      <c r="B70" s="334"/>
      <c r="C70" s="334"/>
      <c r="D70" s="334"/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334"/>
      <c r="U70" s="334"/>
      <c r="V70" s="334"/>
      <c r="W70" s="334"/>
      <c r="X70" s="334"/>
      <c r="Y70" s="334"/>
      <c r="Z70" s="334"/>
      <c r="AA70" s="334"/>
      <c r="AB70" s="334"/>
      <c r="AC70" s="334"/>
      <c r="AD70" s="334"/>
    </row>
    <row r="71" ht="23.25" customHeight="1">
      <c r="A71" s="334"/>
      <c r="B71" s="334"/>
      <c r="C71" s="334"/>
      <c r="D71" s="334"/>
      <c r="E71" s="334"/>
      <c r="F71" s="334"/>
      <c r="G71" s="334"/>
      <c r="H71" s="334"/>
      <c r="I71" s="334"/>
      <c r="J71" s="334"/>
      <c r="K71" s="334"/>
      <c r="L71" s="334"/>
      <c r="M71" s="334"/>
      <c r="N71" s="334"/>
      <c r="O71" s="334"/>
      <c r="P71" s="334"/>
      <c r="Q71" s="334"/>
      <c r="R71" s="334"/>
      <c r="S71" s="334"/>
      <c r="T71" s="334"/>
      <c r="U71" s="334"/>
      <c r="V71" s="334"/>
      <c r="W71" s="334"/>
      <c r="X71" s="334"/>
      <c r="Y71" s="334"/>
      <c r="Z71" s="334"/>
      <c r="AA71" s="334"/>
      <c r="AB71" s="334"/>
      <c r="AC71" s="334"/>
      <c r="AD71" s="334"/>
    </row>
    <row r="72" ht="23.25" customHeight="1">
      <c r="A72" s="334"/>
      <c r="B72" s="334"/>
      <c r="C72" s="334"/>
      <c r="D72" s="334"/>
      <c r="E72" s="334"/>
      <c r="F72" s="334"/>
      <c r="G72" s="334"/>
      <c r="H72" s="334"/>
      <c r="I72" s="334"/>
      <c r="J72" s="334"/>
      <c r="K72" s="334"/>
      <c r="L72" s="334"/>
      <c r="M72" s="334"/>
      <c r="N72" s="334"/>
      <c r="O72" s="334"/>
      <c r="P72" s="334"/>
      <c r="Q72" s="334"/>
      <c r="R72" s="334"/>
      <c r="S72" s="334"/>
      <c r="T72" s="334"/>
      <c r="U72" s="334"/>
      <c r="V72" s="334"/>
      <c r="W72" s="334"/>
      <c r="X72" s="334"/>
      <c r="Y72" s="334"/>
      <c r="Z72" s="334"/>
      <c r="AA72" s="334"/>
      <c r="AB72" s="334"/>
      <c r="AC72" s="334"/>
      <c r="AD72" s="334"/>
    </row>
    <row r="73" ht="23.25" customHeight="1">
      <c r="A73" s="334"/>
      <c r="B73" s="334"/>
      <c r="C73" s="334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4"/>
      <c r="T73" s="334"/>
      <c r="U73" s="334"/>
      <c r="V73" s="334"/>
      <c r="W73" s="334"/>
      <c r="X73" s="334"/>
      <c r="Y73" s="334"/>
      <c r="Z73" s="334"/>
      <c r="AA73" s="334"/>
      <c r="AB73" s="334"/>
      <c r="AC73" s="334"/>
      <c r="AD73" s="334"/>
    </row>
    <row r="74" ht="23.25" customHeight="1">
      <c r="A74" s="334"/>
      <c r="B74" s="334"/>
      <c r="C74" s="334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4"/>
      <c r="T74" s="334"/>
      <c r="U74" s="334"/>
      <c r="V74" s="334"/>
      <c r="W74" s="334"/>
      <c r="X74" s="334"/>
      <c r="Y74" s="334"/>
      <c r="Z74" s="334"/>
      <c r="AA74" s="334"/>
      <c r="AB74" s="334"/>
      <c r="AC74" s="334"/>
      <c r="AD74" s="334"/>
    </row>
    <row r="75" ht="23.25" customHeight="1">
      <c r="A75" s="334"/>
      <c r="B75" s="334"/>
      <c r="C75" s="334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4"/>
      <c r="T75" s="334"/>
      <c r="U75" s="334"/>
      <c r="V75" s="334"/>
      <c r="W75" s="334"/>
      <c r="X75" s="334"/>
      <c r="Y75" s="334"/>
      <c r="Z75" s="334"/>
      <c r="AA75" s="334"/>
      <c r="AB75" s="334"/>
      <c r="AC75" s="334"/>
      <c r="AD75" s="334"/>
    </row>
    <row r="76" ht="23.25" customHeight="1">
      <c r="A76" s="334"/>
      <c r="B76" s="334"/>
      <c r="C76" s="334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4"/>
      <c r="T76" s="334"/>
      <c r="U76" s="334"/>
      <c r="V76" s="334"/>
      <c r="W76" s="334"/>
      <c r="X76" s="334"/>
      <c r="Y76" s="334"/>
      <c r="Z76" s="334"/>
      <c r="AA76" s="334"/>
      <c r="AB76" s="334"/>
      <c r="AC76" s="334"/>
      <c r="AD76" s="334"/>
    </row>
    <row r="77" ht="23.25" customHeight="1">
      <c r="A77" s="334"/>
      <c r="B77" s="334"/>
      <c r="C77" s="334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4"/>
      <c r="T77" s="334"/>
      <c r="U77" s="334"/>
      <c r="V77" s="334"/>
      <c r="W77" s="334"/>
      <c r="X77" s="334"/>
      <c r="Y77" s="334"/>
      <c r="Z77" s="334"/>
      <c r="AA77" s="334"/>
      <c r="AB77" s="334"/>
      <c r="AC77" s="334"/>
      <c r="AD77" s="334"/>
    </row>
    <row r="78" ht="23.25" customHeight="1">
      <c r="A78" s="334"/>
      <c r="B78" s="334"/>
      <c r="C78" s="334"/>
      <c r="D78" s="334"/>
      <c r="E78" s="334"/>
      <c r="F78" s="334"/>
      <c r="G78" s="334"/>
      <c r="H78" s="334"/>
      <c r="I78" s="334"/>
      <c r="J78" s="334"/>
      <c r="K78" s="334"/>
      <c r="L78" s="334"/>
      <c r="M78" s="334"/>
      <c r="N78" s="334"/>
      <c r="O78" s="334"/>
      <c r="P78" s="334"/>
      <c r="Q78" s="334"/>
      <c r="R78" s="334"/>
      <c r="S78" s="334"/>
      <c r="T78" s="334"/>
      <c r="U78" s="334"/>
      <c r="V78" s="334"/>
      <c r="W78" s="334"/>
      <c r="X78" s="334"/>
      <c r="Y78" s="334"/>
      <c r="Z78" s="334"/>
      <c r="AA78" s="334"/>
      <c r="AB78" s="334"/>
      <c r="AC78" s="334"/>
      <c r="AD78" s="334"/>
    </row>
    <row r="79" ht="23.25" customHeight="1">
      <c r="A79" s="334"/>
      <c r="B79" s="334"/>
      <c r="C79" s="334"/>
      <c r="D79" s="334"/>
      <c r="E79" s="334"/>
      <c r="F79" s="334"/>
      <c r="G79" s="334"/>
      <c r="H79" s="334"/>
      <c r="I79" s="334"/>
      <c r="J79" s="334"/>
      <c r="K79" s="334"/>
      <c r="L79" s="334"/>
      <c r="M79" s="334"/>
      <c r="N79" s="334"/>
      <c r="O79" s="334"/>
      <c r="P79" s="334"/>
      <c r="Q79" s="334"/>
      <c r="R79" s="334"/>
      <c r="S79" s="334"/>
      <c r="T79" s="334"/>
      <c r="U79" s="334"/>
      <c r="V79" s="334"/>
      <c r="W79" s="334"/>
      <c r="X79" s="334"/>
      <c r="Y79" s="334"/>
      <c r="Z79" s="334"/>
      <c r="AA79" s="334"/>
      <c r="AB79" s="334"/>
      <c r="AC79" s="334"/>
      <c r="AD79" s="334"/>
    </row>
    <row r="80" ht="23.25" customHeight="1">
      <c r="A80" s="334"/>
      <c r="B80" s="334"/>
      <c r="C80" s="334"/>
      <c r="D80" s="334"/>
      <c r="E80" s="334"/>
      <c r="F80" s="334"/>
      <c r="G80" s="334"/>
      <c r="H80" s="334"/>
      <c r="I80" s="334"/>
      <c r="J80" s="334"/>
      <c r="K80" s="334"/>
      <c r="L80" s="334"/>
      <c r="M80" s="334"/>
      <c r="N80" s="334"/>
      <c r="O80" s="334"/>
      <c r="P80" s="334"/>
      <c r="Q80" s="334"/>
      <c r="R80" s="334"/>
      <c r="S80" s="334"/>
      <c r="T80" s="334"/>
      <c r="U80" s="334"/>
      <c r="V80" s="334"/>
      <c r="W80" s="334"/>
      <c r="X80" s="334"/>
      <c r="Y80" s="334"/>
      <c r="Z80" s="334"/>
      <c r="AA80" s="334"/>
      <c r="AB80" s="334"/>
      <c r="AC80" s="334"/>
      <c r="AD80" s="334"/>
    </row>
    <row r="81" ht="23.25" customHeight="1">
      <c r="A81" s="334"/>
      <c r="B81" s="334"/>
      <c r="C81" s="334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4"/>
      <c r="T81" s="334"/>
      <c r="U81" s="334"/>
      <c r="V81" s="334"/>
      <c r="W81" s="334"/>
      <c r="X81" s="334"/>
      <c r="Y81" s="334"/>
      <c r="Z81" s="334"/>
      <c r="AA81" s="334"/>
      <c r="AB81" s="334"/>
      <c r="AC81" s="334"/>
      <c r="AD81" s="334"/>
    </row>
    <row r="82" ht="23.25" customHeight="1">
      <c r="A82" s="334"/>
      <c r="B82" s="334"/>
      <c r="C82" s="334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4"/>
      <c r="T82" s="334"/>
      <c r="U82" s="334"/>
      <c r="V82" s="334"/>
      <c r="W82" s="334"/>
      <c r="X82" s="334"/>
      <c r="Y82" s="334"/>
      <c r="Z82" s="334"/>
      <c r="AA82" s="334"/>
      <c r="AB82" s="334"/>
      <c r="AC82" s="334"/>
      <c r="AD82" s="334"/>
    </row>
    <row r="83" ht="23.25" customHeight="1">
      <c r="A83" s="334"/>
      <c r="B83" s="334"/>
      <c r="C83" s="334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4"/>
      <c r="T83" s="334"/>
      <c r="U83" s="334"/>
      <c r="V83" s="334"/>
      <c r="W83" s="334"/>
      <c r="X83" s="334"/>
      <c r="Y83" s="334"/>
      <c r="Z83" s="334"/>
      <c r="AA83" s="334"/>
      <c r="AB83" s="334"/>
      <c r="AC83" s="334"/>
      <c r="AD83" s="334"/>
    </row>
    <row r="84" ht="23.25" customHeight="1">
      <c r="A84" s="334"/>
      <c r="B84" s="334"/>
      <c r="C84" s="334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</row>
    <row r="85" ht="23.25" customHeight="1">
      <c r="A85" s="334"/>
      <c r="B85" s="334"/>
      <c r="C85" s="334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</row>
    <row r="86" ht="23.25" customHeight="1">
      <c r="A86" s="334"/>
      <c r="B86" s="334"/>
      <c r="C86" s="334"/>
      <c r="D86" s="334"/>
      <c r="E86" s="334"/>
      <c r="F86" s="334"/>
      <c r="G86" s="334"/>
      <c r="H86" s="334"/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</row>
    <row r="87" ht="23.25" customHeight="1">
      <c r="A87" s="334"/>
      <c r="B87" s="334"/>
      <c r="C87" s="334"/>
      <c r="D87" s="334"/>
      <c r="E87" s="334"/>
      <c r="F87" s="334"/>
      <c r="G87" s="334"/>
      <c r="H87" s="334"/>
      <c r="I87" s="334"/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</row>
    <row r="88" ht="23.25" customHeight="1">
      <c r="A88" s="334"/>
      <c r="B88" s="334"/>
      <c r="C88" s="334"/>
      <c r="D88" s="334"/>
      <c r="E88" s="334"/>
      <c r="F88" s="334"/>
      <c r="G88" s="334"/>
      <c r="H88" s="334"/>
      <c r="I88" s="334"/>
      <c r="J88" s="334"/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</row>
    <row r="89" ht="23.25" customHeight="1">
      <c r="A89" s="334"/>
      <c r="B89" s="334"/>
      <c r="C89" s="334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</row>
    <row r="90" ht="23.25" customHeight="1">
      <c r="A90" s="334"/>
      <c r="B90" s="334"/>
      <c r="C90" s="334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</row>
    <row r="91" ht="23.25" customHeight="1">
      <c r="A91" s="334"/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</row>
    <row r="92" ht="23.25" customHeight="1">
      <c r="A92" s="334"/>
      <c r="B92" s="334"/>
      <c r="C92" s="334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</row>
    <row r="93" ht="23.25" customHeight="1">
      <c r="A93" s="334"/>
      <c r="B93" s="334"/>
      <c r="C93" s="334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U93" s="334"/>
      <c r="V93" s="334"/>
      <c r="W93" s="334"/>
      <c r="X93" s="334"/>
      <c r="Y93" s="334"/>
      <c r="Z93" s="334"/>
      <c r="AA93" s="334"/>
      <c r="AB93" s="334"/>
      <c r="AC93" s="334"/>
      <c r="AD93" s="334"/>
    </row>
    <row r="94" ht="23.25" customHeight="1">
      <c r="A94" s="334"/>
      <c r="B94" s="334"/>
      <c r="C94" s="334"/>
      <c r="D94" s="334"/>
      <c r="E94" s="334"/>
      <c r="F94" s="334"/>
      <c r="G94" s="334"/>
      <c r="H94" s="334"/>
      <c r="I94" s="334"/>
      <c r="J94" s="334"/>
      <c r="K94" s="334"/>
      <c r="L94" s="334"/>
      <c r="M94" s="334"/>
      <c r="N94" s="334"/>
      <c r="O94" s="334"/>
      <c r="P94" s="334"/>
      <c r="Q94" s="334"/>
      <c r="R94" s="334"/>
      <c r="S94" s="334"/>
      <c r="T94" s="334"/>
      <c r="U94" s="334"/>
      <c r="V94" s="334"/>
      <c r="W94" s="334"/>
      <c r="X94" s="334"/>
      <c r="Y94" s="334"/>
      <c r="Z94" s="334"/>
      <c r="AA94" s="334"/>
      <c r="AB94" s="334"/>
      <c r="AC94" s="334"/>
      <c r="AD94" s="334"/>
    </row>
    <row r="95" ht="23.25" customHeight="1">
      <c r="A95" s="334"/>
      <c r="B95" s="334"/>
      <c r="C95" s="334"/>
      <c r="D95" s="334"/>
      <c r="E95" s="334"/>
      <c r="F95" s="334"/>
      <c r="G95" s="334"/>
      <c r="H95" s="334"/>
      <c r="I95" s="334"/>
      <c r="J95" s="334"/>
      <c r="K95" s="334"/>
      <c r="L95" s="334"/>
      <c r="M95" s="334"/>
      <c r="N95" s="334"/>
      <c r="O95" s="334"/>
      <c r="P95" s="334"/>
      <c r="Q95" s="334"/>
      <c r="R95" s="334"/>
      <c r="S95" s="334"/>
      <c r="T95" s="334"/>
      <c r="U95" s="334"/>
      <c r="V95" s="334"/>
      <c r="W95" s="334"/>
      <c r="X95" s="334"/>
      <c r="Y95" s="334"/>
      <c r="Z95" s="334"/>
      <c r="AA95" s="334"/>
      <c r="AB95" s="334"/>
      <c r="AC95" s="334"/>
      <c r="AD95" s="334"/>
    </row>
    <row r="96" ht="23.25" customHeight="1">
      <c r="A96" s="334"/>
      <c r="B96" s="334"/>
      <c r="C96" s="334"/>
      <c r="D96" s="334"/>
      <c r="E96" s="334"/>
      <c r="F96" s="334"/>
      <c r="G96" s="334"/>
      <c r="H96" s="334"/>
      <c r="I96" s="334"/>
      <c r="J96" s="334"/>
      <c r="K96" s="334"/>
      <c r="L96" s="334"/>
      <c r="M96" s="334"/>
      <c r="N96" s="334"/>
      <c r="O96" s="334"/>
      <c r="P96" s="334"/>
      <c r="Q96" s="334"/>
      <c r="R96" s="334"/>
      <c r="S96" s="334"/>
      <c r="T96" s="334"/>
      <c r="U96" s="334"/>
      <c r="V96" s="334"/>
      <c r="W96" s="334"/>
      <c r="X96" s="334"/>
      <c r="Y96" s="334"/>
      <c r="Z96" s="334"/>
      <c r="AA96" s="334"/>
      <c r="AB96" s="334"/>
      <c r="AC96" s="334"/>
      <c r="AD96" s="334"/>
    </row>
    <row r="97" ht="23.25" customHeight="1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4"/>
      <c r="AA97" s="334"/>
      <c r="AB97" s="334"/>
      <c r="AC97" s="334"/>
      <c r="AD97" s="334"/>
    </row>
    <row r="98" ht="23.25" customHeight="1">
      <c r="A98" s="334"/>
      <c r="B98" s="334"/>
      <c r="C98" s="334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4"/>
      <c r="T98" s="334"/>
      <c r="U98" s="334"/>
      <c r="V98" s="334"/>
      <c r="W98" s="334"/>
      <c r="X98" s="334"/>
      <c r="Y98" s="334"/>
      <c r="Z98" s="334"/>
      <c r="AA98" s="334"/>
      <c r="AB98" s="334"/>
      <c r="AC98" s="334"/>
      <c r="AD98" s="334"/>
    </row>
    <row r="99" ht="23.25" customHeight="1">
      <c r="A99" s="334"/>
      <c r="B99" s="334"/>
      <c r="C99" s="334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4"/>
      <c r="T99" s="334"/>
      <c r="U99" s="334"/>
      <c r="V99" s="334"/>
      <c r="W99" s="334"/>
      <c r="X99" s="334"/>
      <c r="Y99" s="334"/>
      <c r="Z99" s="334"/>
      <c r="AA99" s="334"/>
      <c r="AB99" s="334"/>
      <c r="AC99" s="334"/>
      <c r="AD99" s="334"/>
    </row>
    <row r="100" ht="23.25" customHeight="1">
      <c r="A100" s="334"/>
      <c r="B100" s="334"/>
      <c r="C100" s="334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4"/>
      <c r="T100" s="334"/>
      <c r="U100" s="334"/>
      <c r="V100" s="334"/>
      <c r="W100" s="334"/>
      <c r="X100" s="334"/>
      <c r="Y100" s="334"/>
      <c r="Z100" s="334"/>
      <c r="AA100" s="334"/>
      <c r="AB100" s="334"/>
      <c r="AC100" s="334"/>
      <c r="AD100" s="334"/>
    </row>
    <row r="101" ht="23.25" customHeight="1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</row>
    <row r="102" ht="23.25" customHeight="1">
      <c r="A102" s="334"/>
      <c r="B102" s="334"/>
      <c r="C102" s="334"/>
      <c r="D102" s="334"/>
      <c r="E102" s="334"/>
      <c r="F102" s="334"/>
      <c r="G102" s="334"/>
      <c r="H102" s="334"/>
      <c r="I102" s="334"/>
      <c r="J102" s="334"/>
      <c r="K102" s="334"/>
      <c r="L102" s="334"/>
      <c r="M102" s="334"/>
      <c r="N102" s="334"/>
      <c r="O102" s="334"/>
      <c r="P102" s="334"/>
      <c r="Q102" s="334"/>
      <c r="R102" s="334"/>
      <c r="S102" s="334"/>
      <c r="T102" s="334"/>
      <c r="U102" s="334"/>
      <c r="V102" s="334"/>
      <c r="W102" s="334"/>
      <c r="X102" s="334"/>
      <c r="Y102" s="334"/>
      <c r="Z102" s="334"/>
      <c r="AA102" s="334"/>
      <c r="AB102" s="334"/>
      <c r="AC102" s="334"/>
      <c r="AD102" s="334"/>
    </row>
    <row r="103" ht="23.25" customHeight="1">
      <c r="A103" s="334"/>
      <c r="B103" s="334"/>
      <c r="C103" s="334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</row>
    <row r="104" ht="23.25" customHeight="1">
      <c r="A104" s="334"/>
      <c r="B104" s="334"/>
      <c r="C104" s="334"/>
      <c r="D104" s="334"/>
      <c r="E104" s="334"/>
      <c r="F104" s="334"/>
      <c r="G104" s="334"/>
      <c r="H104" s="334"/>
      <c r="I104" s="334"/>
      <c r="J104" s="334"/>
      <c r="K104" s="334"/>
      <c r="L104" s="334"/>
      <c r="M104" s="334"/>
      <c r="N104" s="334"/>
      <c r="O104" s="334"/>
      <c r="P104" s="334"/>
      <c r="Q104" s="334"/>
      <c r="R104" s="334"/>
      <c r="S104" s="334"/>
      <c r="T104" s="334"/>
      <c r="U104" s="334"/>
      <c r="V104" s="334"/>
      <c r="W104" s="334"/>
      <c r="X104" s="334"/>
      <c r="Y104" s="334"/>
      <c r="Z104" s="334"/>
      <c r="AA104" s="334"/>
      <c r="AB104" s="334"/>
      <c r="AC104" s="334"/>
      <c r="AD104" s="334"/>
    </row>
    <row r="105" ht="23.25" customHeight="1">
      <c r="A105" s="334"/>
      <c r="B105" s="334"/>
      <c r="C105" s="334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4"/>
      <c r="T105" s="334"/>
      <c r="U105" s="334"/>
      <c r="V105" s="334"/>
      <c r="W105" s="334"/>
      <c r="X105" s="334"/>
      <c r="Y105" s="334"/>
      <c r="Z105" s="334"/>
      <c r="AA105" s="334"/>
      <c r="AB105" s="334"/>
      <c r="AC105" s="334"/>
      <c r="AD105" s="334"/>
    </row>
    <row r="106" ht="23.25" customHeight="1">
      <c r="A106" s="334"/>
      <c r="B106" s="334"/>
      <c r="C106" s="334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4"/>
      <c r="T106" s="334"/>
      <c r="U106" s="334"/>
      <c r="V106" s="334"/>
      <c r="W106" s="334"/>
      <c r="X106" s="334"/>
      <c r="Y106" s="334"/>
      <c r="Z106" s="334"/>
      <c r="AA106" s="334"/>
      <c r="AB106" s="334"/>
      <c r="AC106" s="334"/>
      <c r="AD106" s="334"/>
    </row>
    <row r="107" ht="23.25" customHeight="1">
      <c r="A107" s="334"/>
      <c r="B107" s="334"/>
      <c r="C107" s="334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4"/>
      <c r="T107" s="334"/>
      <c r="U107" s="334"/>
      <c r="V107" s="334"/>
      <c r="W107" s="334"/>
      <c r="X107" s="334"/>
      <c r="Y107" s="334"/>
      <c r="Z107" s="334"/>
      <c r="AA107" s="334"/>
      <c r="AB107" s="334"/>
      <c r="AC107" s="334"/>
      <c r="AD107" s="334"/>
    </row>
    <row r="108" ht="23.25" customHeight="1">
      <c r="A108" s="334"/>
      <c r="B108" s="334"/>
      <c r="C108" s="334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4"/>
      <c r="T108" s="334"/>
      <c r="U108" s="334"/>
      <c r="V108" s="334"/>
      <c r="W108" s="334"/>
      <c r="X108" s="334"/>
      <c r="Y108" s="334"/>
      <c r="Z108" s="334"/>
      <c r="AA108" s="334"/>
      <c r="AB108" s="334"/>
      <c r="AC108" s="334"/>
      <c r="AD108" s="334"/>
    </row>
    <row r="109" ht="23.25" customHeight="1">
      <c r="A109" s="334"/>
      <c r="B109" s="334"/>
      <c r="C109" s="334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4"/>
      <c r="T109" s="334"/>
      <c r="U109" s="334"/>
      <c r="V109" s="334"/>
      <c r="W109" s="334"/>
      <c r="X109" s="334"/>
      <c r="Y109" s="334"/>
      <c r="Z109" s="334"/>
      <c r="AA109" s="334"/>
      <c r="AB109" s="334"/>
      <c r="AC109" s="334"/>
      <c r="AD109" s="334"/>
    </row>
    <row r="110" ht="23.25" customHeight="1">
      <c r="A110" s="334"/>
      <c r="B110" s="334"/>
      <c r="C110" s="334"/>
      <c r="D110" s="334"/>
      <c r="E110" s="334"/>
      <c r="F110" s="334"/>
      <c r="G110" s="334"/>
      <c r="H110" s="334"/>
      <c r="I110" s="334"/>
      <c r="J110" s="334"/>
      <c r="K110" s="334"/>
      <c r="L110" s="334"/>
      <c r="M110" s="334"/>
      <c r="N110" s="334"/>
      <c r="O110" s="334"/>
      <c r="P110" s="334"/>
      <c r="Q110" s="334"/>
      <c r="R110" s="334"/>
      <c r="S110" s="334"/>
      <c r="T110" s="334"/>
      <c r="U110" s="334"/>
      <c r="V110" s="334"/>
      <c r="W110" s="334"/>
      <c r="X110" s="334"/>
      <c r="Y110" s="334"/>
      <c r="Z110" s="334"/>
      <c r="AA110" s="334"/>
      <c r="AB110" s="334"/>
      <c r="AC110" s="334"/>
      <c r="AD110" s="334"/>
    </row>
    <row r="111" ht="23.25" customHeight="1">
      <c r="A111" s="334"/>
      <c r="B111" s="334"/>
      <c r="C111" s="334"/>
      <c r="D111" s="334"/>
      <c r="E111" s="334"/>
      <c r="F111" s="334"/>
      <c r="G111" s="334"/>
      <c r="H111" s="334"/>
      <c r="I111" s="334"/>
      <c r="J111" s="334"/>
      <c r="K111" s="334"/>
      <c r="L111" s="334"/>
      <c r="M111" s="334"/>
      <c r="N111" s="334"/>
      <c r="O111" s="334"/>
      <c r="P111" s="334"/>
      <c r="Q111" s="334"/>
      <c r="R111" s="334"/>
      <c r="S111" s="334"/>
      <c r="T111" s="334"/>
      <c r="U111" s="334"/>
      <c r="V111" s="334"/>
      <c r="W111" s="334"/>
      <c r="X111" s="334"/>
      <c r="Y111" s="334"/>
      <c r="Z111" s="334"/>
      <c r="AA111" s="334"/>
      <c r="AB111" s="334"/>
      <c r="AC111" s="334"/>
      <c r="AD111" s="334"/>
    </row>
    <row r="112" ht="23.25" customHeight="1">
      <c r="A112" s="334"/>
      <c r="B112" s="334"/>
      <c r="C112" s="334"/>
      <c r="D112" s="334"/>
      <c r="E112" s="334"/>
      <c r="F112" s="334"/>
      <c r="G112" s="334"/>
      <c r="H112" s="334"/>
      <c r="I112" s="334"/>
      <c r="J112" s="334"/>
      <c r="K112" s="334"/>
      <c r="L112" s="334"/>
      <c r="M112" s="334"/>
      <c r="N112" s="334"/>
      <c r="O112" s="334"/>
      <c r="P112" s="334"/>
      <c r="Q112" s="334"/>
      <c r="R112" s="334"/>
      <c r="S112" s="334"/>
      <c r="T112" s="334"/>
      <c r="U112" s="334"/>
      <c r="V112" s="334"/>
      <c r="W112" s="334"/>
      <c r="X112" s="334"/>
      <c r="Y112" s="334"/>
      <c r="Z112" s="334"/>
      <c r="AA112" s="334"/>
      <c r="AB112" s="334"/>
      <c r="AC112" s="334"/>
      <c r="AD112" s="334"/>
    </row>
    <row r="113" ht="23.25" customHeight="1">
      <c r="A113" s="334"/>
      <c r="B113" s="334"/>
      <c r="C113" s="334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4"/>
      <c r="T113" s="334"/>
      <c r="U113" s="334"/>
      <c r="V113" s="334"/>
      <c r="W113" s="334"/>
      <c r="X113" s="334"/>
      <c r="Y113" s="334"/>
      <c r="Z113" s="334"/>
      <c r="AA113" s="334"/>
      <c r="AB113" s="334"/>
      <c r="AC113" s="334"/>
      <c r="AD113" s="334"/>
    </row>
    <row r="114" ht="23.25" customHeight="1">
      <c r="A114" s="334"/>
      <c r="B114" s="334"/>
      <c r="C114" s="334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4"/>
      <c r="T114" s="334"/>
      <c r="U114" s="334"/>
      <c r="V114" s="334"/>
      <c r="W114" s="334"/>
      <c r="X114" s="334"/>
      <c r="Y114" s="334"/>
      <c r="Z114" s="334"/>
      <c r="AA114" s="334"/>
      <c r="AB114" s="334"/>
      <c r="AC114" s="334"/>
      <c r="AD114" s="334"/>
    </row>
    <row r="115" ht="23.25" customHeight="1">
      <c r="A115" s="334"/>
      <c r="B115" s="334"/>
      <c r="C115" s="334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4"/>
      <c r="T115" s="334"/>
      <c r="U115" s="334"/>
      <c r="V115" s="334"/>
      <c r="W115" s="334"/>
      <c r="X115" s="334"/>
      <c r="Y115" s="334"/>
      <c r="Z115" s="334"/>
      <c r="AA115" s="334"/>
      <c r="AB115" s="334"/>
      <c r="AC115" s="334"/>
      <c r="AD115" s="334"/>
    </row>
    <row r="116" ht="23.25" customHeight="1">
      <c r="A116" s="334"/>
      <c r="B116" s="334"/>
      <c r="C116" s="334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/>
      <c r="AB116" s="334"/>
      <c r="AC116" s="334"/>
      <c r="AD116" s="334"/>
    </row>
    <row r="117" ht="23.25" customHeight="1">
      <c r="A117" s="334"/>
      <c r="B117" s="334"/>
      <c r="C117" s="334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4"/>
      <c r="T117" s="334"/>
      <c r="U117" s="334"/>
      <c r="V117" s="334"/>
      <c r="W117" s="334"/>
      <c r="X117" s="334"/>
      <c r="Y117" s="334"/>
      <c r="Z117" s="334"/>
      <c r="AA117" s="334"/>
      <c r="AB117" s="334"/>
      <c r="AC117" s="334"/>
      <c r="AD117" s="334"/>
    </row>
    <row r="118" ht="23.25" customHeight="1">
      <c r="A118" s="334"/>
      <c r="B118" s="334"/>
      <c r="C118" s="334"/>
      <c r="D118" s="334"/>
      <c r="E118" s="334"/>
      <c r="F118" s="334"/>
      <c r="G118" s="334"/>
      <c r="H118" s="334"/>
      <c r="I118" s="334"/>
      <c r="J118" s="334"/>
      <c r="K118" s="334"/>
      <c r="L118" s="334"/>
      <c r="M118" s="334"/>
      <c r="N118" s="334"/>
      <c r="O118" s="334"/>
      <c r="P118" s="334"/>
      <c r="Q118" s="334"/>
      <c r="R118" s="334"/>
      <c r="S118" s="334"/>
      <c r="T118" s="334"/>
      <c r="U118" s="334"/>
      <c r="V118" s="334"/>
      <c r="W118" s="334"/>
      <c r="X118" s="334"/>
      <c r="Y118" s="334"/>
      <c r="Z118" s="334"/>
      <c r="AA118" s="334"/>
      <c r="AB118" s="334"/>
      <c r="AC118" s="334"/>
      <c r="AD118" s="334"/>
    </row>
    <row r="119" ht="23.25" customHeight="1">
      <c r="A119" s="334"/>
      <c r="B119" s="334"/>
      <c r="C119" s="334"/>
      <c r="D119" s="334"/>
      <c r="E119" s="334"/>
      <c r="F119" s="334"/>
      <c r="G119" s="334"/>
      <c r="H119" s="334"/>
      <c r="I119" s="334"/>
      <c r="J119" s="334"/>
      <c r="K119" s="334"/>
      <c r="L119" s="334"/>
      <c r="M119" s="334"/>
      <c r="N119" s="334"/>
      <c r="O119" s="334"/>
      <c r="P119" s="334"/>
      <c r="Q119" s="334"/>
      <c r="R119" s="334"/>
      <c r="S119" s="334"/>
      <c r="T119" s="334"/>
      <c r="U119" s="334"/>
      <c r="V119" s="334"/>
      <c r="W119" s="334"/>
      <c r="X119" s="334"/>
      <c r="Y119" s="334"/>
      <c r="Z119" s="334"/>
      <c r="AA119" s="334"/>
      <c r="AB119" s="334"/>
      <c r="AC119" s="334"/>
      <c r="AD119" s="334"/>
    </row>
    <row r="120" ht="23.25" customHeight="1">
      <c r="A120" s="334"/>
      <c r="B120" s="334"/>
      <c r="C120" s="334"/>
      <c r="D120" s="334"/>
      <c r="E120" s="334"/>
      <c r="F120" s="334"/>
      <c r="G120" s="334"/>
      <c r="H120" s="334"/>
      <c r="I120" s="334"/>
      <c r="J120" s="334"/>
      <c r="K120" s="334"/>
      <c r="L120" s="334"/>
      <c r="M120" s="334"/>
      <c r="N120" s="334"/>
      <c r="O120" s="334"/>
      <c r="P120" s="334"/>
      <c r="Q120" s="334"/>
      <c r="R120" s="334"/>
      <c r="S120" s="334"/>
      <c r="T120" s="334"/>
      <c r="U120" s="334"/>
      <c r="V120" s="334"/>
      <c r="W120" s="334"/>
      <c r="X120" s="334"/>
      <c r="Y120" s="334"/>
      <c r="Z120" s="334"/>
      <c r="AA120" s="334"/>
      <c r="AB120" s="334"/>
      <c r="AC120" s="334"/>
      <c r="AD120" s="334"/>
    </row>
    <row r="121" ht="23.25" customHeight="1">
      <c r="A121" s="334"/>
      <c r="B121" s="334"/>
      <c r="C121" s="334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4"/>
      <c r="T121" s="334"/>
      <c r="U121" s="334"/>
      <c r="V121" s="334"/>
      <c r="W121" s="334"/>
      <c r="X121" s="334"/>
      <c r="Y121" s="334"/>
      <c r="Z121" s="334"/>
      <c r="AA121" s="334"/>
      <c r="AB121" s="334"/>
      <c r="AC121" s="334"/>
      <c r="AD121" s="334"/>
    </row>
    <row r="122" ht="23.25" customHeight="1">
      <c r="A122" s="334"/>
      <c r="B122" s="334"/>
      <c r="C122" s="334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4"/>
      <c r="T122" s="334"/>
      <c r="U122" s="334"/>
      <c r="V122" s="334"/>
      <c r="W122" s="334"/>
      <c r="X122" s="334"/>
      <c r="Y122" s="334"/>
      <c r="Z122" s="334"/>
      <c r="AA122" s="334"/>
      <c r="AB122" s="334"/>
      <c r="AC122" s="334"/>
      <c r="AD122" s="334"/>
    </row>
    <row r="123" ht="23.25" customHeight="1">
      <c r="A123" s="334"/>
      <c r="B123" s="334"/>
      <c r="C123" s="334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4"/>
      <c r="T123" s="334"/>
      <c r="U123" s="334"/>
      <c r="V123" s="334"/>
      <c r="W123" s="334"/>
      <c r="X123" s="334"/>
      <c r="Y123" s="334"/>
      <c r="Z123" s="334"/>
      <c r="AA123" s="334"/>
      <c r="AB123" s="334"/>
      <c r="AC123" s="334"/>
      <c r="AD123" s="334"/>
    </row>
    <row r="124" ht="23.25" customHeight="1">
      <c r="A124" s="334"/>
      <c r="B124" s="334"/>
      <c r="C124" s="334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34"/>
      <c r="W124" s="334"/>
      <c r="X124" s="334"/>
      <c r="Y124" s="334"/>
      <c r="Z124" s="334"/>
      <c r="AA124" s="334"/>
      <c r="AB124" s="334"/>
      <c r="AC124" s="334"/>
      <c r="AD124" s="334"/>
    </row>
    <row r="125" ht="23.25" customHeight="1">
      <c r="A125" s="334"/>
      <c r="B125" s="334"/>
      <c r="C125" s="334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4"/>
      <c r="T125" s="334"/>
      <c r="U125" s="334"/>
      <c r="V125" s="334"/>
      <c r="W125" s="334"/>
      <c r="X125" s="334"/>
      <c r="Y125" s="334"/>
      <c r="Z125" s="334"/>
      <c r="AA125" s="334"/>
      <c r="AB125" s="334"/>
      <c r="AC125" s="334"/>
      <c r="AD125" s="334"/>
    </row>
    <row r="126" ht="23.25" customHeight="1">
      <c r="A126" s="334"/>
      <c r="B126" s="334"/>
      <c r="C126" s="334"/>
      <c r="D126" s="334"/>
      <c r="E126" s="334"/>
      <c r="F126" s="334"/>
      <c r="G126" s="334"/>
      <c r="H126" s="334"/>
      <c r="I126" s="334"/>
      <c r="J126" s="334"/>
      <c r="K126" s="334"/>
      <c r="L126" s="334"/>
      <c r="M126" s="334"/>
      <c r="N126" s="334"/>
      <c r="O126" s="334"/>
      <c r="P126" s="334"/>
      <c r="Q126" s="334"/>
      <c r="R126" s="334"/>
      <c r="S126" s="334"/>
      <c r="T126" s="334"/>
      <c r="U126" s="334"/>
      <c r="V126" s="334"/>
      <c r="W126" s="334"/>
      <c r="X126" s="334"/>
      <c r="Y126" s="334"/>
      <c r="Z126" s="334"/>
      <c r="AA126" s="334"/>
      <c r="AB126" s="334"/>
      <c r="AC126" s="334"/>
      <c r="AD126" s="334"/>
    </row>
    <row r="127" ht="23.25" customHeight="1">
      <c r="A127" s="334"/>
      <c r="B127" s="334"/>
      <c r="C127" s="334"/>
      <c r="D127" s="334"/>
      <c r="E127" s="334"/>
      <c r="F127" s="334"/>
      <c r="G127" s="334"/>
      <c r="H127" s="334"/>
      <c r="I127" s="334"/>
      <c r="J127" s="334"/>
      <c r="K127" s="334"/>
      <c r="L127" s="334"/>
      <c r="M127" s="334"/>
      <c r="N127" s="334"/>
      <c r="O127" s="334"/>
      <c r="P127" s="334"/>
      <c r="Q127" s="334"/>
      <c r="R127" s="334"/>
      <c r="S127" s="334"/>
      <c r="T127" s="334"/>
      <c r="U127" s="334"/>
      <c r="V127" s="334"/>
      <c r="W127" s="334"/>
      <c r="X127" s="334"/>
      <c r="Y127" s="334"/>
      <c r="Z127" s="334"/>
      <c r="AA127" s="334"/>
      <c r="AB127" s="334"/>
      <c r="AC127" s="334"/>
      <c r="AD127" s="334"/>
    </row>
    <row r="128" ht="23.25" customHeight="1">
      <c r="A128" s="334"/>
      <c r="B128" s="334"/>
      <c r="C128" s="334"/>
      <c r="D128" s="334"/>
      <c r="E128" s="334"/>
      <c r="F128" s="334"/>
      <c r="G128" s="334"/>
      <c r="H128" s="334"/>
      <c r="I128" s="334"/>
      <c r="J128" s="334"/>
      <c r="K128" s="334"/>
      <c r="L128" s="334"/>
      <c r="M128" s="334"/>
      <c r="N128" s="334"/>
      <c r="O128" s="334"/>
      <c r="P128" s="334"/>
      <c r="Q128" s="334"/>
      <c r="R128" s="334"/>
      <c r="S128" s="334"/>
      <c r="T128" s="334"/>
      <c r="U128" s="334"/>
      <c r="V128" s="334"/>
      <c r="W128" s="334"/>
      <c r="X128" s="334"/>
      <c r="Y128" s="334"/>
      <c r="Z128" s="334"/>
      <c r="AA128" s="334"/>
      <c r="AB128" s="334"/>
      <c r="AC128" s="334"/>
      <c r="AD128" s="334"/>
    </row>
    <row r="129" ht="23.25" customHeight="1">
      <c r="A129" s="334"/>
      <c r="B129" s="334"/>
      <c r="C129" s="334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4"/>
      <c r="T129" s="334"/>
      <c r="U129" s="334"/>
      <c r="V129" s="334"/>
      <c r="W129" s="334"/>
      <c r="X129" s="334"/>
      <c r="Y129" s="334"/>
      <c r="Z129" s="334"/>
      <c r="AA129" s="334"/>
      <c r="AB129" s="334"/>
      <c r="AC129" s="334"/>
      <c r="AD129" s="334"/>
    </row>
    <row r="130" ht="23.25" customHeight="1">
      <c r="A130" s="334"/>
      <c r="B130" s="334"/>
      <c r="C130" s="334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4"/>
      <c r="T130" s="334"/>
      <c r="U130" s="334"/>
      <c r="V130" s="334"/>
      <c r="W130" s="334"/>
      <c r="X130" s="334"/>
      <c r="Y130" s="334"/>
      <c r="Z130" s="334"/>
      <c r="AA130" s="334"/>
      <c r="AB130" s="334"/>
      <c r="AC130" s="334"/>
      <c r="AD130" s="334"/>
    </row>
    <row r="131" ht="23.25" customHeight="1">
      <c r="A131" s="334"/>
      <c r="B131" s="334"/>
      <c r="C131" s="334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4"/>
      <c r="T131" s="334"/>
      <c r="U131" s="334"/>
      <c r="V131" s="334"/>
      <c r="W131" s="334"/>
      <c r="X131" s="334"/>
      <c r="Y131" s="334"/>
      <c r="Z131" s="334"/>
      <c r="AA131" s="334"/>
      <c r="AB131" s="334"/>
      <c r="AC131" s="334"/>
      <c r="AD131" s="334"/>
    </row>
    <row r="132" ht="23.25" customHeight="1">
      <c r="A132" s="334"/>
      <c r="B132" s="334"/>
      <c r="C132" s="334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4"/>
      <c r="T132" s="334"/>
      <c r="U132" s="334"/>
      <c r="V132" s="334"/>
      <c r="W132" s="334"/>
      <c r="X132" s="334"/>
      <c r="Y132" s="334"/>
      <c r="Z132" s="334"/>
      <c r="AA132" s="334"/>
      <c r="AB132" s="334"/>
      <c r="AC132" s="334"/>
      <c r="AD132" s="334"/>
    </row>
    <row r="133" ht="23.25" customHeight="1">
      <c r="A133" s="334"/>
      <c r="B133" s="334"/>
      <c r="C133" s="334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4"/>
      <c r="T133" s="334"/>
      <c r="U133" s="334"/>
      <c r="V133" s="334"/>
      <c r="W133" s="334"/>
      <c r="X133" s="334"/>
      <c r="Y133" s="334"/>
      <c r="Z133" s="334"/>
      <c r="AA133" s="334"/>
      <c r="AB133" s="334"/>
      <c r="AC133" s="334"/>
      <c r="AD133" s="334"/>
    </row>
    <row r="134" ht="23.25" customHeight="1">
      <c r="A134" s="334"/>
      <c r="B134" s="334"/>
      <c r="C134" s="334"/>
      <c r="D134" s="334"/>
      <c r="E134" s="334"/>
      <c r="F134" s="334"/>
      <c r="G134" s="334"/>
      <c r="H134" s="334"/>
      <c r="I134" s="334"/>
      <c r="J134" s="334"/>
      <c r="K134" s="334"/>
      <c r="L134" s="334"/>
      <c r="M134" s="334"/>
      <c r="N134" s="334"/>
      <c r="O134" s="334"/>
      <c r="P134" s="334"/>
      <c r="Q134" s="334"/>
      <c r="R134" s="334"/>
      <c r="S134" s="334"/>
      <c r="T134" s="334"/>
      <c r="U134" s="334"/>
      <c r="V134" s="334"/>
      <c r="W134" s="334"/>
      <c r="X134" s="334"/>
      <c r="Y134" s="334"/>
      <c r="Z134" s="334"/>
      <c r="AA134" s="334"/>
      <c r="AB134" s="334"/>
      <c r="AC134" s="334"/>
      <c r="AD134" s="334"/>
    </row>
    <row r="135" ht="23.25" customHeight="1">
      <c r="A135" s="334"/>
      <c r="B135" s="334"/>
      <c r="C135" s="334"/>
      <c r="D135" s="334"/>
      <c r="E135" s="334"/>
      <c r="F135" s="334"/>
      <c r="G135" s="334"/>
      <c r="H135" s="334"/>
      <c r="I135" s="334"/>
      <c r="J135" s="334"/>
      <c r="K135" s="334"/>
      <c r="L135" s="334"/>
      <c r="M135" s="334"/>
      <c r="N135" s="334"/>
      <c r="O135" s="334"/>
      <c r="P135" s="334"/>
      <c r="Q135" s="334"/>
      <c r="R135" s="334"/>
      <c r="S135" s="334"/>
      <c r="T135" s="334"/>
      <c r="U135" s="334"/>
      <c r="V135" s="334"/>
      <c r="W135" s="334"/>
      <c r="X135" s="334"/>
      <c r="Y135" s="334"/>
      <c r="Z135" s="334"/>
      <c r="AA135" s="334"/>
      <c r="AB135" s="334"/>
      <c r="AC135" s="334"/>
      <c r="AD135" s="334"/>
    </row>
    <row r="136" ht="23.25" customHeight="1">
      <c r="A136" s="334"/>
      <c r="B136" s="334"/>
      <c r="C136" s="334"/>
      <c r="D136" s="334"/>
      <c r="E136" s="334"/>
      <c r="F136" s="334"/>
      <c r="G136" s="334"/>
      <c r="H136" s="334"/>
      <c r="I136" s="334"/>
      <c r="J136" s="334"/>
      <c r="K136" s="334"/>
      <c r="L136" s="334"/>
      <c r="M136" s="334"/>
      <c r="N136" s="334"/>
      <c r="O136" s="334"/>
      <c r="P136" s="334"/>
      <c r="Q136" s="334"/>
      <c r="R136" s="334"/>
      <c r="S136" s="334"/>
      <c r="T136" s="334"/>
      <c r="U136" s="334"/>
      <c r="V136" s="334"/>
      <c r="W136" s="334"/>
      <c r="X136" s="334"/>
      <c r="Y136" s="334"/>
      <c r="Z136" s="334"/>
      <c r="AA136" s="334"/>
      <c r="AB136" s="334"/>
      <c r="AC136" s="334"/>
      <c r="AD136" s="334"/>
    </row>
    <row r="137" ht="23.25" customHeight="1">
      <c r="A137" s="334"/>
      <c r="B137" s="334"/>
      <c r="C137" s="334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4"/>
      <c r="T137" s="334"/>
      <c r="U137" s="334"/>
      <c r="V137" s="334"/>
      <c r="W137" s="334"/>
      <c r="X137" s="334"/>
      <c r="Y137" s="334"/>
      <c r="Z137" s="334"/>
      <c r="AA137" s="334"/>
      <c r="AB137" s="334"/>
      <c r="AC137" s="334"/>
      <c r="AD137" s="334"/>
    </row>
    <row r="138" ht="23.25" customHeight="1">
      <c r="A138" s="334"/>
      <c r="B138" s="334"/>
      <c r="C138" s="334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4"/>
      <c r="T138" s="334"/>
      <c r="U138" s="334"/>
      <c r="V138" s="334"/>
      <c r="W138" s="334"/>
      <c r="X138" s="334"/>
      <c r="Y138" s="334"/>
      <c r="Z138" s="334"/>
      <c r="AA138" s="334"/>
      <c r="AB138" s="334"/>
      <c r="AC138" s="334"/>
      <c r="AD138" s="334"/>
    </row>
    <row r="139" ht="23.25" customHeight="1">
      <c r="A139" s="334"/>
      <c r="B139" s="334"/>
      <c r="C139" s="334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4"/>
      <c r="T139" s="334"/>
      <c r="U139" s="334"/>
      <c r="V139" s="334"/>
      <c r="W139" s="334"/>
      <c r="X139" s="334"/>
      <c r="Y139" s="334"/>
      <c r="Z139" s="334"/>
      <c r="AA139" s="334"/>
      <c r="AB139" s="334"/>
      <c r="AC139" s="334"/>
      <c r="AD139" s="334"/>
    </row>
    <row r="140" ht="23.25" customHeight="1">
      <c r="A140" s="334"/>
      <c r="B140" s="334"/>
      <c r="C140" s="334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4"/>
      <c r="T140" s="334"/>
      <c r="U140" s="334"/>
      <c r="V140" s="334"/>
      <c r="W140" s="334"/>
      <c r="X140" s="334"/>
      <c r="Y140" s="334"/>
      <c r="Z140" s="334"/>
      <c r="AA140" s="334"/>
      <c r="AB140" s="334"/>
      <c r="AC140" s="334"/>
      <c r="AD140" s="334"/>
    </row>
    <row r="141" ht="23.25" customHeight="1">
      <c r="A141" s="334"/>
      <c r="B141" s="334"/>
      <c r="C141" s="334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4"/>
      <c r="T141" s="334"/>
      <c r="U141" s="334"/>
      <c r="V141" s="334"/>
      <c r="W141" s="334"/>
      <c r="X141" s="334"/>
      <c r="Y141" s="334"/>
      <c r="Z141" s="334"/>
      <c r="AA141" s="334"/>
      <c r="AB141" s="334"/>
      <c r="AC141" s="334"/>
      <c r="AD141" s="334"/>
    </row>
    <row r="142" ht="23.25" customHeight="1">
      <c r="A142" s="334"/>
      <c r="B142" s="334"/>
      <c r="C142" s="334"/>
      <c r="D142" s="334"/>
      <c r="E142" s="334"/>
      <c r="F142" s="334"/>
      <c r="G142" s="334"/>
      <c r="H142" s="334"/>
      <c r="I142" s="334"/>
      <c r="J142" s="334"/>
      <c r="K142" s="334"/>
      <c r="L142" s="334"/>
      <c r="M142" s="334"/>
      <c r="N142" s="334"/>
      <c r="O142" s="334"/>
      <c r="P142" s="334"/>
      <c r="Q142" s="334"/>
      <c r="R142" s="334"/>
      <c r="S142" s="334"/>
      <c r="T142" s="334"/>
      <c r="U142" s="334"/>
      <c r="V142" s="334"/>
      <c r="W142" s="334"/>
      <c r="X142" s="334"/>
      <c r="Y142" s="334"/>
      <c r="Z142" s="334"/>
      <c r="AA142" s="334"/>
      <c r="AB142" s="334"/>
      <c r="AC142" s="334"/>
      <c r="AD142" s="334"/>
    </row>
    <row r="143" ht="23.25" customHeight="1">
      <c r="A143" s="334"/>
      <c r="B143" s="334"/>
      <c r="C143" s="334"/>
      <c r="D143" s="334"/>
      <c r="E143" s="334"/>
      <c r="F143" s="334"/>
      <c r="G143" s="334"/>
      <c r="H143" s="334"/>
      <c r="I143" s="334"/>
      <c r="J143" s="334"/>
      <c r="K143" s="334"/>
      <c r="L143" s="334"/>
      <c r="M143" s="334"/>
      <c r="N143" s="334"/>
      <c r="O143" s="334"/>
      <c r="P143" s="334"/>
      <c r="Q143" s="334"/>
      <c r="R143" s="334"/>
      <c r="S143" s="334"/>
      <c r="T143" s="334"/>
      <c r="U143" s="334"/>
      <c r="V143" s="334"/>
      <c r="W143" s="334"/>
      <c r="X143" s="334"/>
      <c r="Y143" s="334"/>
      <c r="Z143" s="334"/>
      <c r="AA143" s="334"/>
      <c r="AB143" s="334"/>
      <c r="AC143" s="334"/>
      <c r="AD143" s="334"/>
    </row>
    <row r="144" ht="23.25" customHeight="1">
      <c r="A144" s="334"/>
      <c r="B144" s="334"/>
      <c r="C144" s="334"/>
      <c r="D144" s="334"/>
      <c r="E144" s="334"/>
      <c r="F144" s="334"/>
      <c r="G144" s="334"/>
      <c r="H144" s="334"/>
      <c r="I144" s="334"/>
      <c r="J144" s="334"/>
      <c r="K144" s="334"/>
      <c r="L144" s="334"/>
      <c r="M144" s="334"/>
      <c r="N144" s="334"/>
      <c r="O144" s="334"/>
      <c r="P144" s="334"/>
      <c r="Q144" s="334"/>
      <c r="R144" s="334"/>
      <c r="S144" s="334"/>
      <c r="T144" s="334"/>
      <c r="U144" s="334"/>
      <c r="V144" s="334"/>
      <c r="W144" s="334"/>
      <c r="X144" s="334"/>
      <c r="Y144" s="334"/>
      <c r="Z144" s="334"/>
      <c r="AA144" s="334"/>
      <c r="AB144" s="334"/>
      <c r="AC144" s="334"/>
      <c r="AD144" s="334"/>
    </row>
    <row r="145" ht="23.25" customHeight="1">
      <c r="A145" s="334"/>
      <c r="B145" s="334"/>
      <c r="C145" s="334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4"/>
      <c r="T145" s="334"/>
      <c r="U145" s="334"/>
      <c r="V145" s="334"/>
      <c r="W145" s="334"/>
      <c r="X145" s="334"/>
      <c r="Y145" s="334"/>
      <c r="Z145" s="334"/>
      <c r="AA145" s="334"/>
      <c r="AB145" s="334"/>
      <c r="AC145" s="334"/>
      <c r="AD145" s="334"/>
    </row>
    <row r="146" ht="23.25" customHeight="1">
      <c r="A146" s="334"/>
      <c r="B146" s="334"/>
      <c r="C146" s="334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4"/>
      <c r="T146" s="334"/>
      <c r="U146" s="334"/>
      <c r="V146" s="334"/>
      <c r="W146" s="334"/>
      <c r="X146" s="334"/>
      <c r="Y146" s="334"/>
      <c r="Z146" s="334"/>
      <c r="AA146" s="334"/>
      <c r="AB146" s="334"/>
      <c r="AC146" s="334"/>
      <c r="AD146" s="334"/>
    </row>
    <row r="147" ht="23.25" customHeight="1">
      <c r="A147" s="334"/>
      <c r="B147" s="334"/>
      <c r="C147" s="334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4"/>
      <c r="T147" s="334"/>
      <c r="U147" s="334"/>
      <c r="V147" s="334"/>
      <c r="W147" s="334"/>
      <c r="X147" s="334"/>
      <c r="Y147" s="334"/>
      <c r="Z147" s="334"/>
      <c r="AA147" s="334"/>
      <c r="AB147" s="334"/>
      <c r="AC147" s="334"/>
      <c r="AD147" s="334"/>
    </row>
    <row r="148" ht="23.25" customHeight="1">
      <c r="A148" s="334"/>
      <c r="B148" s="334"/>
      <c r="C148" s="334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334"/>
      <c r="W148" s="334"/>
      <c r="X148" s="334"/>
      <c r="Y148" s="334"/>
      <c r="Z148" s="334"/>
      <c r="AA148" s="334"/>
      <c r="AB148" s="334"/>
      <c r="AC148" s="334"/>
      <c r="AD148" s="334"/>
    </row>
    <row r="149" ht="23.25" customHeight="1">
      <c r="A149" s="334"/>
      <c r="B149" s="334"/>
      <c r="C149" s="334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4"/>
      <c r="T149" s="334"/>
      <c r="U149" s="334"/>
      <c r="V149" s="334"/>
      <c r="W149" s="334"/>
      <c r="X149" s="334"/>
      <c r="Y149" s="334"/>
      <c r="Z149" s="334"/>
      <c r="AA149" s="334"/>
      <c r="AB149" s="334"/>
      <c r="AC149" s="334"/>
      <c r="AD149" s="334"/>
    </row>
    <row r="150" ht="23.25" customHeight="1">
      <c r="A150" s="334"/>
      <c r="B150" s="334"/>
      <c r="C150" s="334"/>
      <c r="D150" s="334"/>
      <c r="E150" s="334"/>
      <c r="F150" s="334"/>
      <c r="G150" s="334"/>
      <c r="H150" s="334"/>
      <c r="I150" s="334"/>
      <c r="J150" s="334"/>
      <c r="K150" s="334"/>
      <c r="L150" s="334"/>
      <c r="M150" s="334"/>
      <c r="N150" s="334"/>
      <c r="O150" s="334"/>
      <c r="P150" s="334"/>
      <c r="Q150" s="334"/>
      <c r="R150" s="334"/>
      <c r="S150" s="334"/>
      <c r="T150" s="334"/>
      <c r="U150" s="334"/>
      <c r="V150" s="334"/>
      <c r="W150" s="334"/>
      <c r="X150" s="334"/>
      <c r="Y150" s="334"/>
      <c r="Z150" s="334"/>
      <c r="AA150" s="334"/>
      <c r="AB150" s="334"/>
      <c r="AC150" s="334"/>
      <c r="AD150" s="334"/>
    </row>
    <row r="151" ht="23.25" customHeight="1">
      <c r="A151" s="334"/>
      <c r="B151" s="334"/>
      <c r="C151" s="334"/>
      <c r="D151" s="334"/>
      <c r="E151" s="334"/>
      <c r="F151" s="334"/>
      <c r="G151" s="334"/>
      <c r="H151" s="334"/>
      <c r="I151" s="334"/>
      <c r="J151" s="334"/>
      <c r="K151" s="334"/>
      <c r="L151" s="334"/>
      <c r="M151" s="334"/>
      <c r="N151" s="334"/>
      <c r="O151" s="334"/>
      <c r="P151" s="334"/>
      <c r="Q151" s="334"/>
      <c r="R151" s="334"/>
      <c r="S151" s="334"/>
      <c r="T151" s="334"/>
      <c r="U151" s="334"/>
      <c r="V151" s="334"/>
      <c r="W151" s="334"/>
      <c r="X151" s="334"/>
      <c r="Y151" s="334"/>
      <c r="Z151" s="334"/>
      <c r="AA151" s="334"/>
      <c r="AB151" s="334"/>
      <c r="AC151" s="334"/>
      <c r="AD151" s="334"/>
    </row>
    <row r="152" ht="23.25" customHeight="1">
      <c r="A152" s="334"/>
      <c r="B152" s="334"/>
      <c r="C152" s="334"/>
      <c r="D152" s="334"/>
      <c r="E152" s="334"/>
      <c r="F152" s="334"/>
      <c r="G152" s="334"/>
      <c r="H152" s="334"/>
      <c r="I152" s="334"/>
      <c r="J152" s="334"/>
      <c r="K152" s="334"/>
      <c r="L152" s="334"/>
      <c r="M152" s="334"/>
      <c r="N152" s="334"/>
      <c r="O152" s="334"/>
      <c r="P152" s="334"/>
      <c r="Q152" s="334"/>
      <c r="R152" s="334"/>
      <c r="S152" s="334"/>
      <c r="T152" s="334"/>
      <c r="U152" s="334"/>
      <c r="V152" s="334"/>
      <c r="W152" s="334"/>
      <c r="X152" s="334"/>
      <c r="Y152" s="334"/>
      <c r="Z152" s="334"/>
      <c r="AA152" s="334"/>
      <c r="AB152" s="334"/>
      <c r="AC152" s="334"/>
      <c r="AD152" s="334"/>
    </row>
    <row r="153" ht="23.25" customHeight="1">
      <c r="A153" s="334"/>
      <c r="B153" s="334"/>
      <c r="C153" s="334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4"/>
      <c r="T153" s="334"/>
      <c r="U153" s="334"/>
      <c r="V153" s="334"/>
      <c r="W153" s="334"/>
      <c r="X153" s="334"/>
      <c r="Y153" s="334"/>
      <c r="Z153" s="334"/>
      <c r="AA153" s="334"/>
      <c r="AB153" s="334"/>
      <c r="AC153" s="334"/>
      <c r="AD153" s="334"/>
    </row>
    <row r="154" ht="23.25" customHeight="1">
      <c r="A154" s="334"/>
      <c r="B154" s="334"/>
      <c r="C154" s="334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4"/>
      <c r="T154" s="334"/>
      <c r="U154" s="334"/>
      <c r="V154" s="334"/>
      <c r="W154" s="334"/>
      <c r="X154" s="334"/>
      <c r="Y154" s="334"/>
      <c r="Z154" s="334"/>
      <c r="AA154" s="334"/>
      <c r="AB154" s="334"/>
      <c r="AC154" s="334"/>
      <c r="AD154" s="334"/>
    </row>
    <row r="155" ht="23.25" customHeight="1">
      <c r="A155" s="334"/>
      <c r="B155" s="334"/>
      <c r="C155" s="334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4"/>
      <c r="T155" s="334"/>
      <c r="U155" s="334"/>
      <c r="V155" s="334"/>
      <c r="W155" s="334"/>
      <c r="X155" s="334"/>
      <c r="Y155" s="334"/>
      <c r="Z155" s="334"/>
      <c r="AA155" s="334"/>
      <c r="AB155" s="334"/>
      <c r="AC155" s="334"/>
      <c r="AD155" s="334"/>
    </row>
    <row r="156" ht="23.25" customHeight="1">
      <c r="A156" s="334"/>
      <c r="B156" s="334"/>
      <c r="C156" s="334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334"/>
      <c r="W156" s="334"/>
      <c r="X156" s="334"/>
      <c r="Y156" s="334"/>
      <c r="Z156" s="334"/>
      <c r="AA156" s="334"/>
      <c r="AB156" s="334"/>
      <c r="AC156" s="334"/>
      <c r="AD156" s="334"/>
    </row>
    <row r="157" ht="23.25" customHeight="1">
      <c r="A157" s="334"/>
      <c r="B157" s="334"/>
      <c r="C157" s="334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  <c r="Y157" s="334"/>
      <c r="Z157" s="334"/>
      <c r="AA157" s="334"/>
      <c r="AB157" s="334"/>
      <c r="AC157" s="334"/>
      <c r="AD157" s="334"/>
    </row>
    <row r="158" ht="23.25" customHeight="1">
      <c r="A158" s="334"/>
      <c r="B158" s="334"/>
      <c r="C158" s="334"/>
      <c r="D158" s="334"/>
      <c r="E158" s="334"/>
      <c r="F158" s="334"/>
      <c r="G158" s="334"/>
      <c r="H158" s="334"/>
      <c r="I158" s="334"/>
      <c r="J158" s="334"/>
      <c r="K158" s="334"/>
      <c r="L158" s="334"/>
      <c r="M158" s="334"/>
      <c r="N158" s="334"/>
      <c r="O158" s="334"/>
      <c r="P158" s="334"/>
      <c r="Q158" s="334"/>
      <c r="R158" s="334"/>
      <c r="S158" s="334"/>
      <c r="T158" s="334"/>
      <c r="U158" s="334"/>
      <c r="V158" s="334"/>
      <c r="W158" s="334"/>
      <c r="X158" s="334"/>
      <c r="Y158" s="334"/>
      <c r="Z158" s="334"/>
      <c r="AA158" s="334"/>
      <c r="AB158" s="334"/>
      <c r="AC158" s="334"/>
      <c r="AD158" s="334"/>
    </row>
    <row r="159" ht="23.25" customHeight="1">
      <c r="A159" s="334"/>
      <c r="B159" s="334"/>
      <c r="C159" s="334"/>
      <c r="D159" s="334"/>
      <c r="E159" s="334"/>
      <c r="F159" s="334"/>
      <c r="G159" s="334"/>
      <c r="H159" s="334"/>
      <c r="I159" s="334"/>
      <c r="J159" s="334"/>
      <c r="K159" s="334"/>
      <c r="L159" s="334"/>
      <c r="M159" s="334"/>
      <c r="N159" s="334"/>
      <c r="O159" s="334"/>
      <c r="P159" s="334"/>
      <c r="Q159" s="334"/>
      <c r="R159" s="334"/>
      <c r="S159" s="334"/>
      <c r="T159" s="334"/>
      <c r="U159" s="334"/>
      <c r="V159" s="334"/>
      <c r="W159" s="334"/>
      <c r="X159" s="334"/>
      <c r="Y159" s="334"/>
      <c r="Z159" s="334"/>
      <c r="AA159" s="334"/>
      <c r="AB159" s="334"/>
      <c r="AC159" s="334"/>
      <c r="AD159" s="334"/>
    </row>
    <row r="160" ht="23.25" customHeight="1">
      <c r="A160" s="334"/>
      <c r="B160" s="334"/>
      <c r="C160" s="334"/>
      <c r="D160" s="334"/>
      <c r="E160" s="334"/>
      <c r="F160" s="334"/>
      <c r="G160" s="334"/>
      <c r="H160" s="334"/>
      <c r="I160" s="334"/>
      <c r="J160" s="334"/>
      <c r="K160" s="334"/>
      <c r="L160" s="334"/>
      <c r="M160" s="334"/>
      <c r="N160" s="334"/>
      <c r="O160" s="334"/>
      <c r="P160" s="334"/>
      <c r="Q160" s="334"/>
      <c r="R160" s="334"/>
      <c r="S160" s="334"/>
      <c r="T160" s="334"/>
      <c r="U160" s="334"/>
      <c r="V160" s="334"/>
      <c r="W160" s="334"/>
      <c r="X160" s="334"/>
      <c r="Y160" s="334"/>
      <c r="Z160" s="334"/>
      <c r="AA160" s="334"/>
      <c r="AB160" s="334"/>
      <c r="AC160" s="334"/>
      <c r="AD160" s="334"/>
    </row>
    <row r="161" ht="23.25" customHeight="1">
      <c r="A161" s="334"/>
      <c r="B161" s="334"/>
      <c r="C161" s="334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  <c r="AB161" s="334"/>
      <c r="AC161" s="334"/>
      <c r="AD161" s="334"/>
    </row>
    <row r="162" ht="23.25" customHeight="1">
      <c r="A162" s="334"/>
      <c r="B162" s="334"/>
      <c r="C162" s="334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  <c r="AB162" s="334"/>
      <c r="AC162" s="334"/>
      <c r="AD162" s="334"/>
    </row>
    <row r="163" ht="23.25" customHeight="1">
      <c r="A163" s="334"/>
      <c r="B163" s="334"/>
      <c r="C163" s="334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  <c r="AB163" s="334"/>
      <c r="AC163" s="334"/>
      <c r="AD163" s="334"/>
    </row>
    <row r="164" ht="23.25" customHeight="1">
      <c r="A164" s="334"/>
      <c r="B164" s="334"/>
      <c r="C164" s="334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4"/>
      <c r="T164" s="334"/>
      <c r="U164" s="334"/>
      <c r="V164" s="334"/>
      <c r="W164" s="334"/>
      <c r="X164" s="334"/>
      <c r="Y164" s="334"/>
      <c r="Z164" s="334"/>
      <c r="AA164" s="334"/>
      <c r="AB164" s="334"/>
      <c r="AC164" s="334"/>
      <c r="AD164" s="334"/>
    </row>
    <row r="165" ht="23.25" customHeight="1">
      <c r="A165" s="334"/>
      <c r="B165" s="334"/>
      <c r="C165" s="334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  <c r="AB165" s="334"/>
      <c r="AC165" s="334"/>
      <c r="AD165" s="334"/>
    </row>
    <row r="166" ht="23.25" customHeight="1">
      <c r="A166" s="334"/>
      <c r="B166" s="334"/>
      <c r="C166" s="334"/>
      <c r="D166" s="334"/>
      <c r="E166" s="334"/>
      <c r="F166" s="334"/>
      <c r="G166" s="334"/>
      <c r="H166" s="334"/>
      <c r="I166" s="334"/>
      <c r="J166" s="334"/>
      <c r="K166" s="334"/>
      <c r="L166" s="334"/>
      <c r="M166" s="334"/>
      <c r="N166" s="334"/>
      <c r="O166" s="334"/>
      <c r="P166" s="334"/>
      <c r="Q166" s="334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  <c r="AB166" s="334"/>
      <c r="AC166" s="334"/>
      <c r="AD166" s="334"/>
    </row>
    <row r="167" ht="23.25" customHeight="1">
      <c r="A167" s="334"/>
      <c r="B167" s="334"/>
      <c r="C167" s="334"/>
      <c r="D167" s="334"/>
      <c r="E167" s="334"/>
      <c r="F167" s="334"/>
      <c r="G167" s="334"/>
      <c r="H167" s="334"/>
      <c r="I167" s="334"/>
      <c r="J167" s="334"/>
      <c r="K167" s="334"/>
      <c r="L167" s="334"/>
      <c r="M167" s="334"/>
      <c r="N167" s="334"/>
      <c r="O167" s="334"/>
      <c r="P167" s="334"/>
      <c r="Q167" s="334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  <c r="AB167" s="334"/>
      <c r="AC167" s="334"/>
      <c r="AD167" s="334"/>
    </row>
    <row r="168" ht="23.25" customHeight="1">
      <c r="A168" s="334"/>
      <c r="B168" s="334"/>
      <c r="C168" s="334"/>
      <c r="D168" s="334"/>
      <c r="E168" s="334"/>
      <c r="F168" s="334"/>
      <c r="G168" s="334"/>
      <c r="H168" s="334"/>
      <c r="I168" s="334"/>
      <c r="J168" s="334"/>
      <c r="K168" s="334"/>
      <c r="L168" s="334"/>
      <c r="M168" s="334"/>
      <c r="N168" s="334"/>
      <c r="O168" s="334"/>
      <c r="P168" s="334"/>
      <c r="Q168" s="334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  <c r="AB168" s="334"/>
      <c r="AC168" s="334"/>
      <c r="AD168" s="334"/>
    </row>
    <row r="169" ht="23.25" customHeight="1">
      <c r="A169" s="334"/>
      <c r="B169" s="334"/>
      <c r="C169" s="334"/>
      <c r="D169" s="334"/>
      <c r="E169" s="334"/>
      <c r="F169" s="334"/>
      <c r="G169" s="334"/>
      <c r="H169" s="334"/>
      <c r="I169" s="334"/>
      <c r="J169" s="334"/>
      <c r="K169" s="334"/>
      <c r="L169" s="334"/>
      <c r="M169" s="334"/>
      <c r="N169" s="334"/>
      <c r="O169" s="334"/>
      <c r="P169" s="334"/>
      <c r="Q169" s="334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  <c r="AB169" s="334"/>
      <c r="AC169" s="334"/>
      <c r="AD169" s="334"/>
    </row>
    <row r="170" ht="23.25" customHeight="1">
      <c r="A170" s="334"/>
      <c r="B170" s="334"/>
      <c r="C170" s="334"/>
      <c r="D170" s="334"/>
      <c r="E170" s="334"/>
      <c r="F170" s="334"/>
      <c r="G170" s="334"/>
      <c r="H170" s="334"/>
      <c r="I170" s="334"/>
      <c r="J170" s="334"/>
      <c r="K170" s="334"/>
      <c r="L170" s="334"/>
      <c r="M170" s="334"/>
      <c r="N170" s="334"/>
      <c r="O170" s="334"/>
      <c r="P170" s="334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  <c r="AB170" s="334"/>
      <c r="AC170" s="334"/>
      <c r="AD170" s="334"/>
    </row>
    <row r="171" ht="23.25" customHeight="1">
      <c r="A171" s="334"/>
      <c r="B171" s="334"/>
      <c r="C171" s="334"/>
      <c r="D171" s="334"/>
      <c r="E171" s="334"/>
      <c r="F171" s="334"/>
      <c r="G171" s="334"/>
      <c r="H171" s="334"/>
      <c r="I171" s="334"/>
      <c r="J171" s="334"/>
      <c r="K171" s="334"/>
      <c r="L171" s="334"/>
      <c r="M171" s="334"/>
      <c r="N171" s="334"/>
      <c r="O171" s="334"/>
      <c r="P171" s="334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  <c r="AB171" s="334"/>
      <c r="AC171" s="334"/>
      <c r="AD171" s="334"/>
    </row>
    <row r="172" ht="23.25" customHeight="1">
      <c r="A172" s="334"/>
      <c r="B172" s="334"/>
      <c r="C172" s="334"/>
      <c r="D172" s="334"/>
      <c r="E172" s="334"/>
      <c r="F172" s="334"/>
      <c r="G172" s="334"/>
      <c r="H172" s="334"/>
      <c r="I172" s="334"/>
      <c r="J172" s="334"/>
      <c r="K172" s="334"/>
      <c r="L172" s="334"/>
      <c r="M172" s="334"/>
      <c r="N172" s="334"/>
      <c r="O172" s="334"/>
      <c r="P172" s="334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  <c r="AB172" s="334"/>
      <c r="AC172" s="334"/>
      <c r="AD172" s="334"/>
    </row>
    <row r="173" ht="23.25" customHeight="1">
      <c r="A173" s="334"/>
      <c r="B173" s="334"/>
      <c r="C173" s="334"/>
      <c r="D173" s="334"/>
      <c r="E173" s="334"/>
      <c r="F173" s="334"/>
      <c r="G173" s="334"/>
      <c r="H173" s="334"/>
      <c r="I173" s="334"/>
      <c r="J173" s="334"/>
      <c r="K173" s="334"/>
      <c r="L173" s="334"/>
      <c r="M173" s="334"/>
      <c r="N173" s="334"/>
      <c r="O173" s="334"/>
      <c r="P173" s="334"/>
      <c r="Q173" s="334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  <c r="AB173" s="334"/>
      <c r="AC173" s="334"/>
      <c r="AD173" s="334"/>
    </row>
    <row r="174" ht="23.25" customHeight="1">
      <c r="A174" s="334"/>
      <c r="B174" s="334"/>
      <c r="C174" s="334"/>
      <c r="D174" s="334"/>
      <c r="E174" s="334"/>
      <c r="F174" s="334"/>
      <c r="G174" s="334"/>
      <c r="H174" s="334"/>
      <c r="I174" s="334"/>
      <c r="J174" s="334"/>
      <c r="K174" s="334"/>
      <c r="L174" s="334"/>
      <c r="M174" s="334"/>
      <c r="N174" s="334"/>
      <c r="O174" s="334"/>
      <c r="P174" s="334"/>
      <c r="Q174" s="334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  <c r="AB174" s="334"/>
      <c r="AC174" s="334"/>
      <c r="AD174" s="334"/>
    </row>
    <row r="175" ht="23.25" customHeight="1">
      <c r="A175" s="334"/>
      <c r="B175" s="334"/>
      <c r="C175" s="334"/>
      <c r="D175" s="334"/>
      <c r="E175" s="334"/>
      <c r="F175" s="334"/>
      <c r="G175" s="334"/>
      <c r="H175" s="334"/>
      <c r="I175" s="334"/>
      <c r="J175" s="334"/>
      <c r="K175" s="334"/>
      <c r="L175" s="334"/>
      <c r="M175" s="334"/>
      <c r="N175" s="334"/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  <c r="AB175" s="334"/>
      <c r="AC175" s="334"/>
      <c r="AD175" s="334"/>
    </row>
    <row r="176" ht="23.25" customHeight="1">
      <c r="A176" s="334"/>
      <c r="B176" s="334"/>
      <c r="C176" s="334"/>
      <c r="D176" s="334"/>
      <c r="E176" s="334"/>
      <c r="F176" s="334"/>
      <c r="G176" s="334"/>
      <c r="H176" s="334"/>
      <c r="I176" s="334"/>
      <c r="J176" s="334"/>
      <c r="K176" s="334"/>
      <c r="L176" s="334"/>
      <c r="M176" s="334"/>
      <c r="N176" s="334"/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  <c r="AB176" s="334"/>
      <c r="AC176" s="334"/>
      <c r="AD176" s="334"/>
    </row>
    <row r="177" ht="23.25" customHeight="1">
      <c r="A177" s="334"/>
      <c r="B177" s="334"/>
      <c r="C177" s="334"/>
      <c r="D177" s="334"/>
      <c r="E177" s="334"/>
      <c r="F177" s="334"/>
      <c r="G177" s="334"/>
      <c r="H177" s="334"/>
      <c r="I177" s="334"/>
      <c r="J177" s="334"/>
      <c r="K177" s="334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  <c r="AB177" s="334"/>
      <c r="AC177" s="334"/>
      <c r="AD177" s="334"/>
    </row>
    <row r="178" ht="23.25" customHeight="1">
      <c r="A178" s="334"/>
      <c r="B178" s="334"/>
      <c r="C178" s="334"/>
      <c r="D178" s="334"/>
      <c r="E178" s="334"/>
      <c r="F178" s="334"/>
      <c r="G178" s="334"/>
      <c r="H178" s="334"/>
      <c r="I178" s="334"/>
      <c r="J178" s="334"/>
      <c r="K178" s="334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  <c r="AB178" s="334"/>
      <c r="AC178" s="334"/>
      <c r="AD178" s="334"/>
    </row>
    <row r="179" ht="23.25" customHeight="1">
      <c r="A179" s="334"/>
      <c r="B179" s="334"/>
      <c r="C179" s="334"/>
      <c r="D179" s="334"/>
      <c r="E179" s="334"/>
      <c r="F179" s="334"/>
      <c r="G179" s="334"/>
      <c r="H179" s="334"/>
      <c r="I179" s="334"/>
      <c r="J179" s="334"/>
      <c r="K179" s="334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  <c r="AB179" s="334"/>
      <c r="AC179" s="334"/>
      <c r="AD179" s="334"/>
    </row>
    <row r="180" ht="23.25" customHeight="1">
      <c r="A180" s="334"/>
      <c r="B180" s="334"/>
      <c r="C180" s="334"/>
      <c r="D180" s="334"/>
      <c r="E180" s="334"/>
      <c r="F180" s="334"/>
      <c r="G180" s="334"/>
      <c r="H180" s="334"/>
      <c r="I180" s="334"/>
      <c r="J180" s="334"/>
      <c r="K180" s="334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  <c r="AB180" s="334"/>
      <c r="AC180" s="334"/>
      <c r="AD180" s="334"/>
    </row>
    <row r="181" ht="23.25" customHeight="1">
      <c r="A181" s="334"/>
      <c r="B181" s="334"/>
      <c r="C181" s="334"/>
      <c r="D181" s="334"/>
      <c r="E181" s="334"/>
      <c r="F181" s="334"/>
      <c r="G181" s="334"/>
      <c r="H181" s="334"/>
      <c r="I181" s="334"/>
      <c r="J181" s="334"/>
      <c r="K181" s="334"/>
      <c r="L181" s="334"/>
      <c r="M181" s="334"/>
      <c r="N181" s="334"/>
      <c r="O181" s="334"/>
      <c r="P181" s="334"/>
      <c r="Q181" s="334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  <c r="AB181" s="334"/>
      <c r="AC181" s="334"/>
      <c r="AD181" s="334"/>
    </row>
    <row r="182" ht="23.25" customHeight="1">
      <c r="A182" s="334"/>
      <c r="B182" s="334"/>
      <c r="C182" s="334"/>
      <c r="D182" s="334"/>
      <c r="E182" s="334"/>
      <c r="F182" s="334"/>
      <c r="G182" s="334"/>
      <c r="H182" s="334"/>
      <c r="I182" s="334"/>
      <c r="J182" s="334"/>
      <c r="K182" s="334"/>
      <c r="L182" s="334"/>
      <c r="M182" s="334"/>
      <c r="N182" s="334"/>
      <c r="O182" s="334"/>
      <c r="P182" s="334"/>
      <c r="Q182" s="334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  <c r="AB182" s="334"/>
      <c r="AC182" s="334"/>
      <c r="AD182" s="334"/>
    </row>
    <row r="183" ht="23.25" customHeight="1">
      <c r="A183" s="334"/>
      <c r="B183" s="334"/>
      <c r="C183" s="334"/>
      <c r="D183" s="334"/>
      <c r="E183" s="334"/>
      <c r="F183" s="334"/>
      <c r="G183" s="334"/>
      <c r="H183" s="334"/>
      <c r="I183" s="334"/>
      <c r="J183" s="334"/>
      <c r="K183" s="334"/>
      <c r="L183" s="334"/>
      <c r="M183" s="334"/>
      <c r="N183" s="334"/>
      <c r="O183" s="334"/>
      <c r="P183" s="334"/>
      <c r="Q183" s="334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  <c r="AB183" s="334"/>
      <c r="AC183" s="334"/>
      <c r="AD183" s="334"/>
    </row>
    <row r="184" ht="23.25" customHeight="1">
      <c r="A184" s="334"/>
      <c r="B184" s="334"/>
      <c r="C184" s="334"/>
      <c r="D184" s="334"/>
      <c r="E184" s="334"/>
      <c r="F184" s="334"/>
      <c r="G184" s="334"/>
      <c r="H184" s="334"/>
      <c r="I184" s="334"/>
      <c r="J184" s="334"/>
      <c r="K184" s="334"/>
      <c r="L184" s="334"/>
      <c r="M184" s="334"/>
      <c r="N184" s="334"/>
      <c r="O184" s="334"/>
      <c r="P184" s="334"/>
      <c r="Q184" s="334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  <c r="AB184" s="334"/>
      <c r="AC184" s="334"/>
      <c r="AD184" s="334"/>
    </row>
    <row r="185" ht="23.25" customHeight="1">
      <c r="A185" s="334"/>
      <c r="B185" s="334"/>
      <c r="C185" s="334"/>
      <c r="D185" s="334"/>
      <c r="E185" s="334"/>
      <c r="F185" s="334"/>
      <c r="G185" s="334"/>
      <c r="H185" s="334"/>
      <c r="I185" s="334"/>
      <c r="J185" s="334"/>
      <c r="K185" s="334"/>
      <c r="L185" s="334"/>
      <c r="M185" s="334"/>
      <c r="N185" s="334"/>
      <c r="O185" s="334"/>
      <c r="P185" s="334"/>
      <c r="Q185" s="334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  <c r="AB185" s="334"/>
      <c r="AC185" s="334"/>
      <c r="AD185" s="334"/>
    </row>
    <row r="186" ht="23.25" customHeight="1">
      <c r="A186" s="334"/>
      <c r="B186" s="334"/>
      <c r="C186" s="334"/>
      <c r="D186" s="334"/>
      <c r="E186" s="334"/>
      <c r="F186" s="334"/>
      <c r="G186" s="334"/>
      <c r="H186" s="334"/>
      <c r="I186" s="334"/>
      <c r="J186" s="334"/>
      <c r="K186" s="334"/>
      <c r="L186" s="334"/>
      <c r="M186" s="334"/>
      <c r="N186" s="334"/>
      <c r="O186" s="334"/>
      <c r="P186" s="334"/>
      <c r="Q186" s="334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  <c r="AB186" s="334"/>
      <c r="AC186" s="334"/>
      <c r="AD186" s="334"/>
    </row>
    <row r="187" ht="23.25" customHeight="1">
      <c r="A187" s="334"/>
      <c r="B187" s="334"/>
      <c r="C187" s="334"/>
      <c r="D187" s="334"/>
      <c r="E187" s="334"/>
      <c r="F187" s="334"/>
      <c r="G187" s="334"/>
      <c r="H187" s="334"/>
      <c r="I187" s="334"/>
      <c r="J187" s="334"/>
      <c r="K187" s="334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  <c r="AB187" s="334"/>
      <c r="AC187" s="334"/>
      <c r="AD187" s="334"/>
    </row>
    <row r="188" ht="23.25" customHeight="1">
      <c r="A188" s="334"/>
      <c r="B188" s="334"/>
      <c r="C188" s="334"/>
      <c r="D188" s="334"/>
      <c r="E188" s="334"/>
      <c r="F188" s="334"/>
      <c r="G188" s="334"/>
      <c r="H188" s="334"/>
      <c r="I188" s="334"/>
      <c r="J188" s="334"/>
      <c r="K188" s="334"/>
      <c r="L188" s="334"/>
      <c r="M188" s="334"/>
      <c r="N188" s="334"/>
      <c r="O188" s="334"/>
      <c r="P188" s="334"/>
      <c r="Q188" s="334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  <c r="AB188" s="334"/>
      <c r="AC188" s="334"/>
      <c r="AD188" s="334"/>
    </row>
    <row r="189" ht="23.25" customHeight="1">
      <c r="A189" s="334"/>
      <c r="B189" s="334"/>
      <c r="C189" s="334"/>
      <c r="D189" s="334"/>
      <c r="E189" s="334"/>
      <c r="F189" s="334"/>
      <c r="G189" s="334"/>
      <c r="H189" s="334"/>
      <c r="I189" s="334"/>
      <c r="J189" s="334"/>
      <c r="K189" s="334"/>
      <c r="L189" s="334"/>
      <c r="M189" s="334"/>
      <c r="N189" s="334"/>
      <c r="O189" s="334"/>
      <c r="P189" s="334"/>
      <c r="Q189" s="334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  <c r="AB189" s="334"/>
      <c r="AC189" s="334"/>
      <c r="AD189" s="334"/>
    </row>
    <row r="190" ht="23.25" customHeight="1">
      <c r="A190" s="334"/>
      <c r="B190" s="334"/>
      <c r="C190" s="334"/>
      <c r="D190" s="334"/>
      <c r="E190" s="334"/>
      <c r="F190" s="334"/>
      <c r="G190" s="334"/>
      <c r="H190" s="334"/>
      <c r="I190" s="334"/>
      <c r="J190" s="334"/>
      <c r="K190" s="334"/>
      <c r="L190" s="334"/>
      <c r="M190" s="334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  <c r="AB190" s="334"/>
      <c r="AC190" s="334"/>
      <c r="AD190" s="334"/>
    </row>
    <row r="191" ht="23.25" customHeight="1">
      <c r="A191" s="334"/>
      <c r="B191" s="334"/>
      <c r="C191" s="334"/>
      <c r="D191" s="334"/>
      <c r="E191" s="334"/>
      <c r="F191" s="334"/>
      <c r="G191" s="334"/>
      <c r="H191" s="334"/>
      <c r="I191" s="334"/>
      <c r="J191" s="334"/>
      <c r="K191" s="334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  <c r="AB191" s="334"/>
      <c r="AC191" s="334"/>
      <c r="AD191" s="334"/>
    </row>
    <row r="192" ht="23.25" customHeight="1">
      <c r="A192" s="334"/>
      <c r="B192" s="334"/>
      <c r="C192" s="334"/>
      <c r="D192" s="334"/>
      <c r="E192" s="334"/>
      <c r="F192" s="334"/>
      <c r="G192" s="334"/>
      <c r="H192" s="334"/>
      <c r="I192" s="334"/>
      <c r="J192" s="334"/>
      <c r="K192" s="334"/>
      <c r="L192" s="334"/>
      <c r="M192" s="334"/>
      <c r="N192" s="334"/>
      <c r="O192" s="334"/>
      <c r="P192" s="334"/>
      <c r="Q192" s="334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  <c r="AB192" s="334"/>
      <c r="AC192" s="334"/>
      <c r="AD192" s="334"/>
    </row>
    <row r="193" ht="23.25" customHeight="1">
      <c r="A193" s="334"/>
      <c r="B193" s="334"/>
      <c r="C193" s="334"/>
      <c r="D193" s="334"/>
      <c r="E193" s="334"/>
      <c r="F193" s="334"/>
      <c r="G193" s="334"/>
      <c r="H193" s="334"/>
      <c r="I193" s="334"/>
      <c r="J193" s="334"/>
      <c r="K193" s="334"/>
      <c r="L193" s="334"/>
      <c r="M193" s="334"/>
      <c r="N193" s="334"/>
      <c r="O193" s="334"/>
      <c r="P193" s="334"/>
      <c r="Q193" s="334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  <c r="AB193" s="334"/>
      <c r="AC193" s="334"/>
      <c r="AD193" s="334"/>
    </row>
    <row r="194" ht="23.25" customHeight="1">
      <c r="A194" s="334"/>
      <c r="B194" s="334"/>
      <c r="C194" s="334"/>
      <c r="D194" s="334"/>
      <c r="E194" s="334"/>
      <c r="F194" s="334"/>
      <c r="G194" s="334"/>
      <c r="H194" s="334"/>
      <c r="I194" s="334"/>
      <c r="J194" s="334"/>
      <c r="K194" s="334"/>
      <c r="L194" s="334"/>
      <c r="M194" s="334"/>
      <c r="N194" s="334"/>
      <c r="O194" s="334"/>
      <c r="P194" s="334"/>
      <c r="Q194" s="334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  <c r="AB194" s="334"/>
      <c r="AC194" s="334"/>
      <c r="AD194" s="334"/>
    </row>
    <row r="195" ht="23.25" customHeight="1">
      <c r="A195" s="334"/>
      <c r="B195" s="334"/>
      <c r="C195" s="334"/>
      <c r="D195" s="334"/>
      <c r="E195" s="334"/>
      <c r="F195" s="334"/>
      <c r="G195" s="334"/>
      <c r="H195" s="334"/>
      <c r="I195" s="334"/>
      <c r="J195" s="334"/>
      <c r="K195" s="334"/>
      <c r="L195" s="334"/>
      <c r="M195" s="334"/>
      <c r="N195" s="334"/>
      <c r="O195" s="334"/>
      <c r="P195" s="334"/>
      <c r="Q195" s="334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  <c r="AB195" s="334"/>
      <c r="AC195" s="334"/>
      <c r="AD195" s="334"/>
    </row>
    <row r="196" ht="23.25" customHeight="1">
      <c r="A196" s="334"/>
      <c r="B196" s="334"/>
      <c r="C196" s="334"/>
      <c r="D196" s="334"/>
      <c r="E196" s="334"/>
      <c r="F196" s="334"/>
      <c r="G196" s="334"/>
      <c r="H196" s="334"/>
      <c r="I196" s="334"/>
      <c r="J196" s="334"/>
      <c r="K196" s="334"/>
      <c r="L196" s="334"/>
      <c r="M196" s="334"/>
      <c r="N196" s="334"/>
      <c r="O196" s="334"/>
      <c r="P196" s="334"/>
      <c r="Q196" s="334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  <c r="AB196" s="334"/>
      <c r="AC196" s="334"/>
      <c r="AD196" s="334"/>
    </row>
    <row r="197" ht="23.25" customHeight="1">
      <c r="A197" s="334"/>
      <c r="B197" s="334"/>
      <c r="C197" s="334"/>
      <c r="D197" s="334"/>
      <c r="E197" s="334"/>
      <c r="F197" s="334"/>
      <c r="G197" s="334"/>
      <c r="H197" s="334"/>
      <c r="I197" s="334"/>
      <c r="J197" s="334"/>
      <c r="K197" s="334"/>
      <c r="L197" s="334"/>
      <c r="M197" s="334"/>
      <c r="N197" s="334"/>
      <c r="O197" s="334"/>
      <c r="P197" s="334"/>
      <c r="Q197" s="334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  <c r="AB197" s="334"/>
      <c r="AC197" s="334"/>
      <c r="AD197" s="334"/>
    </row>
    <row r="198" ht="23.25" customHeight="1">
      <c r="A198" s="334"/>
      <c r="B198" s="334"/>
      <c r="C198" s="334"/>
      <c r="D198" s="334"/>
      <c r="E198" s="334"/>
      <c r="F198" s="334"/>
      <c r="G198" s="334"/>
      <c r="H198" s="334"/>
      <c r="I198" s="334"/>
      <c r="J198" s="334"/>
      <c r="K198" s="334"/>
      <c r="L198" s="334"/>
      <c r="M198" s="334"/>
      <c r="N198" s="334"/>
      <c r="O198" s="334"/>
      <c r="P198" s="334"/>
      <c r="Q198" s="334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  <c r="AB198" s="334"/>
      <c r="AC198" s="334"/>
      <c r="AD198" s="334"/>
    </row>
    <row r="199" ht="23.25" customHeight="1">
      <c r="A199" s="334"/>
      <c r="B199" s="334"/>
      <c r="C199" s="334"/>
      <c r="D199" s="334"/>
      <c r="E199" s="334"/>
      <c r="F199" s="334"/>
      <c r="G199" s="334"/>
      <c r="H199" s="334"/>
      <c r="I199" s="334"/>
      <c r="J199" s="334"/>
      <c r="K199" s="334"/>
      <c r="L199" s="334"/>
      <c r="M199" s="334"/>
      <c r="N199" s="334"/>
      <c r="O199" s="334"/>
      <c r="P199" s="334"/>
      <c r="Q199" s="334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  <c r="AB199" s="334"/>
      <c r="AC199" s="334"/>
      <c r="AD199" s="334"/>
    </row>
    <row r="200" ht="23.25" customHeight="1">
      <c r="A200" s="334"/>
      <c r="B200" s="334"/>
      <c r="C200" s="334"/>
      <c r="D200" s="334"/>
      <c r="E200" s="334"/>
      <c r="F200" s="334"/>
      <c r="G200" s="334"/>
      <c r="H200" s="334"/>
      <c r="I200" s="334"/>
      <c r="J200" s="334"/>
      <c r="K200" s="334"/>
      <c r="L200" s="334"/>
      <c r="M200" s="334"/>
      <c r="N200" s="334"/>
      <c r="O200" s="334"/>
      <c r="P200" s="334"/>
      <c r="Q200" s="334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  <c r="AB200" s="334"/>
      <c r="AC200" s="334"/>
      <c r="AD200" s="334"/>
    </row>
    <row r="201" ht="23.25" customHeight="1">
      <c r="A201" s="334"/>
      <c r="B201" s="334"/>
      <c r="C201" s="334"/>
      <c r="D201" s="334"/>
      <c r="E201" s="334"/>
      <c r="F201" s="334"/>
      <c r="G201" s="334"/>
      <c r="H201" s="334"/>
      <c r="I201" s="334"/>
      <c r="J201" s="334"/>
      <c r="K201" s="334"/>
      <c r="L201" s="334"/>
      <c r="M201" s="334"/>
      <c r="N201" s="334"/>
      <c r="O201" s="334"/>
      <c r="P201" s="334"/>
      <c r="Q201" s="334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  <c r="AB201" s="334"/>
      <c r="AC201" s="334"/>
      <c r="AD201" s="334"/>
    </row>
    <row r="202" ht="23.25" customHeight="1">
      <c r="A202" s="334"/>
      <c r="B202" s="334"/>
      <c r="C202" s="334"/>
      <c r="D202" s="334"/>
      <c r="E202" s="334"/>
      <c r="F202" s="334"/>
      <c r="G202" s="334"/>
      <c r="H202" s="334"/>
      <c r="I202" s="334"/>
      <c r="J202" s="334"/>
      <c r="K202" s="334"/>
      <c r="L202" s="334"/>
      <c r="M202" s="334"/>
      <c r="N202" s="334"/>
      <c r="O202" s="334"/>
      <c r="P202" s="334"/>
      <c r="Q202" s="334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  <c r="AB202" s="334"/>
      <c r="AC202" s="334"/>
      <c r="AD202" s="334"/>
    </row>
    <row r="203" ht="23.25" customHeight="1">
      <c r="A203" s="334"/>
      <c r="B203" s="334"/>
      <c r="C203" s="334"/>
      <c r="D203" s="334"/>
      <c r="E203" s="334"/>
      <c r="F203" s="334"/>
      <c r="G203" s="334"/>
      <c r="H203" s="334"/>
      <c r="I203" s="334"/>
      <c r="J203" s="334"/>
      <c r="K203" s="334"/>
      <c r="L203" s="334"/>
      <c r="M203" s="334"/>
      <c r="N203" s="334"/>
      <c r="O203" s="334"/>
      <c r="P203" s="334"/>
      <c r="Q203" s="334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  <c r="AB203" s="334"/>
      <c r="AC203" s="334"/>
      <c r="AD203" s="334"/>
    </row>
    <row r="204" ht="23.25" customHeight="1">
      <c r="A204" s="334"/>
      <c r="B204" s="334"/>
      <c r="C204" s="334"/>
      <c r="D204" s="334"/>
      <c r="E204" s="334"/>
      <c r="F204" s="334"/>
      <c r="G204" s="334"/>
      <c r="H204" s="334"/>
      <c r="I204" s="334"/>
      <c r="J204" s="334"/>
      <c r="K204" s="334"/>
      <c r="L204" s="334"/>
      <c r="M204" s="334"/>
      <c r="N204" s="334"/>
      <c r="O204" s="334"/>
      <c r="P204" s="334"/>
      <c r="Q204" s="334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  <c r="AB204" s="334"/>
      <c r="AC204" s="334"/>
      <c r="AD204" s="334"/>
    </row>
    <row r="205" ht="23.25" customHeight="1">
      <c r="A205" s="334"/>
      <c r="B205" s="334"/>
      <c r="C205" s="334"/>
      <c r="D205" s="334"/>
      <c r="E205" s="334"/>
      <c r="F205" s="334"/>
      <c r="G205" s="334"/>
      <c r="H205" s="334"/>
      <c r="I205" s="334"/>
      <c r="J205" s="334"/>
      <c r="K205" s="334"/>
      <c r="L205" s="334"/>
      <c r="M205" s="334"/>
      <c r="N205" s="334"/>
      <c r="O205" s="334"/>
      <c r="P205" s="334"/>
      <c r="Q205" s="334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  <c r="AB205" s="334"/>
      <c r="AC205" s="334"/>
      <c r="AD205" s="334"/>
    </row>
    <row r="206" ht="23.25" customHeight="1">
      <c r="A206" s="334"/>
      <c r="B206" s="334"/>
      <c r="C206" s="334"/>
      <c r="D206" s="334"/>
      <c r="E206" s="334"/>
      <c r="F206" s="334"/>
      <c r="G206" s="334"/>
      <c r="H206" s="334"/>
      <c r="I206" s="334"/>
      <c r="J206" s="334"/>
      <c r="K206" s="334"/>
      <c r="L206" s="334"/>
      <c r="M206" s="334"/>
      <c r="N206" s="334"/>
      <c r="O206" s="334"/>
      <c r="P206" s="334"/>
      <c r="Q206" s="334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  <c r="AB206" s="334"/>
      <c r="AC206" s="334"/>
      <c r="AD206" s="334"/>
    </row>
    <row r="207" ht="23.25" customHeight="1">
      <c r="A207" s="334"/>
      <c r="B207" s="334"/>
      <c r="C207" s="334"/>
      <c r="D207" s="334"/>
      <c r="E207" s="334"/>
      <c r="F207" s="334"/>
      <c r="G207" s="334"/>
      <c r="H207" s="334"/>
      <c r="I207" s="334"/>
      <c r="J207" s="334"/>
      <c r="K207" s="334"/>
      <c r="L207" s="334"/>
      <c r="M207" s="334"/>
      <c r="N207" s="334"/>
      <c r="O207" s="334"/>
      <c r="P207" s="334"/>
      <c r="Q207" s="334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  <c r="AB207" s="334"/>
      <c r="AC207" s="334"/>
      <c r="AD207" s="334"/>
    </row>
    <row r="208" ht="23.25" customHeight="1">
      <c r="A208" s="334"/>
      <c r="B208" s="334"/>
      <c r="C208" s="334"/>
      <c r="D208" s="334"/>
      <c r="E208" s="334"/>
      <c r="F208" s="334"/>
      <c r="G208" s="334"/>
      <c r="H208" s="334"/>
      <c r="I208" s="334"/>
      <c r="J208" s="334"/>
      <c r="K208" s="334"/>
      <c r="L208" s="334"/>
      <c r="M208" s="334"/>
      <c r="N208" s="334"/>
      <c r="O208" s="334"/>
      <c r="P208" s="334"/>
      <c r="Q208" s="334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  <c r="AB208" s="334"/>
      <c r="AC208" s="334"/>
      <c r="AD208" s="334"/>
    </row>
    <row r="209" ht="23.25" customHeight="1">
      <c r="A209" s="334"/>
      <c r="B209" s="334"/>
      <c r="C209" s="334"/>
      <c r="D209" s="334"/>
      <c r="E209" s="334"/>
      <c r="F209" s="334"/>
      <c r="G209" s="334"/>
      <c r="H209" s="334"/>
      <c r="I209" s="334"/>
      <c r="J209" s="334"/>
      <c r="K209" s="334"/>
      <c r="L209" s="334"/>
      <c r="M209" s="334"/>
      <c r="N209" s="334"/>
      <c r="O209" s="334"/>
      <c r="P209" s="334"/>
      <c r="Q209" s="334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  <c r="AB209" s="334"/>
      <c r="AC209" s="334"/>
      <c r="AD209" s="334"/>
    </row>
    <row r="210" ht="23.25" customHeight="1">
      <c r="A210" s="334"/>
      <c r="B210" s="334"/>
      <c r="C210" s="334"/>
      <c r="D210" s="334"/>
      <c r="E210" s="334"/>
      <c r="F210" s="334"/>
      <c r="G210" s="334"/>
      <c r="H210" s="334"/>
      <c r="I210" s="334"/>
      <c r="J210" s="334"/>
      <c r="K210" s="334"/>
      <c r="L210" s="334"/>
      <c r="M210" s="334"/>
      <c r="N210" s="334"/>
      <c r="O210" s="334"/>
      <c r="P210" s="334"/>
      <c r="Q210" s="334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  <c r="AB210" s="334"/>
      <c r="AC210" s="334"/>
      <c r="AD210" s="334"/>
    </row>
    <row r="211" ht="23.25" customHeight="1">
      <c r="A211" s="334"/>
      <c r="B211" s="334"/>
      <c r="C211" s="334"/>
      <c r="D211" s="334"/>
      <c r="E211" s="334"/>
      <c r="F211" s="334"/>
      <c r="G211" s="334"/>
      <c r="H211" s="334"/>
      <c r="I211" s="334"/>
      <c r="J211" s="334"/>
      <c r="K211" s="334"/>
      <c r="L211" s="334"/>
      <c r="M211" s="334"/>
      <c r="N211" s="334"/>
      <c r="O211" s="334"/>
      <c r="P211" s="334"/>
      <c r="Q211" s="334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  <c r="AB211" s="334"/>
      <c r="AC211" s="334"/>
      <c r="AD211" s="334"/>
    </row>
    <row r="212" ht="23.25" customHeight="1">
      <c r="A212" s="334"/>
      <c r="B212" s="334"/>
      <c r="C212" s="334"/>
      <c r="D212" s="334"/>
      <c r="E212" s="334"/>
      <c r="F212" s="334"/>
      <c r="G212" s="334"/>
      <c r="H212" s="334"/>
      <c r="I212" s="334"/>
      <c r="J212" s="334"/>
      <c r="K212" s="334"/>
      <c r="L212" s="334"/>
      <c r="M212" s="334"/>
      <c r="N212" s="334"/>
      <c r="O212" s="334"/>
      <c r="P212" s="334"/>
      <c r="Q212" s="334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  <c r="AB212" s="334"/>
      <c r="AC212" s="334"/>
      <c r="AD212" s="334"/>
    </row>
    <row r="213" ht="23.25" customHeight="1">
      <c r="A213" s="334"/>
      <c r="B213" s="334"/>
      <c r="C213" s="334"/>
      <c r="D213" s="334"/>
      <c r="E213" s="334"/>
      <c r="F213" s="334"/>
      <c r="G213" s="334"/>
      <c r="H213" s="334"/>
      <c r="I213" s="334"/>
      <c r="J213" s="334"/>
      <c r="K213" s="334"/>
      <c r="L213" s="334"/>
      <c r="M213" s="334"/>
      <c r="N213" s="334"/>
      <c r="O213" s="334"/>
      <c r="P213" s="334"/>
      <c r="Q213" s="334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  <c r="AB213" s="334"/>
      <c r="AC213" s="334"/>
      <c r="AD213" s="334"/>
    </row>
    <row r="214" ht="23.25" customHeight="1">
      <c r="A214" s="334"/>
      <c r="B214" s="334"/>
      <c r="C214" s="334"/>
      <c r="D214" s="334"/>
      <c r="E214" s="334"/>
      <c r="F214" s="334"/>
      <c r="G214" s="334"/>
      <c r="H214" s="334"/>
      <c r="I214" s="334"/>
      <c r="J214" s="334"/>
      <c r="K214" s="334"/>
      <c r="L214" s="334"/>
      <c r="M214" s="334"/>
      <c r="N214" s="334"/>
      <c r="O214" s="334"/>
      <c r="P214" s="334"/>
      <c r="Q214" s="334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  <c r="AB214" s="334"/>
      <c r="AC214" s="334"/>
      <c r="AD214" s="334"/>
    </row>
    <row r="215" ht="23.25" customHeight="1">
      <c r="A215" s="334"/>
      <c r="B215" s="334"/>
      <c r="C215" s="334"/>
      <c r="D215" s="334"/>
      <c r="E215" s="334"/>
      <c r="F215" s="334"/>
      <c r="G215" s="334"/>
      <c r="H215" s="334"/>
      <c r="I215" s="334"/>
      <c r="J215" s="334"/>
      <c r="K215" s="334"/>
      <c r="L215" s="334"/>
      <c r="M215" s="334"/>
      <c r="N215" s="334"/>
      <c r="O215" s="334"/>
      <c r="P215" s="334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  <c r="AB215" s="334"/>
      <c r="AC215" s="334"/>
      <c r="AD215" s="334"/>
    </row>
    <row r="216" ht="23.25" customHeight="1">
      <c r="A216" s="334"/>
      <c r="B216" s="334"/>
      <c r="C216" s="334"/>
      <c r="D216" s="334"/>
      <c r="E216" s="334"/>
      <c r="F216" s="334"/>
      <c r="G216" s="334"/>
      <c r="H216" s="334"/>
      <c r="I216" s="334"/>
      <c r="J216" s="334"/>
      <c r="K216" s="334"/>
      <c r="L216" s="334"/>
      <c r="M216" s="334"/>
      <c r="N216" s="334"/>
      <c r="O216" s="334"/>
      <c r="P216" s="334"/>
      <c r="Q216" s="334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  <c r="AB216" s="334"/>
      <c r="AC216" s="334"/>
      <c r="AD216" s="334"/>
    </row>
    <row r="217" ht="23.25" customHeight="1">
      <c r="A217" s="334"/>
      <c r="B217" s="334"/>
      <c r="C217" s="334"/>
      <c r="D217" s="334"/>
      <c r="E217" s="334"/>
      <c r="F217" s="334"/>
      <c r="G217" s="334"/>
      <c r="H217" s="334"/>
      <c r="I217" s="334"/>
      <c r="J217" s="334"/>
      <c r="K217" s="334"/>
      <c r="L217" s="334"/>
      <c r="M217" s="334"/>
      <c r="N217" s="334"/>
      <c r="O217" s="334"/>
      <c r="P217" s="334"/>
      <c r="Q217" s="334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  <c r="AB217" s="334"/>
      <c r="AC217" s="334"/>
      <c r="AD217" s="334"/>
    </row>
    <row r="218" ht="23.25" customHeight="1">
      <c r="A218" s="334"/>
      <c r="B218" s="334"/>
      <c r="C218" s="334"/>
      <c r="D218" s="334"/>
      <c r="E218" s="334"/>
      <c r="F218" s="334"/>
      <c r="G218" s="334"/>
      <c r="H218" s="334"/>
      <c r="I218" s="334"/>
      <c r="J218" s="334"/>
      <c r="K218" s="334"/>
      <c r="L218" s="334"/>
      <c r="M218" s="334"/>
      <c r="N218" s="334"/>
      <c r="O218" s="334"/>
      <c r="P218" s="334"/>
      <c r="Q218" s="334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  <c r="AB218" s="334"/>
      <c r="AC218" s="334"/>
      <c r="AD218" s="334"/>
    </row>
    <row r="219" ht="23.25" customHeight="1">
      <c r="A219" s="334"/>
      <c r="B219" s="334"/>
      <c r="C219" s="334"/>
      <c r="D219" s="334"/>
      <c r="E219" s="334"/>
      <c r="F219" s="334"/>
      <c r="G219" s="334"/>
      <c r="H219" s="334"/>
      <c r="I219" s="334"/>
      <c r="J219" s="334"/>
      <c r="K219" s="334"/>
      <c r="L219" s="334"/>
      <c r="M219" s="334"/>
      <c r="N219" s="334"/>
      <c r="O219" s="334"/>
      <c r="P219" s="334"/>
      <c r="Q219" s="334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  <c r="AB219" s="334"/>
      <c r="AC219" s="334"/>
      <c r="AD219" s="334"/>
    </row>
    <row r="220" ht="23.25" customHeight="1">
      <c r="A220" s="334"/>
      <c r="B220" s="334"/>
      <c r="C220" s="334"/>
      <c r="D220" s="334"/>
      <c r="E220" s="334"/>
      <c r="F220" s="334"/>
      <c r="G220" s="334"/>
      <c r="H220" s="334"/>
      <c r="I220" s="334"/>
      <c r="J220" s="334"/>
      <c r="K220" s="334"/>
      <c r="L220" s="334"/>
      <c r="M220" s="334"/>
      <c r="N220" s="334"/>
      <c r="O220" s="334"/>
      <c r="P220" s="334"/>
      <c r="Q220" s="334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  <c r="AB220" s="334"/>
      <c r="AC220" s="334"/>
      <c r="AD220" s="334"/>
    </row>
    <row r="221" ht="23.25" customHeight="1">
      <c r="A221" s="334"/>
      <c r="B221" s="334"/>
      <c r="C221" s="334"/>
      <c r="D221" s="334"/>
      <c r="E221" s="334"/>
      <c r="F221" s="334"/>
      <c r="G221" s="334"/>
      <c r="H221" s="334"/>
      <c r="I221" s="334"/>
      <c r="J221" s="334"/>
      <c r="K221" s="334"/>
      <c r="L221" s="334"/>
      <c r="M221" s="334"/>
      <c r="N221" s="334"/>
      <c r="O221" s="334"/>
      <c r="P221" s="334"/>
      <c r="Q221" s="334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  <c r="AB221" s="334"/>
      <c r="AC221" s="334"/>
      <c r="AD221" s="334"/>
    </row>
    <row r="222" ht="23.25" customHeight="1">
      <c r="A222" s="334"/>
      <c r="B222" s="334"/>
      <c r="C222" s="334"/>
      <c r="D222" s="334"/>
      <c r="E222" s="334"/>
      <c r="F222" s="334"/>
      <c r="G222" s="334"/>
      <c r="H222" s="334"/>
      <c r="I222" s="334"/>
      <c r="J222" s="334"/>
      <c r="K222" s="334"/>
      <c r="L222" s="334"/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  <c r="AB222" s="334"/>
      <c r="AC222" s="334"/>
      <c r="AD222" s="334"/>
    </row>
    <row r="223" ht="23.25" customHeight="1">
      <c r="A223" s="334"/>
      <c r="B223" s="334"/>
      <c r="C223" s="334"/>
      <c r="D223" s="334"/>
      <c r="E223" s="334"/>
      <c r="F223" s="334"/>
      <c r="G223" s="334"/>
      <c r="H223" s="334"/>
      <c r="I223" s="334"/>
      <c r="J223" s="334"/>
      <c r="K223" s="334"/>
      <c r="L223" s="334"/>
      <c r="M223" s="334"/>
      <c r="N223" s="334"/>
      <c r="O223" s="334"/>
      <c r="P223" s="334"/>
      <c r="Q223" s="334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  <c r="AB223" s="334"/>
      <c r="AC223" s="334"/>
      <c r="AD223" s="334"/>
    </row>
    <row r="224" ht="23.25" customHeight="1">
      <c r="A224" s="334"/>
      <c r="B224" s="334"/>
      <c r="C224" s="334"/>
      <c r="D224" s="334"/>
      <c r="E224" s="334"/>
      <c r="F224" s="334"/>
      <c r="G224" s="334"/>
      <c r="H224" s="334"/>
      <c r="I224" s="334"/>
      <c r="J224" s="334"/>
      <c r="K224" s="334"/>
      <c r="L224" s="334"/>
      <c r="M224" s="334"/>
      <c r="N224" s="334"/>
      <c r="O224" s="334"/>
      <c r="P224" s="334"/>
      <c r="Q224" s="334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  <c r="AB224" s="334"/>
      <c r="AC224" s="334"/>
      <c r="AD224" s="334"/>
    </row>
    <row r="225" ht="23.25" customHeight="1">
      <c r="A225" s="334"/>
      <c r="B225" s="334"/>
      <c r="C225" s="334"/>
      <c r="D225" s="334"/>
      <c r="E225" s="334"/>
      <c r="F225" s="334"/>
      <c r="G225" s="334"/>
      <c r="H225" s="334"/>
      <c r="I225" s="334"/>
      <c r="J225" s="334"/>
      <c r="K225" s="334"/>
      <c r="L225" s="334"/>
      <c r="M225" s="334"/>
      <c r="N225" s="334"/>
      <c r="O225" s="334"/>
      <c r="P225" s="334"/>
      <c r="Q225" s="334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  <c r="AB225" s="334"/>
      <c r="AC225" s="334"/>
      <c r="AD225" s="334"/>
    </row>
    <row r="226" ht="23.25" customHeight="1">
      <c r="A226" s="334"/>
      <c r="B226" s="334"/>
      <c r="C226" s="334"/>
      <c r="D226" s="334"/>
      <c r="E226" s="334"/>
      <c r="F226" s="334"/>
      <c r="G226" s="334"/>
      <c r="H226" s="334"/>
      <c r="I226" s="334"/>
      <c r="J226" s="334"/>
      <c r="K226" s="334"/>
      <c r="L226" s="334"/>
      <c r="M226" s="334"/>
      <c r="N226" s="334"/>
      <c r="O226" s="334"/>
      <c r="P226" s="334"/>
      <c r="Q226" s="334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  <c r="AB226" s="334"/>
      <c r="AC226" s="334"/>
      <c r="AD226" s="334"/>
    </row>
    <row r="227" ht="23.25" customHeight="1">
      <c r="A227" s="334"/>
      <c r="B227" s="334"/>
      <c r="C227" s="334"/>
      <c r="D227" s="334"/>
      <c r="E227" s="334"/>
      <c r="F227" s="334"/>
      <c r="G227" s="334"/>
      <c r="H227" s="334"/>
      <c r="I227" s="334"/>
      <c r="J227" s="334"/>
      <c r="K227" s="334"/>
      <c r="L227" s="334"/>
      <c r="M227" s="334"/>
      <c r="N227" s="334"/>
      <c r="O227" s="334"/>
      <c r="P227" s="334"/>
      <c r="Q227" s="334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  <c r="AB227" s="334"/>
      <c r="AC227" s="334"/>
      <c r="AD227" s="334"/>
    </row>
    <row r="228" ht="23.25" customHeight="1">
      <c r="A228" s="334"/>
      <c r="B228" s="334"/>
      <c r="C228" s="334"/>
      <c r="D228" s="334"/>
      <c r="E228" s="334"/>
      <c r="F228" s="334"/>
      <c r="G228" s="334"/>
      <c r="H228" s="334"/>
      <c r="I228" s="334"/>
      <c r="J228" s="334"/>
      <c r="K228" s="334"/>
      <c r="L228" s="334"/>
      <c r="M228" s="334"/>
      <c r="N228" s="334"/>
      <c r="O228" s="334"/>
      <c r="P228" s="334"/>
      <c r="Q228" s="334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  <c r="AB228" s="334"/>
      <c r="AC228" s="334"/>
      <c r="AD228" s="334"/>
    </row>
    <row r="229" ht="23.25" customHeight="1">
      <c r="A229" s="334"/>
      <c r="B229" s="334"/>
      <c r="C229" s="334"/>
      <c r="D229" s="334"/>
      <c r="E229" s="334"/>
      <c r="F229" s="334"/>
      <c r="G229" s="334"/>
      <c r="H229" s="334"/>
      <c r="I229" s="334"/>
      <c r="J229" s="334"/>
      <c r="K229" s="334"/>
      <c r="L229" s="334"/>
      <c r="M229" s="334"/>
      <c r="N229" s="334"/>
      <c r="O229" s="334"/>
      <c r="P229" s="334"/>
      <c r="Q229" s="334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  <c r="AB229" s="334"/>
      <c r="AC229" s="334"/>
      <c r="AD229" s="334"/>
    </row>
    <row r="230" ht="23.25" customHeight="1">
      <c r="A230" s="334"/>
      <c r="B230" s="334"/>
      <c r="C230" s="334"/>
      <c r="D230" s="334"/>
      <c r="E230" s="334"/>
      <c r="F230" s="334"/>
      <c r="G230" s="334"/>
      <c r="H230" s="334"/>
      <c r="I230" s="334"/>
      <c r="J230" s="334"/>
      <c r="K230" s="334"/>
      <c r="L230" s="334"/>
      <c r="M230" s="334"/>
      <c r="N230" s="334"/>
      <c r="O230" s="334"/>
      <c r="P230" s="334"/>
      <c r="Q230" s="334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  <c r="AB230" s="334"/>
      <c r="AC230" s="334"/>
      <c r="AD230" s="334"/>
    </row>
    <row r="231" ht="23.25" customHeight="1">
      <c r="A231" s="334"/>
      <c r="B231" s="334"/>
      <c r="C231" s="334"/>
      <c r="D231" s="334"/>
      <c r="E231" s="334"/>
      <c r="F231" s="334"/>
      <c r="G231" s="334"/>
      <c r="H231" s="334"/>
      <c r="I231" s="334"/>
      <c r="J231" s="334"/>
      <c r="K231" s="334"/>
      <c r="L231" s="334"/>
      <c r="M231" s="334"/>
      <c r="N231" s="334"/>
      <c r="O231" s="334"/>
      <c r="P231" s="334"/>
      <c r="Q231" s="334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  <c r="AB231" s="334"/>
      <c r="AC231" s="334"/>
      <c r="AD231" s="334"/>
    </row>
    <row r="232" ht="23.25" customHeight="1">
      <c r="A232" s="334"/>
      <c r="B232" s="334"/>
      <c r="C232" s="334"/>
      <c r="D232" s="334"/>
      <c r="E232" s="334"/>
      <c r="F232" s="334"/>
      <c r="G232" s="334"/>
      <c r="H232" s="334"/>
      <c r="I232" s="334"/>
      <c r="J232" s="334"/>
      <c r="K232" s="334"/>
      <c r="L232" s="334"/>
      <c r="M232" s="334"/>
      <c r="N232" s="334"/>
      <c r="O232" s="334"/>
      <c r="P232" s="334"/>
      <c r="Q232" s="334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  <c r="AB232" s="334"/>
      <c r="AC232" s="334"/>
      <c r="AD232" s="334"/>
    </row>
    <row r="233" ht="23.25" customHeight="1">
      <c r="A233" s="334"/>
      <c r="B233" s="334"/>
      <c r="C233" s="334"/>
      <c r="D233" s="334"/>
      <c r="E233" s="334"/>
      <c r="F233" s="334"/>
      <c r="G233" s="334"/>
      <c r="H233" s="334"/>
      <c r="I233" s="334"/>
      <c r="J233" s="334"/>
      <c r="K233" s="334"/>
      <c r="L233" s="334"/>
      <c r="M233" s="334"/>
      <c r="N233" s="334"/>
      <c r="O233" s="334"/>
      <c r="P233" s="334"/>
      <c r="Q233" s="334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  <c r="AB233" s="334"/>
      <c r="AC233" s="334"/>
      <c r="AD233" s="334"/>
    </row>
    <row r="234" ht="23.25" customHeight="1">
      <c r="A234" s="334"/>
      <c r="B234" s="334"/>
      <c r="C234" s="334"/>
      <c r="D234" s="334"/>
      <c r="E234" s="334"/>
      <c r="F234" s="334"/>
      <c r="G234" s="334"/>
      <c r="H234" s="334"/>
      <c r="I234" s="334"/>
      <c r="J234" s="334"/>
      <c r="K234" s="334"/>
      <c r="L234" s="334"/>
      <c r="M234" s="334"/>
      <c r="N234" s="334"/>
      <c r="O234" s="334"/>
      <c r="P234" s="334"/>
      <c r="Q234" s="334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  <c r="AB234" s="334"/>
      <c r="AC234" s="334"/>
      <c r="AD234" s="334"/>
    </row>
    <row r="235" ht="23.25" customHeight="1">
      <c r="A235" s="334"/>
      <c r="B235" s="334"/>
      <c r="C235" s="334"/>
      <c r="D235" s="334"/>
      <c r="E235" s="334"/>
      <c r="F235" s="334"/>
      <c r="G235" s="334"/>
      <c r="H235" s="334"/>
      <c r="I235" s="334"/>
      <c r="J235" s="334"/>
      <c r="K235" s="334"/>
      <c r="L235" s="334"/>
      <c r="M235" s="334"/>
      <c r="N235" s="334"/>
      <c r="O235" s="334"/>
      <c r="P235" s="334"/>
      <c r="Q235" s="334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  <c r="AB235" s="334"/>
      <c r="AC235" s="334"/>
      <c r="AD235" s="334"/>
    </row>
    <row r="236" ht="23.25" customHeight="1">
      <c r="A236" s="334"/>
      <c r="B236" s="334"/>
      <c r="C236" s="334"/>
      <c r="D236" s="334"/>
      <c r="E236" s="334"/>
      <c r="F236" s="334"/>
      <c r="G236" s="334"/>
      <c r="H236" s="334"/>
      <c r="I236" s="334"/>
      <c r="J236" s="334"/>
      <c r="K236" s="334"/>
      <c r="L236" s="334"/>
      <c r="M236" s="334"/>
      <c r="N236" s="334"/>
      <c r="O236" s="334"/>
      <c r="P236" s="334"/>
      <c r="Q236" s="334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  <c r="AB236" s="334"/>
      <c r="AC236" s="334"/>
      <c r="AD236" s="334"/>
    </row>
    <row r="237" ht="23.25" customHeight="1">
      <c r="A237" s="334"/>
      <c r="B237" s="334"/>
      <c r="C237" s="334"/>
      <c r="D237" s="334"/>
      <c r="E237" s="334"/>
      <c r="F237" s="334"/>
      <c r="G237" s="334"/>
      <c r="H237" s="334"/>
      <c r="I237" s="334"/>
      <c r="J237" s="334"/>
      <c r="K237" s="334"/>
      <c r="L237" s="334"/>
      <c r="M237" s="334"/>
      <c r="N237" s="334"/>
      <c r="O237" s="334"/>
      <c r="P237" s="334"/>
      <c r="Q237" s="334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  <c r="AB237" s="334"/>
      <c r="AC237" s="334"/>
      <c r="AD237" s="334"/>
    </row>
    <row r="238" ht="23.25" customHeight="1">
      <c r="A238" s="334"/>
      <c r="B238" s="334"/>
      <c r="C238" s="334"/>
      <c r="D238" s="334"/>
      <c r="E238" s="334"/>
      <c r="F238" s="334"/>
      <c r="G238" s="334"/>
      <c r="H238" s="334"/>
      <c r="I238" s="334"/>
      <c r="J238" s="334"/>
      <c r="K238" s="334"/>
      <c r="L238" s="334"/>
      <c r="M238" s="334"/>
      <c r="N238" s="334"/>
      <c r="O238" s="334"/>
      <c r="P238" s="334"/>
      <c r="Q238" s="334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  <c r="AB238" s="334"/>
      <c r="AC238" s="334"/>
      <c r="AD238" s="334"/>
    </row>
    <row r="239" ht="23.25" customHeight="1">
      <c r="A239" s="334"/>
      <c r="B239" s="334"/>
      <c r="C239" s="334"/>
      <c r="D239" s="334"/>
      <c r="E239" s="334"/>
      <c r="F239" s="334"/>
      <c r="G239" s="334"/>
      <c r="H239" s="334"/>
      <c r="I239" s="334"/>
      <c r="J239" s="334"/>
      <c r="K239" s="334"/>
      <c r="L239" s="334"/>
      <c r="M239" s="334"/>
      <c r="N239" s="334"/>
      <c r="O239" s="334"/>
      <c r="P239" s="334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  <c r="AB239" s="334"/>
      <c r="AC239" s="334"/>
      <c r="AD239" s="334"/>
    </row>
    <row r="240" ht="23.25" customHeight="1">
      <c r="A240" s="334"/>
      <c r="B240" s="334"/>
      <c r="C240" s="334"/>
      <c r="D240" s="334"/>
      <c r="E240" s="334"/>
      <c r="F240" s="334"/>
      <c r="G240" s="334"/>
      <c r="H240" s="334"/>
      <c r="I240" s="334"/>
      <c r="J240" s="334"/>
      <c r="K240" s="334"/>
      <c r="L240" s="334"/>
      <c r="M240" s="334"/>
      <c r="N240" s="334"/>
      <c r="O240" s="334"/>
      <c r="P240" s="334"/>
      <c r="Q240" s="334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  <c r="AB240" s="334"/>
      <c r="AC240" s="334"/>
      <c r="AD240" s="334"/>
    </row>
    <row r="241" ht="23.25" customHeight="1">
      <c r="A241" s="334"/>
      <c r="B241" s="334"/>
      <c r="C241" s="334"/>
      <c r="D241" s="334"/>
      <c r="E241" s="334"/>
      <c r="F241" s="334"/>
      <c r="G241" s="334"/>
      <c r="H241" s="334"/>
      <c r="I241" s="334"/>
      <c r="J241" s="334"/>
      <c r="K241" s="334"/>
      <c r="L241" s="334"/>
      <c r="M241" s="334"/>
      <c r="N241" s="334"/>
      <c r="O241" s="334"/>
      <c r="P241" s="334"/>
      <c r="Q241" s="334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  <c r="AB241" s="334"/>
      <c r="AC241" s="334"/>
      <c r="AD241" s="334"/>
    </row>
    <row r="242" ht="23.25" customHeight="1">
      <c r="A242" s="334"/>
      <c r="B242" s="334"/>
      <c r="C242" s="334"/>
      <c r="D242" s="334"/>
      <c r="E242" s="334"/>
      <c r="F242" s="334"/>
      <c r="G242" s="334"/>
      <c r="H242" s="334"/>
      <c r="I242" s="334"/>
      <c r="J242" s="334"/>
      <c r="K242" s="334"/>
      <c r="L242" s="334"/>
      <c r="M242" s="334"/>
      <c r="N242" s="334"/>
      <c r="O242" s="334"/>
      <c r="P242" s="334"/>
      <c r="Q242" s="334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  <c r="AB242" s="334"/>
      <c r="AC242" s="334"/>
      <c r="AD242" s="334"/>
    </row>
    <row r="243" ht="23.25" customHeight="1">
      <c r="A243" s="334"/>
      <c r="B243" s="334"/>
      <c r="C243" s="334"/>
      <c r="D243" s="334"/>
      <c r="E243" s="334"/>
      <c r="F243" s="334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</row>
    <row r="244" ht="23.25" customHeight="1">
      <c r="A244" s="334"/>
      <c r="B244" s="334"/>
      <c r="C244" s="334"/>
      <c r="D244" s="334"/>
      <c r="E244" s="334"/>
      <c r="F244" s="334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</row>
    <row r="245" ht="23.25" customHeight="1">
      <c r="A245" s="334"/>
      <c r="B245" s="334"/>
      <c r="C245" s="334"/>
      <c r="D245" s="334"/>
      <c r="E245" s="334"/>
      <c r="F245" s="334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</row>
    <row r="246" ht="23.25" customHeight="1">
      <c r="A246" s="334"/>
      <c r="B246" s="334"/>
      <c r="C246" s="334"/>
      <c r="D246" s="334"/>
      <c r="E246" s="334"/>
      <c r="F246" s="334"/>
      <c r="G246" s="334"/>
      <c r="H246" s="334"/>
      <c r="I246" s="334"/>
      <c r="J246" s="334"/>
      <c r="K246" s="334"/>
      <c r="L246" s="334"/>
      <c r="M246" s="334"/>
      <c r="N246" s="334"/>
      <c r="O246" s="334"/>
      <c r="P246" s="334"/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  <c r="AB246" s="334"/>
      <c r="AC246" s="334"/>
      <c r="AD246" s="334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33" t="s">
        <v>53</v>
      </c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334"/>
      <c r="V1" s="334"/>
      <c r="W1" s="334"/>
      <c r="X1" s="334"/>
      <c r="Y1" s="334"/>
      <c r="Z1" s="334"/>
      <c r="AA1" s="334"/>
      <c r="AB1" s="334"/>
      <c r="AC1" s="334"/>
      <c r="AD1" s="334"/>
    </row>
    <row r="2" ht="23.25" customHeight="1">
      <c r="A2" s="334"/>
      <c r="B2" s="334"/>
      <c r="C2" s="334"/>
      <c r="D2" s="334"/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4"/>
      <c r="Q2" s="334"/>
      <c r="R2" s="334"/>
      <c r="S2" s="334"/>
      <c r="T2" s="334"/>
      <c r="U2" s="334"/>
      <c r="V2" s="334"/>
      <c r="W2" s="334"/>
      <c r="X2" s="334"/>
      <c r="Y2" s="334"/>
      <c r="Z2" s="334"/>
      <c r="AA2" s="334"/>
      <c r="AB2" s="334"/>
      <c r="AC2" s="334"/>
      <c r="AD2" s="334"/>
    </row>
    <row r="3" ht="23.25" customHeight="1">
      <c r="A3" s="333" t="s">
        <v>116</v>
      </c>
      <c r="B3" s="334"/>
      <c r="C3" s="334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</row>
    <row r="4" ht="23.25" customHeight="1">
      <c r="A4" s="333" t="s">
        <v>117</v>
      </c>
      <c r="B4" s="336" t="s">
        <v>153</v>
      </c>
      <c r="C4" s="334"/>
      <c r="D4" s="334"/>
      <c r="E4" s="334"/>
      <c r="F4" s="334"/>
      <c r="G4" s="334"/>
      <c r="H4" s="334"/>
      <c r="I4" s="334"/>
      <c r="J4" s="334"/>
      <c r="K4" s="334"/>
      <c r="L4" s="334"/>
      <c r="M4" s="334"/>
      <c r="N4" s="334"/>
      <c r="O4" s="334"/>
      <c r="P4" s="334"/>
      <c r="Q4" s="334"/>
      <c r="R4" s="334"/>
      <c r="S4" s="334"/>
      <c r="T4" s="334"/>
      <c r="U4" s="334"/>
      <c r="V4" s="334"/>
      <c r="W4" s="334"/>
      <c r="X4" s="334"/>
      <c r="Y4" s="334"/>
      <c r="Z4" s="334"/>
      <c r="AA4" s="334"/>
      <c r="AB4" s="334"/>
      <c r="AC4" s="334"/>
      <c r="AD4" s="334"/>
    </row>
    <row r="5" ht="23.25" customHeight="1">
      <c r="A5" s="333"/>
      <c r="B5" s="377"/>
      <c r="C5" s="334"/>
      <c r="D5" s="334"/>
      <c r="E5" s="334"/>
      <c r="F5" s="334"/>
      <c r="G5" s="334"/>
      <c r="H5" s="334"/>
      <c r="I5" s="334"/>
      <c r="J5" s="334"/>
      <c r="K5" s="334"/>
      <c r="L5" s="334"/>
      <c r="M5" s="334"/>
      <c r="N5" s="334"/>
      <c r="O5" s="334"/>
      <c r="P5" s="334"/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  <c r="AB5" s="334"/>
      <c r="AC5" s="334"/>
      <c r="AD5" s="334"/>
    </row>
    <row r="6" ht="24.0" customHeight="1">
      <c r="A6" s="334"/>
      <c r="B6" s="334"/>
      <c r="C6" s="334"/>
      <c r="D6" s="334"/>
      <c r="E6" s="334"/>
      <c r="F6" s="334"/>
      <c r="G6" s="334"/>
      <c r="H6" s="334"/>
      <c r="I6" s="337">
        <v>0.011</v>
      </c>
      <c r="J6" s="334"/>
      <c r="K6" s="334"/>
      <c r="L6" s="334"/>
      <c r="M6" s="334"/>
      <c r="N6" s="334"/>
      <c r="O6" s="334"/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</row>
    <row r="7" ht="68.25" customHeight="1">
      <c r="A7" s="338" t="s">
        <v>119</v>
      </c>
      <c r="B7" s="339" t="s">
        <v>120</v>
      </c>
      <c r="C7" s="340" t="s">
        <v>121</v>
      </c>
      <c r="D7" s="340" t="s">
        <v>122</v>
      </c>
      <c r="E7" s="340" t="s">
        <v>123</v>
      </c>
      <c r="F7" s="340" t="s">
        <v>124</v>
      </c>
      <c r="G7" s="378" t="s">
        <v>125</v>
      </c>
      <c r="H7" s="341" t="s">
        <v>12</v>
      </c>
      <c r="I7" s="379" t="s">
        <v>156</v>
      </c>
      <c r="J7" s="342" t="s">
        <v>155</v>
      </c>
      <c r="K7" s="334"/>
      <c r="L7" s="334"/>
      <c r="M7" s="334"/>
      <c r="N7" s="334"/>
      <c r="O7" s="334"/>
      <c r="P7" s="334"/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  <c r="AB7" s="334"/>
      <c r="AC7" s="334"/>
      <c r="AD7" s="334"/>
    </row>
    <row r="8" ht="38.25" customHeight="1">
      <c r="A8" s="380" t="str">
        <f>+SUMMARY!#REF!</f>
        <v>#ERROR!</v>
      </c>
      <c r="B8" s="345" t="str">
        <f>+SUMMARY!#REF!</f>
        <v>#ERROR!</v>
      </c>
      <c r="C8" s="345" t="str">
        <f>+SUMMARY!#REF!</f>
        <v>#ERROR!</v>
      </c>
      <c r="D8" s="345" t="str">
        <f>+SUMMARY!#REF!</f>
        <v>#ERROR!</v>
      </c>
      <c r="E8" s="345" t="str">
        <f>+SUMMARY!#REF!</f>
        <v>#ERROR!</v>
      </c>
      <c r="F8" s="345" t="str">
        <f>+SUMMARY!#REF!</f>
        <v>#ERROR!</v>
      </c>
      <c r="G8" s="345" t="str">
        <f>+SUMMARY!#REF!</f>
        <v>#ERROR!</v>
      </c>
      <c r="H8" s="381" t="str">
        <f>+SUMMARY!#REF!</f>
        <v>#ERROR!</v>
      </c>
      <c r="I8" s="382" t="str">
        <f t="shared" ref="I8:I38" si="1">E8/B8</f>
        <v>#ERROR!</v>
      </c>
      <c r="J8" s="348"/>
      <c r="K8" s="334"/>
      <c r="L8" s="334"/>
      <c r="M8" s="334"/>
      <c r="N8" s="334"/>
      <c r="O8" s="334"/>
      <c r="P8" s="334"/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</row>
    <row r="9" ht="38.25" customHeight="1">
      <c r="A9" s="380">
        <f>+SUMMARY!A7</f>
        <v>44501</v>
      </c>
      <c r="B9" s="345">
        <f>+SUMMARY!B7</f>
        <v>14954.453</v>
      </c>
      <c r="C9" s="345">
        <f>+SUMMARY!C7</f>
        <v>13217.62211</v>
      </c>
      <c r="D9" s="345">
        <f>+SUMMARY!D7</f>
        <v>293.6577516</v>
      </c>
      <c r="E9" s="345">
        <f>+SUMMARY!E7</f>
        <v>136.8</v>
      </c>
      <c r="F9" s="345">
        <f>+SUMMARY!F7</f>
        <v>950.9828775</v>
      </c>
      <c r="G9" s="345">
        <f>+SUMMARY!G7</f>
        <v>355.3902591</v>
      </c>
      <c r="H9" s="381" t="str">
        <f>+SUMMARY!H7</f>
        <v>D2050/A150/D3050CC/D2470/D2470</v>
      </c>
      <c r="I9" s="382">
        <f t="shared" si="1"/>
        <v>0.00914777692</v>
      </c>
      <c r="J9" s="348"/>
      <c r="K9" s="334"/>
      <c r="L9" s="334"/>
      <c r="M9" s="334"/>
      <c r="N9" s="334"/>
      <c r="O9" s="334"/>
      <c r="P9" s="334"/>
      <c r="Q9" s="334"/>
      <c r="R9" s="334"/>
      <c r="S9" s="334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</row>
    <row r="10" ht="38.25" customHeight="1">
      <c r="A10" s="380">
        <f>+SUMMARY!A8</f>
        <v>44503</v>
      </c>
      <c r="B10" s="345">
        <f>+SUMMARY!B8</f>
        <v>31798.038</v>
      </c>
      <c r="C10" s="345">
        <f>+SUMMARY!C8</f>
        <v>374.96191</v>
      </c>
      <c r="D10" s="345">
        <f>+SUMMARY!D8</f>
        <v>277.309413</v>
      </c>
      <c r="E10" s="345">
        <f>+SUMMARY!E8</f>
        <v>119.4</v>
      </c>
      <c r="F10" s="345">
        <f>+SUMMARY!F8</f>
        <v>2352.41943</v>
      </c>
      <c r="G10" s="345">
        <f>+SUMMARY!G8</f>
        <v>28673.94725</v>
      </c>
      <c r="H10" s="381" t="str">
        <f>+SUMMARY!H8</f>
        <v>D2240/D2240/HRD2960/D1870</v>
      </c>
      <c r="I10" s="382">
        <f t="shared" si="1"/>
        <v>0.003754948654</v>
      </c>
      <c r="J10" s="348"/>
      <c r="K10" s="334"/>
      <c r="L10" s="334"/>
      <c r="M10" s="334"/>
      <c r="N10" s="334"/>
      <c r="O10" s="334"/>
      <c r="P10" s="334"/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  <c r="AB10" s="334"/>
      <c r="AC10" s="334"/>
      <c r="AD10" s="334"/>
    </row>
    <row r="11" ht="38.25" customHeight="1">
      <c r="A11" s="380">
        <f>+SUMMARY!A9</f>
        <v>44505</v>
      </c>
      <c r="B11" s="345">
        <f>+SUMMARY!B9</f>
        <v>15250.465</v>
      </c>
      <c r="C11" s="345">
        <f>+SUMMARY!C9</f>
        <v>12735.18033</v>
      </c>
      <c r="D11" s="345">
        <f>+SUMMARY!D9</f>
        <v>0</v>
      </c>
      <c r="E11" s="345">
        <f>+SUMMARY!E9</f>
        <v>77.4</v>
      </c>
      <c r="F11" s="345">
        <f>+SUMMARY!F9</f>
        <v>461.0066005</v>
      </c>
      <c r="G11" s="345">
        <f>+SUMMARY!G9</f>
        <v>1976.878067</v>
      </c>
      <c r="H11" s="381" t="str">
        <f>+SUMMARY!H9</f>
        <v>HRD2960/A150/D3050CCY</v>
      </c>
      <c r="I11" s="382">
        <f t="shared" si="1"/>
        <v>0.005075255082</v>
      </c>
      <c r="J11" s="348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  <c r="Y11" s="334"/>
      <c r="Z11" s="334"/>
      <c r="AA11" s="334"/>
      <c r="AB11" s="334"/>
      <c r="AC11" s="334"/>
      <c r="AD11" s="334"/>
    </row>
    <row r="12" ht="38.25" customHeight="1">
      <c r="A12" s="380">
        <f>+SUMMARY!A10</f>
        <v>44508</v>
      </c>
      <c r="B12" s="345">
        <f>+SUMMARY!B10</f>
        <v>33059.589</v>
      </c>
      <c r="C12" s="345">
        <f>+SUMMARY!C10</f>
        <v>29271.83844</v>
      </c>
      <c r="D12" s="345">
        <f>+SUMMARY!D10</f>
        <v>0</v>
      </c>
      <c r="E12" s="345">
        <f>+SUMMARY!E10</f>
        <v>155.4</v>
      </c>
      <c r="F12" s="345">
        <f>+SUMMARY!F10</f>
        <v>2234.042738</v>
      </c>
      <c r="G12" s="345">
        <f>+SUMMARY!G10</f>
        <v>1398.307818</v>
      </c>
      <c r="H12" s="381" t="str">
        <f>+SUMMARY!H10</f>
        <v>D2550GT/D1670/D2550GT/D2070CC/A270/D3070</v>
      </c>
      <c r="I12" s="382">
        <f t="shared" si="1"/>
        <v>0.004700602902</v>
      </c>
      <c r="J12" s="348"/>
      <c r="K12" s="334"/>
      <c r="L12" s="334"/>
      <c r="M12" s="334"/>
      <c r="N12" s="334"/>
      <c r="O12" s="334"/>
      <c r="P12" s="334"/>
      <c r="Q12" s="334"/>
      <c r="R12" s="334"/>
      <c r="S12" s="334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334"/>
    </row>
    <row r="13" ht="38.25" customHeight="1">
      <c r="A13" s="380">
        <f>+SUMMARY!A11</f>
        <v>44511</v>
      </c>
      <c r="B13" s="345">
        <f>+SUMMARY!B11</f>
        <v>31633.76655</v>
      </c>
      <c r="C13" s="345">
        <f>+SUMMARY!C11</f>
        <v>29177.73737</v>
      </c>
      <c r="D13" s="345">
        <f>+SUMMARY!D11</f>
        <v>0</v>
      </c>
      <c r="E13" s="345">
        <f>+SUMMARY!E11</f>
        <v>136.2</v>
      </c>
      <c r="F13" s="345">
        <f>+SUMMARY!F11</f>
        <v>2066.488568</v>
      </c>
      <c r="G13" s="345">
        <f>+SUMMARY!G11</f>
        <v>253.340612</v>
      </c>
      <c r="H13" s="381" t="str">
        <f>+SUMMARY!H11</f>
        <v>HRD2960/D3550/D2240/D2940W</v>
      </c>
      <c r="I13" s="382">
        <f t="shared" si="1"/>
        <v>0.004305525862</v>
      </c>
      <c r="J13" s="348"/>
      <c r="K13" s="334"/>
      <c r="L13" s="334"/>
      <c r="M13" s="334"/>
      <c r="N13" s="334"/>
      <c r="O13" s="334"/>
      <c r="P13" s="334"/>
      <c r="Q13" s="334"/>
      <c r="R13" s="334"/>
      <c r="S13" s="334"/>
      <c r="T13" s="334"/>
      <c r="U13" s="334"/>
      <c r="V13" s="334"/>
      <c r="W13" s="334"/>
      <c r="X13" s="334"/>
      <c r="Y13" s="334"/>
      <c r="Z13" s="334"/>
      <c r="AA13" s="334"/>
      <c r="AB13" s="334"/>
      <c r="AC13" s="334"/>
      <c r="AD13" s="334"/>
    </row>
    <row r="14" ht="38.25" customHeight="1">
      <c r="A14" s="380">
        <f>+SUMMARY!A12</f>
        <v>44513</v>
      </c>
      <c r="B14" s="345">
        <f>+SUMMARY!B12</f>
        <v>18173.9872</v>
      </c>
      <c r="C14" s="345">
        <f>+SUMMARY!C12</f>
        <v>16595.18297</v>
      </c>
      <c r="D14" s="345">
        <f>+SUMMARY!D12</f>
        <v>0</v>
      </c>
      <c r="E14" s="345">
        <f>+SUMMARY!E12</f>
        <v>72.6</v>
      </c>
      <c r="F14" s="345">
        <f>+SUMMARY!F12</f>
        <v>708.8693227</v>
      </c>
      <c r="G14" s="345">
        <f>+SUMMARY!G12</f>
        <v>797.3349038</v>
      </c>
      <c r="H14" s="381" t="str">
        <f>+SUMMARY!H12</f>
        <v>D1870/HRD2960</v>
      </c>
      <c r="I14" s="382">
        <f t="shared" si="1"/>
        <v>0.003994720542</v>
      </c>
      <c r="J14" s="383"/>
      <c r="K14" s="384"/>
      <c r="L14" s="384"/>
      <c r="M14" s="384"/>
      <c r="N14" s="384"/>
      <c r="O14" s="384"/>
      <c r="P14" s="384"/>
      <c r="Q14" s="384"/>
      <c r="R14" s="384"/>
      <c r="S14" s="384"/>
      <c r="T14" s="384"/>
      <c r="U14" s="384"/>
      <c r="V14" s="384"/>
      <c r="W14" s="384"/>
      <c r="X14" s="384"/>
      <c r="Y14" s="384"/>
      <c r="Z14" s="384"/>
      <c r="AA14" s="384"/>
      <c r="AB14" s="384"/>
      <c r="AC14" s="384"/>
      <c r="AD14" s="384"/>
    </row>
    <row r="15" ht="38.25" customHeight="1">
      <c r="A15" s="380">
        <f>+SUMMARY!A13</f>
        <v>44517</v>
      </c>
      <c r="B15" s="345">
        <f>+SUMMARY!B13</f>
        <v>21352.9799</v>
      </c>
      <c r="C15" s="345">
        <f>+SUMMARY!C13</f>
        <v>19204.78664</v>
      </c>
      <c r="D15" s="345">
        <f>+SUMMARY!D13</f>
        <v>0</v>
      </c>
      <c r="E15" s="345">
        <f>+SUMMARY!E13</f>
        <v>150.6</v>
      </c>
      <c r="F15" s="345">
        <f>+SUMMARY!F13</f>
        <v>1747.817975</v>
      </c>
      <c r="G15" s="345">
        <f>+SUMMARY!G13</f>
        <v>249.7752878</v>
      </c>
      <c r="H15" s="381" t="str">
        <f>+SUMMARY!H13</f>
        <v>D2050/D1670/D3550/D2220/D2270CC</v>
      </c>
      <c r="I15" s="382">
        <f t="shared" si="1"/>
        <v>0.007052879772</v>
      </c>
      <c r="J15" s="348"/>
      <c r="K15" s="334"/>
      <c r="L15" s="334"/>
      <c r="M15" s="334"/>
      <c r="N15" s="334"/>
      <c r="O15" s="334"/>
      <c r="P15" s="334"/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</row>
    <row r="16" ht="38.25" customHeight="1">
      <c r="A16" s="380">
        <f>+SUMMARY!A14</f>
        <v>44519</v>
      </c>
      <c r="B16" s="345">
        <f>+SUMMARY!B14</f>
        <v>14247.4744</v>
      </c>
      <c r="C16" s="345">
        <f>+SUMMARY!C14</f>
        <v>12854.82854</v>
      </c>
      <c r="D16" s="345">
        <f>+SUMMARY!D14</f>
        <v>0</v>
      </c>
      <c r="E16" s="345">
        <f>+SUMMARY!E14</f>
        <v>138.6</v>
      </c>
      <c r="F16" s="345">
        <f>+SUMMARY!F14</f>
        <v>968.7470753</v>
      </c>
      <c r="G16" s="345">
        <f>+SUMMARY!G14</f>
        <v>285.2987822</v>
      </c>
      <c r="H16" s="381" t="str">
        <f>+SUMMARY!H14</f>
        <v>D2850/D1650/D4050</v>
      </c>
      <c r="I16" s="382">
        <f t="shared" si="1"/>
        <v>0.009728039939</v>
      </c>
      <c r="J16" s="348"/>
      <c r="K16" s="334"/>
      <c r="L16" s="334"/>
      <c r="M16" s="334"/>
      <c r="N16" s="334"/>
      <c r="O16" s="334"/>
      <c r="P16" s="334"/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</row>
    <row r="17" ht="38.25" customHeight="1">
      <c r="A17" s="380">
        <f>+SUMMARY!A15</f>
        <v>44520</v>
      </c>
      <c r="B17" s="345">
        <f>+SUMMARY!B15</f>
        <v>20955.8232</v>
      </c>
      <c r="C17" s="345">
        <f>+SUMMARY!C15</f>
        <v>18829.69403</v>
      </c>
      <c r="D17" s="345">
        <f>+SUMMARY!D15</f>
        <v>0</v>
      </c>
      <c r="E17" s="345">
        <f>+SUMMARY!E15</f>
        <v>165.6</v>
      </c>
      <c r="F17" s="345">
        <f>+SUMMARY!F15</f>
        <v>1495.269829</v>
      </c>
      <c r="G17" s="345">
        <f>+SUMMARY!G15</f>
        <v>465.2593399</v>
      </c>
      <c r="H17" s="381" t="str">
        <f>+SUMMARY!H15</f>
        <v>D4050/D1670CC/D1870/D1870/D2070CC/D2070CC</v>
      </c>
      <c r="I17" s="382">
        <f t="shared" si="1"/>
        <v>0.007902338096</v>
      </c>
      <c r="J17" s="348"/>
      <c r="K17" s="334"/>
      <c r="L17" s="334"/>
      <c r="M17" s="334"/>
      <c r="N17" s="334"/>
      <c r="O17" s="334"/>
      <c r="P17" s="334"/>
      <c r="Q17" s="334"/>
      <c r="R17" s="334"/>
      <c r="S17" s="334"/>
      <c r="T17" s="334"/>
      <c r="U17" s="334"/>
      <c r="V17" s="334"/>
      <c r="W17" s="334"/>
      <c r="X17" s="334"/>
      <c r="Y17" s="334"/>
      <c r="Z17" s="334"/>
      <c r="AA17" s="334"/>
      <c r="AB17" s="334"/>
      <c r="AC17" s="334"/>
      <c r="AD17" s="334"/>
    </row>
    <row r="18" ht="38.25" customHeight="1">
      <c r="A18" s="380">
        <f>+SUMMARY!A16</f>
        <v>44523</v>
      </c>
      <c r="B18" s="345">
        <f>+SUMMARY!B16</f>
        <v>14445.12634</v>
      </c>
      <c r="C18" s="345">
        <f>+SUMMARY!C16</f>
        <v>13100.84326</v>
      </c>
      <c r="D18" s="345">
        <f>+SUMMARY!D16</f>
        <v>0</v>
      </c>
      <c r="E18" s="345">
        <f>+SUMMARY!E16</f>
        <v>112.2</v>
      </c>
      <c r="F18" s="345">
        <f>+SUMMARY!F16</f>
        <v>871.5160665</v>
      </c>
      <c r="G18" s="345">
        <f>+SUMMARY!G16</f>
        <v>360.5670175</v>
      </c>
      <c r="H18" s="381" t="str">
        <f>+SUMMARY!H16</f>
        <v>D2220/D1870/HRD2940/HRD2930/HRD2960</v>
      </c>
      <c r="I18" s="382">
        <f t="shared" si="1"/>
        <v>0.007767325627</v>
      </c>
      <c r="J18" s="348"/>
      <c r="K18" s="334"/>
      <c r="L18" s="334"/>
      <c r="M18" s="334"/>
      <c r="N18" s="334"/>
      <c r="O18" s="334"/>
      <c r="P18" s="334"/>
      <c r="Q18" s="334"/>
      <c r="R18" s="334"/>
      <c r="S18" s="334"/>
      <c r="T18" s="334"/>
      <c r="U18" s="334"/>
      <c r="V18" s="334"/>
      <c r="W18" s="334"/>
      <c r="X18" s="334"/>
      <c r="Y18" s="334"/>
      <c r="Z18" s="334"/>
      <c r="AA18" s="334"/>
      <c r="AB18" s="334"/>
      <c r="AC18" s="334"/>
      <c r="AD18" s="334"/>
    </row>
    <row r="19" ht="38.25" customHeight="1">
      <c r="A19" s="380">
        <f>+SUMMARY!A17</f>
        <v>44524</v>
      </c>
      <c r="B19" s="345">
        <f>+SUMMARY!B17</f>
        <v>16884.1677</v>
      </c>
      <c r="C19" s="345">
        <f>+SUMMARY!C17</f>
        <v>15466.42674</v>
      </c>
      <c r="D19" s="345">
        <f>+SUMMARY!D17</f>
        <v>0</v>
      </c>
      <c r="E19" s="345">
        <f>+SUMMARY!E17</f>
        <v>115.8</v>
      </c>
      <c r="F19" s="345">
        <f>+SUMMARY!F17</f>
        <v>1048.681803</v>
      </c>
      <c r="G19" s="345">
        <f>+SUMMARY!G17</f>
        <v>253.259157</v>
      </c>
      <c r="H19" s="381" t="str">
        <f>+SUMMARY!H17</f>
        <v>D2940W/D2550GT/D3550/D1670</v>
      </c>
      <c r="I19" s="382">
        <f t="shared" si="1"/>
        <v>0.006858496199</v>
      </c>
      <c r="J19" s="348"/>
      <c r="K19" s="334"/>
      <c r="L19" s="334"/>
      <c r="M19" s="334"/>
      <c r="N19" s="334"/>
      <c r="O19" s="334"/>
      <c r="P19" s="334"/>
      <c r="Q19" s="334"/>
      <c r="R19" s="334"/>
      <c r="S19" s="334"/>
      <c r="T19" s="334"/>
      <c r="U19" s="334"/>
      <c r="V19" s="334"/>
      <c r="W19" s="334"/>
      <c r="X19" s="334"/>
      <c r="Y19" s="334"/>
      <c r="Z19" s="334"/>
      <c r="AA19" s="334"/>
      <c r="AB19" s="334"/>
      <c r="AC19" s="334"/>
      <c r="AD19" s="334"/>
    </row>
    <row r="20" ht="38.25" customHeight="1">
      <c r="A20" s="380">
        <f>+SUMMARY!A18</f>
        <v>44526</v>
      </c>
      <c r="B20" s="345">
        <f>+SUMMARY!B18</f>
        <v>17597.5942</v>
      </c>
      <c r="C20" s="345">
        <f>+SUMMARY!C18</f>
        <v>16471.08165</v>
      </c>
      <c r="D20" s="345">
        <f>+SUMMARY!D18</f>
        <v>0</v>
      </c>
      <c r="E20" s="345">
        <f>+SUMMARY!E18</f>
        <v>105.6</v>
      </c>
      <c r="F20" s="345">
        <f>+SUMMARY!F18</f>
        <v>488.2907197</v>
      </c>
      <c r="G20" s="345">
        <f>+SUMMARY!G18</f>
        <v>532.6218298</v>
      </c>
      <c r="H20" s="381" t="str">
        <f>+SUMMARY!H18</f>
        <v>D2850/HRD2960/D1870CC/D2570CC</v>
      </c>
      <c r="I20" s="382">
        <f t="shared" si="1"/>
        <v>0.006000820271</v>
      </c>
      <c r="J20" s="348"/>
      <c r="K20" s="334"/>
      <c r="L20" s="334"/>
      <c r="M20" s="334"/>
      <c r="N20" s="334"/>
      <c r="O20" s="334"/>
      <c r="P20" s="334"/>
      <c r="Q20" s="334"/>
      <c r="R20" s="334"/>
      <c r="S20" s="334"/>
      <c r="T20" s="334"/>
      <c r="U20" s="334"/>
      <c r="V20" s="334"/>
      <c r="W20" s="334"/>
      <c r="X20" s="334"/>
      <c r="Y20" s="334"/>
      <c r="Z20" s="334"/>
      <c r="AA20" s="334"/>
      <c r="AB20" s="334"/>
      <c r="AC20" s="334"/>
      <c r="AD20" s="334"/>
    </row>
    <row r="21" ht="38.25" customHeight="1">
      <c r="A21" s="380">
        <f>+SUMMARY!A19</f>
        <v>44527</v>
      </c>
      <c r="B21" s="345">
        <f>+SUMMARY!B19</f>
        <v>34381.3267</v>
      </c>
      <c r="C21" s="345">
        <f>+SUMMARY!C19</f>
        <v>31137.74583</v>
      </c>
      <c r="D21" s="345">
        <f>+SUMMARY!D19</f>
        <v>0</v>
      </c>
      <c r="E21" s="345">
        <f>+SUMMARY!E19</f>
        <v>217.8</v>
      </c>
      <c r="F21" s="345">
        <f>+SUMMARY!F19</f>
        <v>2424.971796</v>
      </c>
      <c r="G21" s="345">
        <f>+SUMMARY!G19</f>
        <v>600.8090725</v>
      </c>
      <c r="H21" s="381" t="str">
        <f>+SUMMARY!H19</f>
        <v>D2940W/D2940W/D3550/D2270CC/D1670CC/D2050</v>
      </c>
      <c r="I21" s="382">
        <f t="shared" si="1"/>
        <v>0.006334834077</v>
      </c>
      <c r="J21" s="348"/>
      <c r="K21" s="334"/>
      <c r="L21" s="334"/>
      <c r="M21" s="334"/>
      <c r="N21" s="334"/>
      <c r="O21" s="334"/>
      <c r="P21" s="334"/>
      <c r="Q21" s="334"/>
      <c r="R21" s="334"/>
      <c r="S21" s="334"/>
      <c r="T21" s="334"/>
      <c r="U21" s="334"/>
      <c r="V21" s="334"/>
      <c r="W21" s="334"/>
      <c r="X21" s="334"/>
      <c r="Y21" s="334"/>
      <c r="Z21" s="334"/>
      <c r="AA21" s="334"/>
      <c r="AB21" s="334"/>
      <c r="AC21" s="334"/>
      <c r="AD21" s="334"/>
    </row>
    <row r="22" ht="38.25" customHeight="1">
      <c r="A22" s="380">
        <f>+SUMMARY!A20</f>
        <v>44528</v>
      </c>
      <c r="B22" s="345">
        <f>+SUMMARY!B20</f>
        <v>14762.934</v>
      </c>
      <c r="C22" s="345">
        <f>+SUMMARY!C20</f>
        <v>13930.06051</v>
      </c>
      <c r="D22" s="345">
        <f>+SUMMARY!D20</f>
        <v>0</v>
      </c>
      <c r="E22" s="345">
        <f>+SUMMARY!E20</f>
        <v>149.4</v>
      </c>
      <c r="F22" s="345">
        <f>+SUMMARY!F20</f>
        <v>356.7118194</v>
      </c>
      <c r="G22" s="345">
        <f>+SUMMARY!G20</f>
        <v>326.7616691</v>
      </c>
      <c r="H22" s="381" t="str">
        <f>+SUMMARY!H20</f>
        <v>HRD2940/HRD2940/D2670CC/D2670CC</v>
      </c>
      <c r="I22" s="382">
        <f t="shared" si="1"/>
        <v>0.01011993957</v>
      </c>
      <c r="J22" s="348"/>
      <c r="K22" s="334"/>
      <c r="L22" s="334"/>
      <c r="M22" s="334"/>
      <c r="N22" s="334"/>
      <c r="O22" s="334"/>
      <c r="P22" s="334"/>
      <c r="Q22" s="334"/>
      <c r="R22" s="334"/>
      <c r="S22" s="334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</row>
    <row r="23" ht="38.25" customHeight="1">
      <c r="A23" s="380">
        <f>+SUMMARY!A21</f>
        <v>44529</v>
      </c>
      <c r="B23" s="345">
        <f>+SUMMARY!B21</f>
        <v>24938.05322</v>
      </c>
      <c r="C23" s="345">
        <f>+SUMMARY!C21</f>
        <v>23108.4514</v>
      </c>
      <c r="D23" s="345">
        <f>+SUMMARY!D21</f>
        <v>123.08</v>
      </c>
      <c r="E23" s="345">
        <f>+SUMMARY!E21</f>
        <v>110.4</v>
      </c>
      <c r="F23" s="345">
        <f>+SUMMARY!F21</f>
        <v>811.0907191</v>
      </c>
      <c r="G23" s="345">
        <f>+SUMMARY!G21</f>
        <v>785.0311024</v>
      </c>
      <c r="H23" s="381" t="str">
        <f>+SUMMARY!H21</f>
        <v>HRD2940/HRD2930/HRD5040/D2070CC</v>
      </c>
      <c r="I23" s="382">
        <f t="shared" si="1"/>
        <v>0.00442696946</v>
      </c>
      <c r="J23" s="348"/>
      <c r="K23" s="334"/>
      <c r="L23" s="334"/>
      <c r="M23" s="334"/>
      <c r="N23" s="334"/>
      <c r="O23" s="334"/>
      <c r="P23" s="334"/>
      <c r="Q23" s="334"/>
      <c r="R23" s="334"/>
      <c r="S23" s="334"/>
      <c r="T23" s="334"/>
      <c r="U23" s="334"/>
      <c r="V23" s="334"/>
      <c r="W23" s="334"/>
      <c r="X23" s="334"/>
      <c r="Y23" s="334"/>
      <c r="Z23" s="334"/>
      <c r="AA23" s="334"/>
      <c r="AB23" s="334"/>
      <c r="AC23" s="334"/>
      <c r="AD23" s="334"/>
    </row>
    <row r="24" ht="38.25" customHeight="1">
      <c r="A24" s="380" t="str">
        <f>+SUMMARY!A22</f>
        <v/>
      </c>
      <c r="B24" s="345" t="str">
        <f>+SUMMARY!B22</f>
        <v/>
      </c>
      <c r="C24" s="345" t="str">
        <f>+SUMMARY!C22</f>
        <v/>
      </c>
      <c r="D24" s="345" t="str">
        <f>+SUMMARY!D22</f>
        <v/>
      </c>
      <c r="E24" s="345" t="str">
        <f>+SUMMARY!E22</f>
        <v/>
      </c>
      <c r="F24" s="345" t="str">
        <f>+SUMMARY!F22</f>
        <v/>
      </c>
      <c r="G24" s="345" t="str">
        <f>+SUMMARY!G22</f>
        <v/>
      </c>
      <c r="H24" s="381" t="str">
        <f>+SUMMARY!H22</f>
        <v/>
      </c>
      <c r="I24" s="382" t="str">
        <f t="shared" si="1"/>
        <v>#DIV/0!</v>
      </c>
      <c r="J24" s="348"/>
      <c r="K24" s="334"/>
      <c r="L24" s="334"/>
      <c r="M24" s="334"/>
      <c r="N24" s="334"/>
      <c r="O24" s="334"/>
      <c r="P24" s="334"/>
      <c r="Q24" s="334"/>
      <c r="R24" s="334"/>
      <c r="S24" s="334"/>
      <c r="T24" s="334"/>
      <c r="U24" s="334"/>
      <c r="V24" s="334"/>
      <c r="W24" s="334"/>
      <c r="X24" s="334"/>
      <c r="Y24" s="334"/>
      <c r="Z24" s="334"/>
      <c r="AA24" s="334"/>
      <c r="AB24" s="334"/>
      <c r="AC24" s="334"/>
      <c r="AD24" s="334"/>
    </row>
    <row r="25" ht="38.25" customHeight="1">
      <c r="A25" s="380" t="str">
        <f>+SUMMARY!#REF!</f>
        <v>#ERROR!</v>
      </c>
      <c r="B25" s="345" t="str">
        <f>+SUMMARY!#REF!</f>
        <v>#ERROR!</v>
      </c>
      <c r="C25" s="345" t="str">
        <f>+SUMMARY!#REF!</f>
        <v>#ERROR!</v>
      </c>
      <c r="D25" s="345" t="str">
        <f>+SUMMARY!#REF!</f>
        <v>#ERROR!</v>
      </c>
      <c r="E25" s="345" t="str">
        <f>+SUMMARY!#REF!</f>
        <v>#ERROR!</v>
      </c>
      <c r="F25" s="345" t="str">
        <f>+SUMMARY!#REF!</f>
        <v>#ERROR!</v>
      </c>
      <c r="G25" s="345" t="str">
        <f>+SUMMARY!#REF!</f>
        <v>#ERROR!</v>
      </c>
      <c r="H25" s="381" t="str">
        <f>+SUMMARY!#REF!</f>
        <v>#ERROR!</v>
      </c>
      <c r="I25" s="382" t="str">
        <f t="shared" si="1"/>
        <v>#ERROR!</v>
      </c>
      <c r="J25" s="383"/>
      <c r="K25" s="384"/>
      <c r="L25" s="384"/>
      <c r="M25" s="384"/>
      <c r="N25" s="384"/>
      <c r="O25" s="384"/>
      <c r="P25" s="384"/>
      <c r="Q25" s="384"/>
      <c r="R25" s="384"/>
      <c r="S25" s="384"/>
      <c r="T25" s="384"/>
      <c r="U25" s="384"/>
      <c r="V25" s="384"/>
      <c r="W25" s="384"/>
      <c r="X25" s="384"/>
      <c r="Y25" s="384"/>
      <c r="Z25" s="384"/>
      <c r="AA25" s="384"/>
      <c r="AB25" s="384"/>
      <c r="AC25" s="384"/>
      <c r="AD25" s="384"/>
    </row>
    <row r="26" ht="38.25" customHeight="1">
      <c r="A26" s="380" t="str">
        <f>+SUMMARY!#REF!</f>
        <v>#ERROR!</v>
      </c>
      <c r="B26" s="345" t="str">
        <f>+SUMMARY!#REF!</f>
        <v>#ERROR!</v>
      </c>
      <c r="C26" s="345" t="str">
        <f>+SUMMARY!#REF!</f>
        <v>#ERROR!</v>
      </c>
      <c r="D26" s="345" t="str">
        <f>+SUMMARY!#REF!</f>
        <v>#ERROR!</v>
      </c>
      <c r="E26" s="345" t="str">
        <f>+SUMMARY!#REF!</f>
        <v>#ERROR!</v>
      </c>
      <c r="F26" s="345" t="str">
        <f>+SUMMARY!#REF!</f>
        <v>#ERROR!</v>
      </c>
      <c r="G26" s="345" t="str">
        <f>+SUMMARY!#REF!</f>
        <v>#ERROR!</v>
      </c>
      <c r="H26" s="381" t="str">
        <f>+SUMMARY!#REF!</f>
        <v>#ERROR!</v>
      </c>
      <c r="I26" s="382" t="str">
        <f t="shared" si="1"/>
        <v>#ERROR!</v>
      </c>
      <c r="J26" s="348"/>
      <c r="K26" s="334"/>
      <c r="L26" s="334"/>
      <c r="M26" s="334"/>
      <c r="N26" s="334"/>
      <c r="O26" s="334"/>
      <c r="P26" s="334"/>
      <c r="Q26" s="334"/>
      <c r="R26" s="334"/>
      <c r="S26" s="334"/>
      <c r="T26" s="334"/>
      <c r="U26" s="334"/>
      <c r="V26" s="334"/>
      <c r="W26" s="334"/>
      <c r="X26" s="334"/>
      <c r="Y26" s="334"/>
      <c r="Z26" s="334"/>
      <c r="AA26" s="334"/>
      <c r="AB26" s="334"/>
      <c r="AC26" s="334"/>
      <c r="AD26" s="334"/>
    </row>
    <row r="27" ht="38.25" customHeight="1">
      <c r="A27" s="380" t="str">
        <f>+SUMMARY!#REF!</f>
        <v>#ERROR!</v>
      </c>
      <c r="B27" s="345" t="str">
        <f>+SUMMARY!#REF!</f>
        <v>#ERROR!</v>
      </c>
      <c r="C27" s="345" t="str">
        <f>+SUMMARY!#REF!</f>
        <v>#ERROR!</v>
      </c>
      <c r="D27" s="345" t="str">
        <f>+SUMMARY!#REF!</f>
        <v>#ERROR!</v>
      </c>
      <c r="E27" s="345" t="str">
        <f>+SUMMARY!#REF!</f>
        <v>#ERROR!</v>
      </c>
      <c r="F27" s="345" t="str">
        <f>+SUMMARY!#REF!</f>
        <v>#ERROR!</v>
      </c>
      <c r="G27" s="345" t="str">
        <f>+SUMMARY!#REF!</f>
        <v>#ERROR!</v>
      </c>
      <c r="H27" s="381" t="str">
        <f>+SUMMARY!#REF!</f>
        <v>#ERROR!</v>
      </c>
      <c r="I27" s="382" t="str">
        <f t="shared" si="1"/>
        <v>#ERROR!</v>
      </c>
      <c r="J27" s="348"/>
      <c r="K27" s="334"/>
      <c r="L27" s="334"/>
      <c r="M27" s="334"/>
      <c r="N27" s="334"/>
      <c r="O27" s="334"/>
      <c r="P27" s="334"/>
      <c r="Q27" s="334"/>
      <c r="R27" s="334"/>
      <c r="S27" s="334"/>
      <c r="T27" s="334"/>
      <c r="U27" s="334"/>
      <c r="V27" s="334"/>
      <c r="W27" s="334"/>
      <c r="X27" s="334"/>
      <c r="Y27" s="334"/>
      <c r="Z27" s="334"/>
      <c r="AA27" s="334"/>
      <c r="AB27" s="334"/>
      <c r="AC27" s="334"/>
      <c r="AD27" s="334"/>
    </row>
    <row r="28" ht="38.25" customHeight="1">
      <c r="A28" s="380" t="str">
        <f>+SUMMARY!#REF!</f>
        <v>#ERROR!</v>
      </c>
      <c r="B28" s="345" t="str">
        <f>+SUMMARY!#REF!</f>
        <v>#ERROR!</v>
      </c>
      <c r="C28" s="345" t="str">
        <f>+SUMMARY!#REF!</f>
        <v>#ERROR!</v>
      </c>
      <c r="D28" s="345" t="str">
        <f>+SUMMARY!#REF!</f>
        <v>#ERROR!</v>
      </c>
      <c r="E28" s="345" t="str">
        <f>+SUMMARY!#REF!</f>
        <v>#ERROR!</v>
      </c>
      <c r="F28" s="345" t="str">
        <f>+SUMMARY!#REF!</f>
        <v>#ERROR!</v>
      </c>
      <c r="G28" s="345" t="str">
        <f>+SUMMARY!#REF!</f>
        <v>#ERROR!</v>
      </c>
      <c r="H28" s="381" t="str">
        <f>+SUMMARY!#REF!</f>
        <v>#ERROR!</v>
      </c>
      <c r="I28" s="382" t="str">
        <f t="shared" si="1"/>
        <v>#ERROR!</v>
      </c>
      <c r="J28" s="348"/>
      <c r="K28" s="334"/>
      <c r="L28" s="334"/>
      <c r="M28" s="334"/>
      <c r="N28" s="334"/>
      <c r="O28" s="334"/>
      <c r="P28" s="334"/>
      <c r="Q28" s="334"/>
      <c r="R28" s="334"/>
      <c r="S28" s="334"/>
      <c r="T28" s="334"/>
      <c r="U28" s="334"/>
      <c r="V28" s="334"/>
      <c r="W28" s="334"/>
      <c r="X28" s="334"/>
      <c r="Y28" s="334"/>
      <c r="Z28" s="334"/>
      <c r="AA28" s="334"/>
      <c r="AB28" s="334"/>
      <c r="AC28" s="334"/>
      <c r="AD28" s="334"/>
    </row>
    <row r="29" ht="38.25" customHeight="1">
      <c r="A29" s="380" t="str">
        <f>+SUMMARY!#REF!</f>
        <v>#ERROR!</v>
      </c>
      <c r="B29" s="345" t="str">
        <f>+SUMMARY!#REF!</f>
        <v>#ERROR!</v>
      </c>
      <c r="C29" s="345" t="str">
        <f>+SUMMARY!#REF!</f>
        <v>#ERROR!</v>
      </c>
      <c r="D29" s="345" t="str">
        <f>+SUMMARY!#REF!</f>
        <v>#ERROR!</v>
      </c>
      <c r="E29" s="345" t="str">
        <f>+SUMMARY!#REF!</f>
        <v>#ERROR!</v>
      </c>
      <c r="F29" s="345" t="str">
        <f>+SUMMARY!#REF!</f>
        <v>#ERROR!</v>
      </c>
      <c r="G29" s="345" t="str">
        <f>+SUMMARY!#REF!</f>
        <v>#ERROR!</v>
      </c>
      <c r="H29" s="381" t="str">
        <f>+SUMMARY!#REF!</f>
        <v>#ERROR!</v>
      </c>
      <c r="I29" s="382" t="str">
        <f t="shared" si="1"/>
        <v>#ERROR!</v>
      </c>
      <c r="J29" s="348"/>
      <c r="K29" s="334"/>
      <c r="L29" s="334"/>
      <c r="M29" s="334"/>
      <c r="N29" s="334"/>
      <c r="O29" s="334"/>
      <c r="P29" s="334"/>
      <c r="Q29" s="334"/>
      <c r="R29" s="334"/>
      <c r="S29" s="334"/>
      <c r="T29" s="334"/>
      <c r="U29" s="334"/>
      <c r="V29" s="334"/>
      <c r="W29" s="334"/>
      <c r="X29" s="334"/>
      <c r="Y29" s="334"/>
      <c r="Z29" s="334"/>
      <c r="AA29" s="334"/>
      <c r="AB29" s="334"/>
      <c r="AC29" s="334"/>
      <c r="AD29" s="334"/>
    </row>
    <row r="30" ht="38.25" customHeight="1">
      <c r="A30" s="380" t="str">
        <f>+SUMMARY!#REF!</f>
        <v>#ERROR!</v>
      </c>
      <c r="B30" s="345" t="str">
        <f>+SUMMARY!#REF!</f>
        <v>#ERROR!</v>
      </c>
      <c r="C30" s="345" t="str">
        <f>+SUMMARY!#REF!</f>
        <v>#ERROR!</v>
      </c>
      <c r="D30" s="345" t="str">
        <f>+SUMMARY!#REF!</f>
        <v>#ERROR!</v>
      </c>
      <c r="E30" s="345" t="str">
        <f>+SUMMARY!#REF!</f>
        <v>#ERROR!</v>
      </c>
      <c r="F30" s="345" t="str">
        <f>+SUMMARY!#REF!</f>
        <v>#ERROR!</v>
      </c>
      <c r="G30" s="345" t="str">
        <f>+SUMMARY!#REF!</f>
        <v>#ERROR!</v>
      </c>
      <c r="H30" s="381" t="str">
        <f>+SUMMARY!#REF!</f>
        <v>#ERROR!</v>
      </c>
      <c r="I30" s="382" t="str">
        <f t="shared" si="1"/>
        <v>#ERROR!</v>
      </c>
      <c r="J30" s="348"/>
      <c r="K30" s="334"/>
      <c r="L30" s="334"/>
      <c r="M30" s="334"/>
      <c r="N30" s="334"/>
      <c r="O30" s="334"/>
      <c r="P30" s="334"/>
      <c r="Q30" s="334"/>
      <c r="R30" s="334"/>
      <c r="S30" s="334"/>
      <c r="T30" s="334"/>
      <c r="U30" s="334"/>
      <c r="V30" s="334"/>
      <c r="W30" s="334"/>
      <c r="X30" s="334"/>
      <c r="Y30" s="334"/>
      <c r="Z30" s="334"/>
      <c r="AA30" s="334"/>
      <c r="AB30" s="334"/>
      <c r="AC30" s="334"/>
      <c r="AD30" s="334"/>
    </row>
    <row r="31" ht="38.25" customHeight="1">
      <c r="A31" s="380" t="str">
        <f>+SUMMARY!#REF!</f>
        <v>#ERROR!</v>
      </c>
      <c r="B31" s="345" t="str">
        <f>+SUMMARY!#REF!</f>
        <v>#ERROR!</v>
      </c>
      <c r="C31" s="345" t="str">
        <f>+SUMMARY!#REF!</f>
        <v>#ERROR!</v>
      </c>
      <c r="D31" s="345" t="str">
        <f>+SUMMARY!#REF!</f>
        <v>#ERROR!</v>
      </c>
      <c r="E31" s="345" t="str">
        <f>+SUMMARY!#REF!</f>
        <v>#ERROR!</v>
      </c>
      <c r="F31" s="345" t="str">
        <f>+SUMMARY!#REF!</f>
        <v>#ERROR!</v>
      </c>
      <c r="G31" s="345" t="str">
        <f>+SUMMARY!#REF!</f>
        <v>#ERROR!</v>
      </c>
      <c r="H31" s="381" t="str">
        <f>+SUMMARY!#REF!</f>
        <v>#ERROR!</v>
      </c>
      <c r="I31" s="382" t="str">
        <f t="shared" si="1"/>
        <v>#ERROR!</v>
      </c>
      <c r="J31" s="348"/>
      <c r="K31" s="334"/>
      <c r="L31" s="334"/>
      <c r="M31" s="334"/>
      <c r="N31" s="334"/>
      <c r="O31" s="334"/>
      <c r="P31" s="334"/>
      <c r="Q31" s="334"/>
      <c r="R31" s="334"/>
      <c r="S31" s="334"/>
      <c r="T31" s="334"/>
      <c r="U31" s="334"/>
      <c r="V31" s="334"/>
      <c r="W31" s="334"/>
      <c r="X31" s="334"/>
      <c r="Y31" s="334"/>
      <c r="Z31" s="334"/>
      <c r="AA31" s="334"/>
      <c r="AB31" s="334"/>
      <c r="AC31" s="334"/>
      <c r="AD31" s="334"/>
    </row>
    <row r="32" ht="38.25" customHeight="1">
      <c r="A32" s="380" t="str">
        <f>+SUMMARY!#REF!</f>
        <v>#ERROR!</v>
      </c>
      <c r="B32" s="345" t="str">
        <f>+SUMMARY!#REF!</f>
        <v>#ERROR!</v>
      </c>
      <c r="C32" s="345" t="str">
        <f>+SUMMARY!#REF!</f>
        <v>#ERROR!</v>
      </c>
      <c r="D32" s="345" t="str">
        <f>+SUMMARY!#REF!</f>
        <v>#ERROR!</v>
      </c>
      <c r="E32" s="345" t="str">
        <f>+SUMMARY!#REF!</f>
        <v>#ERROR!</v>
      </c>
      <c r="F32" s="345" t="str">
        <f>+SUMMARY!#REF!</f>
        <v>#ERROR!</v>
      </c>
      <c r="G32" s="345" t="str">
        <f>+SUMMARY!#REF!</f>
        <v>#ERROR!</v>
      </c>
      <c r="H32" s="381" t="str">
        <f>+SUMMARY!#REF!</f>
        <v>#ERROR!</v>
      </c>
      <c r="I32" s="382" t="str">
        <f t="shared" si="1"/>
        <v>#ERROR!</v>
      </c>
      <c r="J32" s="348"/>
      <c r="K32" s="334"/>
      <c r="L32" s="334"/>
      <c r="M32" s="334"/>
      <c r="N32" s="334"/>
      <c r="O32" s="334"/>
      <c r="P32" s="334"/>
      <c r="Q32" s="334"/>
      <c r="R32" s="334"/>
      <c r="S32" s="334"/>
      <c r="T32" s="334"/>
      <c r="U32" s="334"/>
      <c r="V32" s="334"/>
      <c r="W32" s="334"/>
      <c r="X32" s="334"/>
      <c r="Y32" s="334"/>
      <c r="Z32" s="334"/>
      <c r="AA32" s="334"/>
      <c r="AB32" s="334"/>
      <c r="AC32" s="334"/>
      <c r="AD32" s="334"/>
    </row>
    <row r="33" ht="38.25" customHeight="1">
      <c r="A33" s="380" t="str">
        <f>+SUMMARY!#REF!</f>
        <v>#ERROR!</v>
      </c>
      <c r="B33" s="345" t="str">
        <f>+SUMMARY!#REF!</f>
        <v>#ERROR!</v>
      </c>
      <c r="C33" s="345" t="str">
        <f>+SUMMARY!#REF!</f>
        <v>#ERROR!</v>
      </c>
      <c r="D33" s="345" t="str">
        <f>+SUMMARY!#REF!</f>
        <v>#ERROR!</v>
      </c>
      <c r="E33" s="345" t="str">
        <f>+SUMMARY!#REF!</f>
        <v>#ERROR!</v>
      </c>
      <c r="F33" s="345" t="str">
        <f>+SUMMARY!#REF!</f>
        <v>#ERROR!</v>
      </c>
      <c r="G33" s="345" t="str">
        <f>+SUMMARY!#REF!</f>
        <v>#ERROR!</v>
      </c>
      <c r="H33" s="381" t="str">
        <f>+SUMMARY!#REF!</f>
        <v>#ERROR!</v>
      </c>
      <c r="I33" s="382" t="str">
        <f t="shared" si="1"/>
        <v>#ERROR!</v>
      </c>
      <c r="J33" s="348"/>
      <c r="K33" s="334"/>
      <c r="L33" s="334"/>
      <c r="M33" s="334"/>
      <c r="N33" s="334"/>
      <c r="O33" s="334"/>
      <c r="P33" s="334"/>
      <c r="Q33" s="334"/>
      <c r="R33" s="334"/>
      <c r="S33" s="334"/>
      <c r="T33" s="334"/>
      <c r="U33" s="334"/>
      <c r="V33" s="334"/>
      <c r="W33" s="334"/>
      <c r="X33" s="334"/>
      <c r="Y33" s="334"/>
      <c r="Z33" s="334"/>
      <c r="AA33" s="334"/>
      <c r="AB33" s="334"/>
      <c r="AC33" s="334"/>
      <c r="AD33" s="334"/>
    </row>
    <row r="34" ht="38.25" customHeight="1">
      <c r="A34" s="380" t="str">
        <f>+SUMMARY!#REF!</f>
        <v>#ERROR!</v>
      </c>
      <c r="B34" s="345" t="str">
        <f>+SUMMARY!#REF!</f>
        <v>#ERROR!</v>
      </c>
      <c r="C34" s="345" t="str">
        <f>+SUMMARY!#REF!</f>
        <v>#ERROR!</v>
      </c>
      <c r="D34" s="345" t="str">
        <f>+SUMMARY!#REF!</f>
        <v>#ERROR!</v>
      </c>
      <c r="E34" s="345" t="str">
        <f>+SUMMARY!#REF!</f>
        <v>#ERROR!</v>
      </c>
      <c r="F34" s="345" t="str">
        <f>+SUMMARY!#REF!</f>
        <v>#ERROR!</v>
      </c>
      <c r="G34" s="345" t="str">
        <f>+SUMMARY!#REF!</f>
        <v>#ERROR!</v>
      </c>
      <c r="H34" s="381" t="str">
        <f>+SUMMARY!#REF!</f>
        <v>#ERROR!</v>
      </c>
      <c r="I34" s="382" t="str">
        <f t="shared" si="1"/>
        <v>#ERROR!</v>
      </c>
      <c r="J34" s="348"/>
      <c r="K34" s="334"/>
      <c r="L34" s="334"/>
      <c r="M34" s="334"/>
      <c r="N34" s="334"/>
      <c r="O34" s="334"/>
      <c r="P34" s="334"/>
      <c r="Q34" s="334"/>
      <c r="R34" s="334"/>
      <c r="S34" s="334"/>
      <c r="T34" s="334"/>
      <c r="U34" s="334"/>
      <c r="V34" s="334"/>
      <c r="W34" s="334"/>
      <c r="X34" s="334"/>
      <c r="Y34" s="334"/>
      <c r="Z34" s="334"/>
      <c r="AA34" s="334"/>
      <c r="AB34" s="334"/>
      <c r="AC34" s="334"/>
      <c r="AD34" s="334"/>
    </row>
    <row r="35" ht="38.25" customHeight="1">
      <c r="A35" s="380" t="str">
        <f>+SUMMARY!#REF!</f>
        <v>#ERROR!</v>
      </c>
      <c r="B35" s="345" t="str">
        <f>+SUMMARY!#REF!</f>
        <v>#ERROR!</v>
      </c>
      <c r="C35" s="345" t="str">
        <f>+SUMMARY!#REF!</f>
        <v>#ERROR!</v>
      </c>
      <c r="D35" s="345" t="str">
        <f>+SUMMARY!#REF!</f>
        <v>#ERROR!</v>
      </c>
      <c r="E35" s="345" t="str">
        <f>+SUMMARY!#REF!</f>
        <v>#ERROR!</v>
      </c>
      <c r="F35" s="345" t="str">
        <f>+SUMMARY!#REF!</f>
        <v>#ERROR!</v>
      </c>
      <c r="G35" s="345" t="str">
        <f>+SUMMARY!#REF!</f>
        <v>#ERROR!</v>
      </c>
      <c r="H35" s="381" t="str">
        <f>+SUMMARY!#REF!</f>
        <v>#ERROR!</v>
      </c>
      <c r="I35" s="382" t="str">
        <f t="shared" si="1"/>
        <v>#ERROR!</v>
      </c>
      <c r="J35" s="348"/>
      <c r="K35" s="334"/>
      <c r="L35" s="334"/>
      <c r="M35" s="334"/>
      <c r="N35" s="334"/>
      <c r="O35" s="334"/>
      <c r="P35" s="334"/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</row>
    <row r="36" ht="38.25" customHeight="1">
      <c r="A36" s="380" t="str">
        <f>+SUMMARY!#REF!</f>
        <v>#ERROR!</v>
      </c>
      <c r="B36" s="345" t="str">
        <f>+SUMMARY!#REF!</f>
        <v>#ERROR!</v>
      </c>
      <c r="C36" s="345" t="str">
        <f>+SUMMARY!#REF!</f>
        <v>#ERROR!</v>
      </c>
      <c r="D36" s="345" t="str">
        <f>+SUMMARY!#REF!</f>
        <v>#ERROR!</v>
      </c>
      <c r="E36" s="345" t="str">
        <f>+SUMMARY!#REF!</f>
        <v>#ERROR!</v>
      </c>
      <c r="F36" s="345" t="str">
        <f>+SUMMARY!#REF!</f>
        <v>#ERROR!</v>
      </c>
      <c r="G36" s="345" t="str">
        <f>+SUMMARY!#REF!</f>
        <v>#ERROR!</v>
      </c>
      <c r="H36" s="381" t="str">
        <f>+SUMMARY!#REF!</f>
        <v>#ERROR!</v>
      </c>
      <c r="I36" s="382" t="str">
        <f t="shared" si="1"/>
        <v>#ERROR!</v>
      </c>
      <c r="J36" s="348"/>
      <c r="K36" s="334"/>
      <c r="L36" s="334"/>
      <c r="M36" s="334"/>
      <c r="N36" s="334"/>
      <c r="O36" s="334"/>
      <c r="P36" s="334"/>
      <c r="Q36" s="334"/>
      <c r="R36" s="334"/>
      <c r="S36" s="334"/>
      <c r="T36" s="334"/>
      <c r="U36" s="334"/>
      <c r="V36" s="334"/>
      <c r="W36" s="334"/>
      <c r="X36" s="334"/>
      <c r="Y36" s="334"/>
      <c r="Z36" s="334"/>
      <c r="AA36" s="334"/>
      <c r="AB36" s="334"/>
      <c r="AC36" s="334"/>
      <c r="AD36" s="334"/>
    </row>
    <row r="37" ht="38.25" customHeight="1">
      <c r="A37" s="380" t="str">
        <f>+SUMMARY!#REF!</f>
        <v>#ERROR!</v>
      </c>
      <c r="B37" s="345" t="str">
        <f>+SUMMARY!#REF!</f>
        <v>#ERROR!</v>
      </c>
      <c r="C37" s="345" t="str">
        <f>+SUMMARY!#REF!</f>
        <v>#ERROR!</v>
      </c>
      <c r="D37" s="345" t="str">
        <f>+SUMMARY!#REF!</f>
        <v>#ERROR!</v>
      </c>
      <c r="E37" s="345" t="str">
        <f>+SUMMARY!#REF!</f>
        <v>#ERROR!</v>
      </c>
      <c r="F37" s="345" t="str">
        <f>+SUMMARY!#REF!</f>
        <v>#ERROR!</v>
      </c>
      <c r="G37" s="345" t="str">
        <f>+SUMMARY!#REF!</f>
        <v>#ERROR!</v>
      </c>
      <c r="H37" s="381" t="str">
        <f>+SUMMARY!#REF!</f>
        <v>#ERROR!</v>
      </c>
      <c r="I37" s="382" t="str">
        <f t="shared" si="1"/>
        <v>#ERROR!</v>
      </c>
      <c r="J37" s="348"/>
      <c r="K37" s="334"/>
      <c r="L37" s="334"/>
      <c r="M37" s="334"/>
      <c r="N37" s="334"/>
      <c r="O37" s="334"/>
      <c r="P37" s="334"/>
      <c r="Q37" s="334"/>
      <c r="R37" s="334"/>
      <c r="S37" s="334"/>
      <c r="T37" s="334"/>
      <c r="U37" s="334"/>
      <c r="V37" s="334"/>
      <c r="W37" s="334"/>
      <c r="X37" s="334"/>
      <c r="Y37" s="334"/>
      <c r="Z37" s="334"/>
      <c r="AA37" s="334"/>
      <c r="AB37" s="334"/>
      <c r="AC37" s="334"/>
      <c r="AD37" s="334"/>
    </row>
    <row r="38" ht="30.0" customHeight="1">
      <c r="A38" s="350" t="s">
        <v>143</v>
      </c>
      <c r="B38" s="385" t="str">
        <f t="shared" ref="B38:G38" si="2">SUM(B8:B37)</f>
        <v>#ERROR!</v>
      </c>
      <c r="C38" s="385" t="str">
        <f t="shared" si="2"/>
        <v>#ERROR!</v>
      </c>
      <c r="D38" s="385" t="str">
        <f t="shared" si="2"/>
        <v>#ERROR!</v>
      </c>
      <c r="E38" s="385" t="str">
        <f t="shared" si="2"/>
        <v>#ERROR!</v>
      </c>
      <c r="F38" s="385" t="str">
        <f t="shared" si="2"/>
        <v>#ERROR!</v>
      </c>
      <c r="G38" s="385" t="str">
        <f t="shared" si="2"/>
        <v>#ERROR!</v>
      </c>
      <c r="H38" s="386" t="str">
        <f>+SUMMARY!H23</f>
        <v/>
      </c>
      <c r="I38" s="387" t="str">
        <f t="shared" si="1"/>
        <v>#ERROR!</v>
      </c>
      <c r="J38" s="354"/>
      <c r="K38" s="334"/>
      <c r="L38" s="334"/>
      <c r="M38" s="334"/>
      <c r="N38" s="334"/>
      <c r="O38" s="334"/>
      <c r="P38" s="334"/>
      <c r="Q38" s="334"/>
      <c r="R38" s="334"/>
      <c r="S38" s="334"/>
      <c r="T38" s="334"/>
      <c r="U38" s="334"/>
      <c r="V38" s="334"/>
      <c r="W38" s="334"/>
      <c r="X38" s="334"/>
      <c r="Y38" s="334"/>
      <c r="Z38" s="334"/>
      <c r="AA38" s="334"/>
      <c r="AB38" s="334"/>
      <c r="AC38" s="334"/>
      <c r="AD38" s="334"/>
    </row>
    <row r="39" ht="30.0" customHeight="1">
      <c r="A39" s="388" t="s">
        <v>49</v>
      </c>
      <c r="B39" s="389"/>
      <c r="C39" s="390" t="str">
        <f>+C38/B38</f>
        <v>#ERROR!</v>
      </c>
      <c r="D39" s="390" t="str">
        <f>+D38/B38</f>
        <v>#ERROR!</v>
      </c>
      <c r="E39" s="391" t="str">
        <f>+E38/B38</f>
        <v>#ERROR!</v>
      </c>
      <c r="F39" s="357" t="str">
        <f>+F38/B38</f>
        <v>#ERROR!</v>
      </c>
      <c r="G39" s="357" t="str">
        <f>+G38/B38</f>
        <v>#ERROR!</v>
      </c>
      <c r="H39" s="392" t="str">
        <f>+SUMMARY!H24</f>
        <v/>
      </c>
      <c r="I39" s="373"/>
      <c r="J39" s="361"/>
      <c r="K39" s="334"/>
      <c r="L39" s="334"/>
      <c r="M39" s="334"/>
      <c r="N39" s="334"/>
      <c r="O39" s="334"/>
      <c r="P39" s="334"/>
      <c r="Q39" s="334"/>
      <c r="R39" s="334"/>
      <c r="S39" s="334"/>
      <c r="T39" s="334"/>
      <c r="U39" s="334"/>
      <c r="V39" s="334"/>
      <c r="W39" s="334"/>
      <c r="X39" s="334"/>
      <c r="Y39" s="334"/>
      <c r="Z39" s="334"/>
      <c r="AA39" s="334"/>
      <c r="AB39" s="334"/>
      <c r="AC39" s="334"/>
      <c r="AD39" s="334"/>
    </row>
    <row r="40" ht="33.75" customHeight="1">
      <c r="A40" s="393" t="s">
        <v>144</v>
      </c>
      <c r="B40" s="394"/>
      <c r="C40" s="395"/>
      <c r="D40" s="395">
        <v>0.0053</v>
      </c>
      <c r="E40" s="395">
        <v>0.0084</v>
      </c>
      <c r="F40" s="395"/>
      <c r="G40" s="396">
        <v>0.0061</v>
      </c>
      <c r="H40" s="397"/>
      <c r="I40" s="334"/>
      <c r="J40" s="334"/>
      <c r="K40" s="334"/>
      <c r="L40" s="334"/>
      <c r="M40" s="334"/>
      <c r="N40" s="334"/>
      <c r="O40" s="334"/>
      <c r="P40" s="334"/>
      <c r="Q40" s="334"/>
      <c r="R40" s="334"/>
      <c r="S40" s="334"/>
      <c r="T40" s="334"/>
      <c r="U40" s="334"/>
      <c r="V40" s="334"/>
      <c r="W40" s="334"/>
      <c r="X40" s="334"/>
      <c r="Y40" s="334"/>
      <c r="Z40" s="334"/>
      <c r="AA40" s="334"/>
      <c r="AB40" s="334"/>
      <c r="AC40" s="334"/>
      <c r="AD40" s="334"/>
    </row>
    <row r="41" ht="40.5" customHeight="1">
      <c r="A41" s="367"/>
      <c r="B41" s="334"/>
      <c r="C41" s="334"/>
      <c r="D41" s="334" t="s">
        <v>145</v>
      </c>
      <c r="E41" s="334"/>
      <c r="F41" s="368" t="str">
        <f>+D38+E38+F38+G38</f>
        <v>#ERROR!</v>
      </c>
      <c r="G41" s="334"/>
      <c r="H41" s="369"/>
      <c r="I41" s="334"/>
      <c r="J41" s="334"/>
      <c r="K41" s="334"/>
      <c r="L41" s="334"/>
      <c r="M41" s="334"/>
      <c r="N41" s="334"/>
      <c r="O41" s="334"/>
      <c r="P41" s="334"/>
      <c r="Q41" s="334"/>
      <c r="R41" s="334"/>
      <c r="S41" s="334"/>
      <c r="T41" s="334"/>
      <c r="U41" s="334"/>
      <c r="V41" s="334"/>
      <c r="W41" s="334"/>
      <c r="X41" s="334"/>
      <c r="Y41" s="334"/>
      <c r="Z41" s="334"/>
      <c r="AA41" s="334"/>
      <c r="AB41" s="334"/>
      <c r="AC41" s="334"/>
      <c r="AD41" s="334"/>
    </row>
    <row r="42" ht="23.25" customHeight="1">
      <c r="A42" s="367"/>
      <c r="B42" s="334"/>
      <c r="C42" s="334"/>
      <c r="D42" s="334" t="s">
        <v>146</v>
      </c>
      <c r="E42" s="334"/>
      <c r="F42" s="370" t="str">
        <f>+F41/B38</f>
        <v>#ERROR!</v>
      </c>
      <c r="G42" s="334"/>
      <c r="H42" s="369"/>
      <c r="I42" s="334"/>
      <c r="J42" s="334"/>
      <c r="K42" s="334"/>
      <c r="L42" s="334"/>
      <c r="M42" s="334"/>
      <c r="N42" s="334"/>
      <c r="O42" s="334"/>
      <c r="P42" s="334"/>
      <c r="Q42" s="334"/>
      <c r="R42" s="334"/>
      <c r="S42" s="334"/>
      <c r="T42" s="334"/>
      <c r="U42" s="334"/>
      <c r="V42" s="334"/>
      <c r="W42" s="334"/>
      <c r="X42" s="334"/>
      <c r="Y42" s="334"/>
      <c r="Z42" s="334"/>
      <c r="AA42" s="334"/>
      <c r="AB42" s="334"/>
      <c r="AC42" s="334"/>
      <c r="AD42" s="334"/>
    </row>
    <row r="43" ht="23.25" customHeight="1">
      <c r="A43" s="367"/>
      <c r="B43" s="334"/>
      <c r="C43" s="334"/>
      <c r="D43" s="334" t="s">
        <v>147</v>
      </c>
      <c r="E43" s="334"/>
      <c r="F43" s="370" t="str">
        <f t="shared" ref="F43:F44" si="3">+D39+E39+G39</f>
        <v>#ERROR!</v>
      </c>
      <c r="G43" s="334"/>
      <c r="H43" s="369"/>
      <c r="I43" s="334"/>
      <c r="J43" s="334"/>
      <c r="K43" s="334"/>
      <c r="L43" s="334"/>
      <c r="M43" s="334"/>
      <c r="N43" s="334"/>
      <c r="O43" s="334"/>
      <c r="P43" s="334"/>
      <c r="Q43" s="334"/>
      <c r="R43" s="334"/>
      <c r="S43" s="334"/>
      <c r="T43" s="334"/>
      <c r="U43" s="334"/>
      <c r="V43" s="334"/>
      <c r="W43" s="334"/>
      <c r="X43" s="334"/>
      <c r="Y43" s="334"/>
      <c r="Z43" s="334"/>
      <c r="AA43" s="334"/>
      <c r="AB43" s="334"/>
      <c r="AC43" s="334"/>
      <c r="AD43" s="334"/>
    </row>
    <row r="44" ht="23.25" customHeight="1">
      <c r="A44" s="367"/>
      <c r="B44" s="334"/>
      <c r="C44" s="333" t="s">
        <v>148</v>
      </c>
      <c r="D44" s="333"/>
      <c r="E44" s="333"/>
      <c r="F44" s="337">
        <f t="shared" si="3"/>
        <v>0.0198</v>
      </c>
      <c r="G44" s="334"/>
      <c r="H44" s="369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334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</row>
    <row r="45" ht="23.25" customHeight="1">
      <c r="A45" s="367" t="s">
        <v>149</v>
      </c>
      <c r="B45" s="334"/>
      <c r="C45" s="334"/>
      <c r="D45" s="371">
        <v>9.0</v>
      </c>
      <c r="E45" s="334"/>
      <c r="F45" s="334"/>
      <c r="G45" s="334"/>
      <c r="H45" s="369"/>
      <c r="I45" s="334"/>
      <c r="J45" s="334"/>
      <c r="K45" s="334"/>
      <c r="L45" s="334"/>
      <c r="M45" s="334"/>
      <c r="N45" s="334"/>
      <c r="O45" s="334"/>
      <c r="P45" s="334"/>
      <c r="Q45" s="334"/>
      <c r="R45" s="334"/>
      <c r="S45" s="334"/>
      <c r="T45" s="334"/>
      <c r="U45" s="334"/>
      <c r="V45" s="334"/>
      <c r="W45" s="334"/>
      <c r="X45" s="334"/>
      <c r="Y45" s="334"/>
      <c r="Z45" s="334"/>
      <c r="AA45" s="334"/>
      <c r="AB45" s="334"/>
      <c r="AC45" s="334"/>
      <c r="AD45" s="334"/>
    </row>
    <row r="46" ht="23.25" customHeight="1">
      <c r="A46" s="367"/>
      <c r="B46" s="334"/>
      <c r="C46" s="334" t="s">
        <v>150</v>
      </c>
      <c r="D46" s="372" t="str">
        <f t="shared" ref="D46:E46" si="4">+$D$45*D38</f>
        <v>#ERROR!</v>
      </c>
      <c r="E46" s="372" t="str">
        <f t="shared" si="4"/>
        <v>#ERROR!</v>
      </c>
      <c r="F46" s="372"/>
      <c r="G46" s="372" t="str">
        <f>+$D$45*G38</f>
        <v>#ERROR!</v>
      </c>
      <c r="H46" s="369"/>
      <c r="I46" s="334"/>
      <c r="J46" s="334"/>
      <c r="K46" s="334"/>
      <c r="L46" s="334"/>
      <c r="M46" s="334"/>
      <c r="N46" s="334"/>
      <c r="O46" s="334"/>
      <c r="P46" s="334"/>
      <c r="Q46" s="334"/>
      <c r="R46" s="334"/>
      <c r="S46" s="334"/>
      <c r="T46" s="334"/>
      <c r="U46" s="334"/>
      <c r="V46" s="334"/>
      <c r="W46" s="334"/>
      <c r="X46" s="334"/>
      <c r="Y46" s="334"/>
      <c r="Z46" s="334"/>
      <c r="AA46" s="334"/>
      <c r="AB46" s="334"/>
      <c r="AC46" s="334"/>
      <c r="AD46" s="334"/>
    </row>
    <row r="47" ht="24.0" customHeight="1">
      <c r="A47" s="373"/>
      <c r="B47" s="374"/>
      <c r="C47" s="374"/>
      <c r="D47" s="374"/>
      <c r="E47" s="374"/>
      <c r="F47" s="374"/>
      <c r="G47" s="374"/>
      <c r="H47" s="375"/>
      <c r="I47" s="334"/>
      <c r="J47" s="334"/>
      <c r="K47" s="334"/>
      <c r="L47" s="334"/>
      <c r="M47" s="334"/>
      <c r="N47" s="334"/>
      <c r="O47" s="334"/>
      <c r="P47" s="334"/>
      <c r="Q47" s="334"/>
      <c r="R47" s="334"/>
      <c r="S47" s="334"/>
      <c r="T47" s="334"/>
      <c r="U47" s="334"/>
      <c r="V47" s="334"/>
      <c r="W47" s="334"/>
      <c r="X47" s="334"/>
      <c r="Y47" s="334"/>
      <c r="Z47" s="334"/>
      <c r="AA47" s="334"/>
      <c r="AB47" s="334"/>
      <c r="AC47" s="334"/>
      <c r="AD47" s="334"/>
    </row>
    <row r="48" ht="23.25" customHeight="1">
      <c r="A48" s="334"/>
      <c r="B48" s="334"/>
      <c r="C48" s="334"/>
      <c r="D48" s="334"/>
      <c r="E48" s="334"/>
      <c r="F48" s="334"/>
      <c r="G48" s="334"/>
      <c r="H48" s="334"/>
      <c r="I48" s="334"/>
      <c r="J48" s="334"/>
      <c r="K48" s="334"/>
      <c r="L48" s="334"/>
      <c r="M48" s="334"/>
      <c r="N48" s="334"/>
      <c r="O48" s="334"/>
      <c r="P48" s="334"/>
      <c r="Q48" s="334"/>
      <c r="R48" s="334"/>
      <c r="S48" s="334"/>
      <c r="T48" s="334"/>
      <c r="U48" s="334"/>
      <c r="V48" s="334"/>
      <c r="W48" s="334"/>
      <c r="X48" s="334"/>
      <c r="Y48" s="334"/>
      <c r="Z48" s="334"/>
      <c r="AA48" s="334"/>
      <c r="AB48" s="334"/>
      <c r="AC48" s="334"/>
      <c r="AD48" s="334"/>
    </row>
    <row r="49" ht="23.25" customHeight="1">
      <c r="A49" s="334"/>
      <c r="B49" s="334"/>
      <c r="C49" s="334"/>
      <c r="D49" s="334"/>
      <c r="E49" s="334"/>
      <c r="F49" s="376"/>
      <c r="G49" s="334"/>
      <c r="H49" s="334"/>
      <c r="I49" s="334"/>
      <c r="J49" s="334"/>
      <c r="K49" s="334"/>
      <c r="L49" s="334"/>
      <c r="M49" s="334"/>
      <c r="N49" s="334"/>
      <c r="O49" s="334"/>
      <c r="P49" s="334"/>
      <c r="Q49" s="334"/>
      <c r="R49" s="334"/>
      <c r="S49" s="334"/>
      <c r="T49" s="334"/>
      <c r="U49" s="334"/>
      <c r="V49" s="334"/>
      <c r="W49" s="334"/>
      <c r="X49" s="334"/>
      <c r="Y49" s="334"/>
      <c r="Z49" s="334"/>
      <c r="AA49" s="334"/>
      <c r="AB49" s="334"/>
      <c r="AC49" s="334"/>
      <c r="AD49" s="334"/>
    </row>
    <row r="50" ht="23.25" customHeight="1">
      <c r="A50" s="334"/>
      <c r="B50" s="334"/>
      <c r="C50" s="334"/>
      <c r="D50" s="334"/>
      <c r="E50" s="376"/>
      <c r="F50" s="334"/>
      <c r="G50" s="334"/>
      <c r="H50" s="334"/>
      <c r="I50" s="334"/>
      <c r="J50" s="334"/>
      <c r="K50" s="334"/>
      <c r="L50" s="334"/>
      <c r="M50" s="334"/>
      <c r="N50" s="334"/>
      <c r="O50" s="334"/>
      <c r="P50" s="334"/>
      <c r="Q50" s="334"/>
      <c r="R50" s="334"/>
      <c r="S50" s="334"/>
      <c r="T50" s="334"/>
      <c r="U50" s="334"/>
      <c r="V50" s="334"/>
      <c r="W50" s="334"/>
      <c r="X50" s="334"/>
      <c r="Y50" s="334"/>
      <c r="Z50" s="334"/>
      <c r="AA50" s="334"/>
      <c r="AB50" s="334"/>
      <c r="AC50" s="334"/>
      <c r="AD50" s="334"/>
    </row>
    <row r="51" ht="23.25" customHeight="1">
      <c r="A51" s="334"/>
      <c r="B51" s="334"/>
      <c r="C51" s="334"/>
      <c r="D51" s="334"/>
      <c r="E51" s="334"/>
      <c r="F51" s="334"/>
      <c r="G51" s="334"/>
      <c r="H51" s="334"/>
      <c r="I51" s="334"/>
      <c r="J51" s="334"/>
      <c r="K51" s="334"/>
      <c r="L51" s="334"/>
      <c r="M51" s="334"/>
      <c r="N51" s="334"/>
      <c r="O51" s="334"/>
      <c r="P51" s="334"/>
      <c r="Q51" s="334"/>
      <c r="R51" s="334"/>
      <c r="S51" s="334"/>
      <c r="T51" s="334"/>
      <c r="U51" s="334"/>
      <c r="V51" s="334"/>
      <c r="W51" s="334"/>
      <c r="X51" s="334"/>
      <c r="Y51" s="334"/>
      <c r="Z51" s="334"/>
      <c r="AA51" s="334"/>
      <c r="AB51" s="334"/>
      <c r="AC51" s="334"/>
      <c r="AD51" s="334"/>
    </row>
    <row r="52" ht="23.25" customHeight="1">
      <c r="A52" s="334"/>
      <c r="B52" s="334"/>
      <c r="C52" s="334"/>
      <c r="D52" s="334"/>
      <c r="E52" s="334"/>
      <c r="F52" s="334"/>
      <c r="G52" s="334"/>
      <c r="H52" s="334"/>
      <c r="I52" s="334"/>
      <c r="J52" s="334"/>
      <c r="K52" s="334"/>
      <c r="L52" s="334"/>
      <c r="M52" s="334"/>
      <c r="N52" s="334"/>
      <c r="O52" s="334"/>
      <c r="P52" s="334"/>
      <c r="Q52" s="334"/>
      <c r="R52" s="334"/>
      <c r="S52" s="334"/>
      <c r="T52" s="334"/>
      <c r="U52" s="334"/>
      <c r="V52" s="334"/>
      <c r="W52" s="334"/>
      <c r="X52" s="334"/>
      <c r="Y52" s="334"/>
      <c r="Z52" s="334"/>
      <c r="AA52" s="334"/>
      <c r="AB52" s="334"/>
      <c r="AC52" s="334"/>
      <c r="AD52" s="334"/>
    </row>
    <row r="53" ht="23.25" customHeight="1">
      <c r="A53" s="334"/>
      <c r="B53" s="334"/>
      <c r="C53" s="334"/>
      <c r="D53" s="334"/>
      <c r="E53" s="334"/>
      <c r="F53" s="334"/>
      <c r="G53" s="334"/>
      <c r="H53" s="334"/>
      <c r="I53" s="334"/>
      <c r="J53" s="334"/>
      <c r="K53" s="334"/>
      <c r="L53" s="334"/>
      <c r="M53" s="334"/>
      <c r="N53" s="334"/>
      <c r="O53" s="334"/>
      <c r="P53" s="334"/>
      <c r="Q53" s="334"/>
      <c r="R53" s="334"/>
      <c r="S53" s="334"/>
      <c r="T53" s="334"/>
      <c r="U53" s="334"/>
      <c r="V53" s="334"/>
      <c r="W53" s="334"/>
      <c r="X53" s="334"/>
      <c r="Y53" s="334"/>
      <c r="Z53" s="334"/>
      <c r="AA53" s="334"/>
      <c r="AB53" s="334"/>
      <c r="AC53" s="334"/>
      <c r="AD53" s="334"/>
    </row>
    <row r="54" ht="23.25" customHeight="1">
      <c r="A54" s="334"/>
      <c r="B54" s="334"/>
      <c r="C54" s="334"/>
      <c r="D54" s="334"/>
      <c r="E54" s="334"/>
      <c r="F54" s="334"/>
      <c r="G54" s="334"/>
      <c r="H54" s="334"/>
      <c r="I54" s="334"/>
      <c r="J54" s="334"/>
      <c r="K54" s="334"/>
      <c r="L54" s="334"/>
      <c r="M54" s="334"/>
      <c r="N54" s="334"/>
      <c r="O54" s="334"/>
      <c r="P54" s="334"/>
      <c r="Q54" s="334"/>
      <c r="R54" s="334"/>
      <c r="S54" s="334"/>
      <c r="T54" s="334"/>
      <c r="U54" s="334"/>
      <c r="V54" s="334"/>
      <c r="W54" s="334"/>
      <c r="X54" s="334"/>
      <c r="Y54" s="334"/>
      <c r="Z54" s="334"/>
      <c r="AA54" s="334"/>
      <c r="AB54" s="334"/>
      <c r="AC54" s="334"/>
      <c r="AD54" s="334"/>
    </row>
    <row r="55" ht="23.25" customHeight="1">
      <c r="A55" s="334"/>
      <c r="B55" s="334"/>
      <c r="C55" s="334"/>
      <c r="D55" s="334"/>
      <c r="E55" s="334"/>
      <c r="F55" s="334"/>
      <c r="G55" s="334"/>
      <c r="H55" s="334"/>
      <c r="I55" s="334"/>
      <c r="J55" s="334"/>
      <c r="K55" s="334"/>
      <c r="L55" s="334"/>
      <c r="M55" s="334"/>
      <c r="N55" s="334"/>
      <c r="O55" s="334"/>
      <c r="P55" s="334"/>
      <c r="Q55" s="334"/>
      <c r="R55" s="334"/>
      <c r="S55" s="334"/>
      <c r="T55" s="334"/>
      <c r="U55" s="334"/>
      <c r="V55" s="334"/>
      <c r="W55" s="334"/>
      <c r="X55" s="334"/>
      <c r="Y55" s="334"/>
      <c r="Z55" s="334"/>
      <c r="AA55" s="334"/>
      <c r="AB55" s="334"/>
      <c r="AC55" s="334"/>
      <c r="AD55" s="334"/>
    </row>
    <row r="56" ht="23.25" customHeight="1">
      <c r="A56" s="334"/>
      <c r="B56" s="334"/>
      <c r="C56" s="334"/>
      <c r="D56" s="334"/>
      <c r="E56" s="334"/>
      <c r="F56" s="334"/>
      <c r="G56" s="334"/>
      <c r="H56" s="334"/>
      <c r="I56" s="334"/>
      <c r="J56" s="334"/>
      <c r="K56" s="334"/>
      <c r="L56" s="334"/>
      <c r="M56" s="334"/>
      <c r="N56" s="334"/>
      <c r="O56" s="334"/>
      <c r="P56" s="334"/>
      <c r="Q56" s="334"/>
      <c r="R56" s="334"/>
      <c r="S56" s="334"/>
      <c r="T56" s="334"/>
      <c r="U56" s="334"/>
      <c r="V56" s="334"/>
      <c r="W56" s="334"/>
      <c r="X56" s="334"/>
      <c r="Y56" s="334"/>
      <c r="Z56" s="334"/>
      <c r="AA56" s="334"/>
      <c r="AB56" s="334"/>
      <c r="AC56" s="334"/>
      <c r="AD56" s="334"/>
    </row>
    <row r="57" ht="23.25" customHeight="1">
      <c r="A57" s="334"/>
      <c r="B57" s="334"/>
      <c r="C57" s="334"/>
      <c r="D57" s="334"/>
      <c r="E57" s="334"/>
      <c r="F57" s="334"/>
      <c r="G57" s="334"/>
      <c r="H57" s="334"/>
      <c r="I57" s="334"/>
      <c r="J57" s="334"/>
      <c r="K57" s="334"/>
      <c r="L57" s="334"/>
      <c r="M57" s="334"/>
      <c r="N57" s="334"/>
      <c r="O57" s="334"/>
      <c r="P57" s="334"/>
      <c r="Q57" s="334"/>
      <c r="R57" s="334"/>
      <c r="S57" s="334"/>
      <c r="T57" s="334"/>
      <c r="U57" s="334"/>
      <c r="V57" s="334"/>
      <c r="W57" s="334"/>
      <c r="X57" s="334"/>
      <c r="Y57" s="334"/>
      <c r="Z57" s="334"/>
      <c r="AA57" s="334"/>
      <c r="AB57" s="334"/>
      <c r="AC57" s="334"/>
      <c r="AD57" s="334"/>
    </row>
    <row r="58" ht="23.25" customHeight="1">
      <c r="A58" s="334"/>
      <c r="B58" s="334"/>
      <c r="C58" s="334"/>
      <c r="D58" s="334"/>
      <c r="E58" s="334"/>
      <c r="F58" s="334"/>
      <c r="G58" s="334"/>
      <c r="H58" s="334"/>
      <c r="I58" s="334"/>
      <c r="J58" s="334"/>
      <c r="K58" s="334"/>
      <c r="L58" s="334"/>
      <c r="M58" s="334"/>
      <c r="N58" s="334"/>
      <c r="O58" s="334"/>
      <c r="P58" s="334"/>
      <c r="Q58" s="334"/>
      <c r="R58" s="334"/>
      <c r="S58" s="334"/>
      <c r="T58" s="334"/>
      <c r="U58" s="334"/>
      <c r="V58" s="334"/>
      <c r="W58" s="334"/>
      <c r="X58" s="334"/>
      <c r="Y58" s="334"/>
      <c r="Z58" s="334"/>
      <c r="AA58" s="334"/>
      <c r="AB58" s="334"/>
      <c r="AC58" s="334"/>
      <c r="AD58" s="334"/>
    </row>
    <row r="59" ht="23.25" customHeight="1">
      <c r="A59" s="334"/>
      <c r="B59" s="334"/>
      <c r="C59" s="334"/>
      <c r="D59" s="334"/>
      <c r="E59" s="334"/>
      <c r="F59" s="334"/>
      <c r="G59" s="334"/>
      <c r="H59" s="334"/>
      <c r="I59" s="334"/>
      <c r="J59" s="334"/>
      <c r="K59" s="334"/>
      <c r="L59" s="334"/>
      <c r="M59" s="334"/>
      <c r="N59" s="334"/>
      <c r="O59" s="334"/>
      <c r="P59" s="334"/>
      <c r="Q59" s="334"/>
      <c r="R59" s="334"/>
      <c r="S59" s="334"/>
      <c r="T59" s="334"/>
      <c r="U59" s="334"/>
      <c r="V59" s="334"/>
      <c r="W59" s="334"/>
      <c r="X59" s="334"/>
      <c r="Y59" s="334"/>
      <c r="Z59" s="334"/>
      <c r="AA59" s="334"/>
      <c r="AB59" s="334"/>
      <c r="AC59" s="334"/>
      <c r="AD59" s="334"/>
    </row>
    <row r="60" ht="23.25" customHeight="1">
      <c r="A60" s="334"/>
      <c r="B60" s="334"/>
      <c r="C60" s="334"/>
      <c r="D60" s="334"/>
      <c r="E60" s="334"/>
      <c r="F60" s="334"/>
      <c r="G60" s="334"/>
      <c r="H60" s="334"/>
      <c r="I60" s="334"/>
      <c r="J60" s="334"/>
      <c r="K60" s="334"/>
      <c r="L60" s="334"/>
      <c r="M60" s="334"/>
      <c r="N60" s="334"/>
      <c r="O60" s="334"/>
      <c r="P60" s="334"/>
      <c r="Q60" s="334"/>
      <c r="R60" s="334"/>
      <c r="S60" s="334"/>
      <c r="T60" s="334"/>
      <c r="U60" s="334"/>
      <c r="V60" s="334"/>
      <c r="W60" s="334"/>
      <c r="X60" s="334"/>
      <c r="Y60" s="334"/>
      <c r="Z60" s="334"/>
      <c r="AA60" s="334"/>
      <c r="AB60" s="334"/>
      <c r="AC60" s="334"/>
      <c r="AD60" s="334"/>
    </row>
    <row r="61" ht="23.25" customHeight="1">
      <c r="A61" s="334"/>
      <c r="B61" s="334"/>
      <c r="C61" s="334"/>
      <c r="D61" s="334"/>
      <c r="E61" s="334"/>
      <c r="F61" s="334"/>
      <c r="G61" s="334"/>
      <c r="H61" s="334"/>
      <c r="I61" s="334"/>
      <c r="J61" s="334"/>
      <c r="K61" s="334"/>
      <c r="L61" s="334"/>
      <c r="M61" s="334"/>
      <c r="N61" s="334"/>
      <c r="O61" s="334"/>
      <c r="P61" s="334"/>
      <c r="Q61" s="334"/>
      <c r="R61" s="334"/>
      <c r="S61" s="334"/>
      <c r="T61" s="334"/>
      <c r="U61" s="334"/>
      <c r="V61" s="334"/>
      <c r="W61" s="334"/>
      <c r="X61" s="334"/>
      <c r="Y61" s="334"/>
      <c r="Z61" s="334"/>
      <c r="AA61" s="334"/>
      <c r="AB61" s="334"/>
      <c r="AC61" s="334"/>
      <c r="AD61" s="334"/>
    </row>
    <row r="62" ht="23.25" customHeight="1">
      <c r="A62" s="334"/>
      <c r="B62" s="334"/>
      <c r="C62" s="334"/>
      <c r="D62" s="334"/>
      <c r="E62" s="334"/>
      <c r="F62" s="334"/>
      <c r="G62" s="334"/>
      <c r="H62" s="334"/>
      <c r="I62" s="334"/>
      <c r="J62" s="334"/>
      <c r="K62" s="334"/>
      <c r="L62" s="334"/>
      <c r="M62" s="334"/>
      <c r="N62" s="334"/>
      <c r="O62" s="334"/>
      <c r="P62" s="334"/>
      <c r="Q62" s="334"/>
      <c r="R62" s="334"/>
      <c r="S62" s="334"/>
      <c r="T62" s="334"/>
      <c r="U62" s="334"/>
      <c r="V62" s="334"/>
      <c r="W62" s="334"/>
      <c r="X62" s="334"/>
      <c r="Y62" s="334"/>
      <c r="Z62" s="334"/>
      <c r="AA62" s="334"/>
      <c r="AB62" s="334"/>
      <c r="AC62" s="334"/>
      <c r="AD62" s="334"/>
    </row>
    <row r="63" ht="23.25" customHeight="1">
      <c r="A63" s="334"/>
      <c r="B63" s="334"/>
      <c r="C63" s="334"/>
      <c r="D63" s="334"/>
      <c r="E63" s="334"/>
      <c r="F63" s="334"/>
      <c r="G63" s="334"/>
      <c r="H63" s="334"/>
      <c r="I63" s="334"/>
      <c r="J63" s="334"/>
      <c r="K63" s="334"/>
      <c r="L63" s="334"/>
      <c r="M63" s="334"/>
      <c r="N63" s="334"/>
      <c r="O63" s="334"/>
      <c r="P63" s="334"/>
      <c r="Q63" s="334"/>
      <c r="R63" s="334"/>
      <c r="S63" s="334"/>
      <c r="T63" s="334"/>
      <c r="U63" s="334"/>
      <c r="V63" s="334"/>
      <c r="W63" s="334"/>
      <c r="X63" s="334"/>
      <c r="Y63" s="334"/>
      <c r="Z63" s="334"/>
      <c r="AA63" s="334"/>
      <c r="AB63" s="334"/>
      <c r="AC63" s="334"/>
      <c r="AD63" s="334"/>
    </row>
    <row r="64" ht="23.25" customHeight="1">
      <c r="A64" s="334"/>
      <c r="B64" s="334"/>
      <c r="C64" s="334"/>
      <c r="D64" s="334"/>
      <c r="E64" s="334"/>
      <c r="F64" s="334"/>
      <c r="G64" s="334"/>
      <c r="H64" s="334"/>
      <c r="I64" s="334"/>
      <c r="J64" s="334"/>
      <c r="K64" s="334"/>
      <c r="L64" s="334"/>
      <c r="M64" s="334"/>
      <c r="N64" s="334"/>
      <c r="O64" s="334"/>
      <c r="P64" s="334"/>
      <c r="Q64" s="334"/>
      <c r="R64" s="334"/>
      <c r="S64" s="334"/>
      <c r="T64" s="334"/>
      <c r="U64" s="334"/>
      <c r="V64" s="334"/>
      <c r="W64" s="334"/>
      <c r="X64" s="334"/>
      <c r="Y64" s="334"/>
      <c r="Z64" s="334"/>
      <c r="AA64" s="334"/>
      <c r="AB64" s="334"/>
      <c r="AC64" s="334"/>
      <c r="AD64" s="334"/>
    </row>
    <row r="65" ht="23.25" customHeight="1">
      <c r="A65" s="334"/>
      <c r="B65" s="334"/>
      <c r="C65" s="334"/>
      <c r="D65" s="334"/>
      <c r="E65" s="334"/>
      <c r="F65" s="334"/>
      <c r="G65" s="334"/>
      <c r="H65" s="334"/>
      <c r="I65" s="334"/>
      <c r="J65" s="334"/>
      <c r="K65" s="334"/>
      <c r="L65" s="334"/>
      <c r="M65" s="334"/>
      <c r="N65" s="334"/>
      <c r="O65" s="334"/>
      <c r="P65" s="334"/>
      <c r="Q65" s="334"/>
      <c r="R65" s="334"/>
      <c r="S65" s="334"/>
      <c r="T65" s="334"/>
      <c r="U65" s="334"/>
      <c r="V65" s="334"/>
      <c r="W65" s="334"/>
      <c r="X65" s="334"/>
      <c r="Y65" s="334"/>
      <c r="Z65" s="334"/>
      <c r="AA65" s="334"/>
      <c r="AB65" s="334"/>
      <c r="AC65" s="334"/>
      <c r="AD65" s="334"/>
    </row>
    <row r="66" ht="23.25" customHeight="1">
      <c r="A66" s="334"/>
      <c r="B66" s="334"/>
      <c r="C66" s="334"/>
      <c r="D66" s="334"/>
      <c r="E66" s="334"/>
      <c r="F66" s="334"/>
      <c r="G66" s="334"/>
      <c r="H66" s="334"/>
      <c r="I66" s="334"/>
      <c r="J66" s="334"/>
      <c r="K66" s="334"/>
      <c r="L66" s="334"/>
      <c r="M66" s="334"/>
      <c r="N66" s="334"/>
      <c r="O66" s="334"/>
      <c r="P66" s="334"/>
      <c r="Q66" s="334"/>
      <c r="R66" s="334"/>
      <c r="S66" s="334"/>
      <c r="T66" s="334"/>
      <c r="U66" s="334"/>
      <c r="V66" s="334"/>
      <c r="W66" s="334"/>
      <c r="X66" s="334"/>
      <c r="Y66" s="334"/>
      <c r="Z66" s="334"/>
      <c r="AA66" s="334"/>
      <c r="AB66" s="334"/>
      <c r="AC66" s="334"/>
      <c r="AD66" s="334"/>
    </row>
    <row r="67" ht="23.25" customHeight="1">
      <c r="A67" s="334"/>
      <c r="B67" s="334"/>
      <c r="C67" s="334"/>
      <c r="D67" s="334"/>
      <c r="E67" s="334"/>
      <c r="F67" s="334"/>
      <c r="G67" s="334"/>
      <c r="H67" s="334"/>
      <c r="I67" s="334"/>
      <c r="J67" s="334"/>
      <c r="K67" s="334"/>
      <c r="L67" s="334"/>
      <c r="M67" s="334"/>
      <c r="N67" s="334"/>
      <c r="O67" s="334"/>
      <c r="P67" s="334"/>
      <c r="Q67" s="334"/>
      <c r="R67" s="334"/>
      <c r="S67" s="334"/>
      <c r="T67" s="334"/>
      <c r="U67" s="334"/>
      <c r="V67" s="334"/>
      <c r="W67" s="334"/>
      <c r="X67" s="334"/>
      <c r="Y67" s="334"/>
      <c r="Z67" s="334"/>
      <c r="AA67" s="334"/>
      <c r="AB67" s="334"/>
      <c r="AC67" s="334"/>
      <c r="AD67" s="334"/>
    </row>
    <row r="68" ht="23.25" customHeight="1">
      <c r="A68" s="334"/>
      <c r="B68" s="334"/>
      <c r="C68" s="334"/>
      <c r="D68" s="334"/>
      <c r="E68" s="334"/>
      <c r="F68" s="334"/>
      <c r="G68" s="334"/>
      <c r="H68" s="334"/>
      <c r="I68" s="334"/>
      <c r="J68" s="334"/>
      <c r="K68" s="334"/>
      <c r="L68" s="334"/>
      <c r="M68" s="334"/>
      <c r="N68" s="334"/>
      <c r="O68" s="334"/>
      <c r="P68" s="334"/>
      <c r="Q68" s="334"/>
      <c r="R68" s="334"/>
      <c r="S68" s="334"/>
      <c r="T68" s="334"/>
      <c r="U68" s="334"/>
      <c r="V68" s="334"/>
      <c r="W68" s="334"/>
      <c r="X68" s="334"/>
      <c r="Y68" s="334"/>
      <c r="Z68" s="334"/>
      <c r="AA68" s="334"/>
      <c r="AB68" s="334"/>
      <c r="AC68" s="334"/>
      <c r="AD68" s="334"/>
    </row>
    <row r="69" ht="23.25" customHeight="1">
      <c r="A69" s="334"/>
      <c r="B69" s="334"/>
      <c r="C69" s="334"/>
      <c r="D69" s="334"/>
      <c r="E69" s="334"/>
      <c r="F69" s="334"/>
      <c r="G69" s="334"/>
      <c r="H69" s="334"/>
      <c r="I69" s="334"/>
      <c r="J69" s="334"/>
      <c r="K69" s="334"/>
      <c r="L69" s="334"/>
      <c r="M69" s="334"/>
      <c r="N69" s="334"/>
      <c r="O69" s="334"/>
      <c r="P69" s="334"/>
      <c r="Q69" s="334"/>
      <c r="R69" s="334"/>
      <c r="S69" s="334"/>
      <c r="T69" s="334"/>
      <c r="U69" s="334"/>
      <c r="V69" s="334"/>
      <c r="W69" s="334"/>
      <c r="X69" s="334"/>
      <c r="Y69" s="334"/>
      <c r="Z69" s="334"/>
      <c r="AA69" s="334"/>
      <c r="AB69" s="334"/>
      <c r="AC69" s="334"/>
      <c r="AD69" s="334"/>
    </row>
    <row r="70" ht="23.25" customHeight="1">
      <c r="A70" s="334"/>
      <c r="B70" s="334"/>
      <c r="C70" s="334"/>
      <c r="D70" s="334"/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334"/>
      <c r="U70" s="334"/>
      <c r="V70" s="334"/>
      <c r="W70" s="334"/>
      <c r="X70" s="334"/>
      <c r="Y70" s="334"/>
      <c r="Z70" s="334"/>
      <c r="AA70" s="334"/>
      <c r="AB70" s="334"/>
      <c r="AC70" s="334"/>
      <c r="AD70" s="334"/>
    </row>
    <row r="71" ht="23.25" customHeight="1">
      <c r="A71" s="334"/>
      <c r="B71" s="334"/>
      <c r="C71" s="334"/>
      <c r="D71" s="334"/>
      <c r="E71" s="334"/>
      <c r="F71" s="334"/>
      <c r="G71" s="334"/>
      <c r="H71" s="334"/>
      <c r="I71" s="334"/>
      <c r="J71" s="334"/>
      <c r="K71" s="334"/>
      <c r="L71" s="334"/>
      <c r="M71" s="334"/>
      <c r="N71" s="334"/>
      <c r="O71" s="334"/>
      <c r="P71" s="334"/>
      <c r="Q71" s="334"/>
      <c r="R71" s="334"/>
      <c r="S71" s="334"/>
      <c r="T71" s="334"/>
      <c r="U71" s="334"/>
      <c r="V71" s="334"/>
      <c r="W71" s="334"/>
      <c r="X71" s="334"/>
      <c r="Y71" s="334"/>
      <c r="Z71" s="334"/>
      <c r="AA71" s="334"/>
      <c r="AB71" s="334"/>
      <c r="AC71" s="334"/>
      <c r="AD71" s="334"/>
    </row>
    <row r="72" ht="23.25" customHeight="1">
      <c r="A72" s="334"/>
      <c r="B72" s="334"/>
      <c r="C72" s="334"/>
      <c r="D72" s="334"/>
      <c r="E72" s="334"/>
      <c r="F72" s="334"/>
      <c r="G72" s="334"/>
      <c r="H72" s="334"/>
      <c r="I72" s="334"/>
      <c r="J72" s="334"/>
      <c r="K72" s="334"/>
      <c r="L72" s="334"/>
      <c r="M72" s="334"/>
      <c r="N72" s="334"/>
      <c r="O72" s="334"/>
      <c r="P72" s="334"/>
      <c r="Q72" s="334"/>
      <c r="R72" s="334"/>
      <c r="S72" s="334"/>
      <c r="T72" s="334"/>
      <c r="U72" s="334"/>
      <c r="V72" s="334"/>
      <c r="W72" s="334"/>
      <c r="X72" s="334"/>
      <c r="Y72" s="334"/>
      <c r="Z72" s="334"/>
      <c r="AA72" s="334"/>
      <c r="AB72" s="334"/>
      <c r="AC72" s="334"/>
      <c r="AD72" s="334"/>
    </row>
    <row r="73" ht="23.25" customHeight="1">
      <c r="A73" s="334"/>
      <c r="B73" s="334"/>
      <c r="C73" s="334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4"/>
      <c r="T73" s="334"/>
      <c r="U73" s="334"/>
      <c r="V73" s="334"/>
      <c r="W73" s="334"/>
      <c r="X73" s="334"/>
      <c r="Y73" s="334"/>
      <c r="Z73" s="334"/>
      <c r="AA73" s="334"/>
      <c r="AB73" s="334"/>
      <c r="AC73" s="334"/>
      <c r="AD73" s="334"/>
    </row>
    <row r="74" ht="23.25" customHeight="1">
      <c r="A74" s="334"/>
      <c r="B74" s="334"/>
      <c r="C74" s="334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4"/>
      <c r="T74" s="334"/>
      <c r="U74" s="334"/>
      <c r="V74" s="334"/>
      <c r="W74" s="334"/>
      <c r="X74" s="334"/>
      <c r="Y74" s="334"/>
      <c r="Z74" s="334"/>
      <c r="AA74" s="334"/>
      <c r="AB74" s="334"/>
      <c r="AC74" s="334"/>
      <c r="AD74" s="334"/>
    </row>
    <row r="75" ht="23.25" customHeight="1">
      <c r="A75" s="334"/>
      <c r="B75" s="334"/>
      <c r="C75" s="334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4"/>
      <c r="T75" s="334"/>
      <c r="U75" s="334"/>
      <c r="V75" s="334"/>
      <c r="W75" s="334"/>
      <c r="X75" s="334"/>
      <c r="Y75" s="334"/>
      <c r="Z75" s="334"/>
      <c r="AA75" s="334"/>
      <c r="AB75" s="334"/>
      <c r="AC75" s="334"/>
      <c r="AD75" s="334"/>
    </row>
    <row r="76" ht="23.25" customHeight="1">
      <c r="A76" s="334"/>
      <c r="B76" s="334"/>
      <c r="C76" s="334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4"/>
      <c r="T76" s="334"/>
      <c r="U76" s="334"/>
      <c r="V76" s="334"/>
      <c r="W76" s="334"/>
      <c r="X76" s="334"/>
      <c r="Y76" s="334"/>
      <c r="Z76" s="334"/>
      <c r="AA76" s="334"/>
      <c r="AB76" s="334"/>
      <c r="AC76" s="334"/>
      <c r="AD76" s="334"/>
    </row>
    <row r="77" ht="23.25" customHeight="1">
      <c r="A77" s="334"/>
      <c r="B77" s="334"/>
      <c r="C77" s="334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4"/>
      <c r="T77" s="334"/>
      <c r="U77" s="334"/>
      <c r="V77" s="334"/>
      <c r="W77" s="334"/>
      <c r="X77" s="334"/>
      <c r="Y77" s="334"/>
      <c r="Z77" s="334"/>
      <c r="AA77" s="334"/>
      <c r="AB77" s="334"/>
      <c r="AC77" s="334"/>
      <c r="AD77" s="334"/>
    </row>
    <row r="78" ht="23.25" customHeight="1">
      <c r="A78" s="334"/>
      <c r="B78" s="334"/>
      <c r="C78" s="334"/>
      <c r="D78" s="334"/>
      <c r="E78" s="334"/>
      <c r="F78" s="334"/>
      <c r="G78" s="334"/>
      <c r="H78" s="334"/>
      <c r="I78" s="334"/>
      <c r="J78" s="334"/>
      <c r="K78" s="334"/>
      <c r="L78" s="334"/>
      <c r="M78" s="334"/>
      <c r="N78" s="334"/>
      <c r="O78" s="334"/>
      <c r="P78" s="334"/>
      <c r="Q78" s="334"/>
      <c r="R78" s="334"/>
      <c r="S78" s="334"/>
      <c r="T78" s="334"/>
      <c r="U78" s="334"/>
      <c r="V78" s="334"/>
      <c r="W78" s="334"/>
      <c r="X78" s="334"/>
      <c r="Y78" s="334"/>
      <c r="Z78" s="334"/>
      <c r="AA78" s="334"/>
      <c r="AB78" s="334"/>
      <c r="AC78" s="334"/>
      <c r="AD78" s="334"/>
    </row>
    <row r="79" ht="23.25" customHeight="1">
      <c r="A79" s="334"/>
      <c r="B79" s="334"/>
      <c r="C79" s="334"/>
      <c r="D79" s="334"/>
      <c r="E79" s="334"/>
      <c r="F79" s="334"/>
      <c r="G79" s="334"/>
      <c r="H79" s="334"/>
      <c r="I79" s="334"/>
      <c r="J79" s="334"/>
      <c r="K79" s="334"/>
      <c r="L79" s="334"/>
      <c r="M79" s="334"/>
      <c r="N79" s="334"/>
      <c r="O79" s="334"/>
      <c r="P79" s="334"/>
      <c r="Q79" s="334"/>
      <c r="R79" s="334"/>
      <c r="S79" s="334"/>
      <c r="T79" s="334"/>
      <c r="U79" s="334"/>
      <c r="V79" s="334"/>
      <c r="W79" s="334"/>
      <c r="X79" s="334"/>
      <c r="Y79" s="334"/>
      <c r="Z79" s="334"/>
      <c r="AA79" s="334"/>
      <c r="AB79" s="334"/>
      <c r="AC79" s="334"/>
      <c r="AD79" s="334"/>
    </row>
    <row r="80" ht="23.25" customHeight="1">
      <c r="A80" s="334"/>
      <c r="B80" s="334"/>
      <c r="C80" s="334"/>
      <c r="D80" s="334"/>
      <c r="E80" s="334"/>
      <c r="F80" s="334"/>
      <c r="G80" s="334"/>
      <c r="H80" s="334"/>
      <c r="I80" s="334"/>
      <c r="J80" s="334"/>
      <c r="K80" s="334"/>
      <c r="L80" s="334"/>
      <c r="M80" s="334"/>
      <c r="N80" s="334"/>
      <c r="O80" s="334"/>
      <c r="P80" s="334"/>
      <c r="Q80" s="334"/>
      <c r="R80" s="334"/>
      <c r="S80" s="334"/>
      <c r="T80" s="334"/>
      <c r="U80" s="334"/>
      <c r="V80" s="334"/>
      <c r="W80" s="334"/>
      <c r="X80" s="334"/>
      <c r="Y80" s="334"/>
      <c r="Z80" s="334"/>
      <c r="AA80" s="334"/>
      <c r="AB80" s="334"/>
      <c r="AC80" s="334"/>
      <c r="AD80" s="334"/>
    </row>
    <row r="81" ht="23.25" customHeight="1">
      <c r="A81" s="334"/>
      <c r="B81" s="334"/>
      <c r="C81" s="334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4"/>
      <c r="T81" s="334"/>
      <c r="U81" s="334"/>
      <c r="V81" s="334"/>
      <c r="W81" s="334"/>
      <c r="X81" s="334"/>
      <c r="Y81" s="334"/>
      <c r="Z81" s="334"/>
      <c r="AA81" s="334"/>
      <c r="AB81" s="334"/>
      <c r="AC81" s="334"/>
      <c r="AD81" s="334"/>
    </row>
    <row r="82" ht="23.25" customHeight="1">
      <c r="A82" s="334"/>
      <c r="B82" s="334"/>
      <c r="C82" s="334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4"/>
      <c r="T82" s="334"/>
      <c r="U82" s="334"/>
      <c r="V82" s="334"/>
      <c r="W82" s="334"/>
      <c r="X82" s="334"/>
      <c r="Y82" s="334"/>
      <c r="Z82" s="334"/>
      <c r="AA82" s="334"/>
      <c r="AB82" s="334"/>
      <c r="AC82" s="334"/>
      <c r="AD82" s="334"/>
    </row>
    <row r="83" ht="23.25" customHeight="1">
      <c r="A83" s="334"/>
      <c r="B83" s="334"/>
      <c r="C83" s="334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4"/>
      <c r="T83" s="334"/>
      <c r="U83" s="334"/>
      <c r="V83" s="334"/>
      <c r="W83" s="334"/>
      <c r="X83" s="334"/>
      <c r="Y83" s="334"/>
      <c r="Z83" s="334"/>
      <c r="AA83" s="334"/>
      <c r="AB83" s="334"/>
      <c r="AC83" s="334"/>
      <c r="AD83" s="334"/>
    </row>
    <row r="84" ht="23.25" customHeight="1">
      <c r="A84" s="334"/>
      <c r="B84" s="334"/>
      <c r="C84" s="334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</row>
    <row r="85" ht="23.25" customHeight="1">
      <c r="A85" s="334"/>
      <c r="B85" s="334"/>
      <c r="C85" s="334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</row>
    <row r="86" ht="23.25" customHeight="1">
      <c r="A86" s="334"/>
      <c r="B86" s="334"/>
      <c r="C86" s="334"/>
      <c r="D86" s="334"/>
      <c r="E86" s="334"/>
      <c r="F86" s="334"/>
      <c r="G86" s="334"/>
      <c r="H86" s="334"/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</row>
    <row r="87" ht="23.25" customHeight="1">
      <c r="A87" s="334"/>
      <c r="B87" s="334"/>
      <c r="C87" s="334"/>
      <c r="D87" s="334"/>
      <c r="E87" s="334"/>
      <c r="F87" s="334"/>
      <c r="G87" s="334"/>
      <c r="H87" s="334"/>
      <c r="I87" s="334"/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</row>
    <row r="88" ht="23.25" customHeight="1">
      <c r="A88" s="334"/>
      <c r="B88" s="334"/>
      <c r="C88" s="334"/>
      <c r="D88" s="334"/>
      <c r="E88" s="334"/>
      <c r="F88" s="334"/>
      <c r="G88" s="334"/>
      <c r="H88" s="334"/>
      <c r="I88" s="334"/>
      <c r="J88" s="334"/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</row>
    <row r="89" ht="23.25" customHeight="1">
      <c r="A89" s="334"/>
      <c r="B89" s="334"/>
      <c r="C89" s="334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</row>
    <row r="90" ht="23.25" customHeight="1">
      <c r="A90" s="334"/>
      <c r="B90" s="334"/>
      <c r="C90" s="334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</row>
    <row r="91" ht="23.25" customHeight="1">
      <c r="A91" s="334"/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</row>
    <row r="92" ht="23.25" customHeight="1">
      <c r="A92" s="334"/>
      <c r="B92" s="334"/>
      <c r="C92" s="334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</row>
    <row r="93" ht="23.25" customHeight="1">
      <c r="A93" s="334"/>
      <c r="B93" s="334"/>
      <c r="C93" s="334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U93" s="334"/>
      <c r="V93" s="334"/>
      <c r="W93" s="334"/>
      <c r="X93" s="334"/>
      <c r="Y93" s="334"/>
      <c r="Z93" s="334"/>
      <c r="AA93" s="334"/>
      <c r="AB93" s="334"/>
      <c r="AC93" s="334"/>
      <c r="AD93" s="334"/>
    </row>
    <row r="94" ht="23.25" customHeight="1">
      <c r="A94" s="334"/>
      <c r="B94" s="334"/>
      <c r="C94" s="334"/>
      <c r="D94" s="334"/>
      <c r="E94" s="334"/>
      <c r="F94" s="334"/>
      <c r="G94" s="334"/>
      <c r="H94" s="334"/>
      <c r="I94" s="334"/>
      <c r="J94" s="334"/>
      <c r="K94" s="334"/>
      <c r="L94" s="334"/>
      <c r="M94" s="334"/>
      <c r="N94" s="334"/>
      <c r="O94" s="334"/>
      <c r="P94" s="334"/>
      <c r="Q94" s="334"/>
      <c r="R94" s="334"/>
      <c r="S94" s="334"/>
      <c r="T94" s="334"/>
      <c r="U94" s="334"/>
      <c r="V94" s="334"/>
      <c r="W94" s="334"/>
      <c r="X94" s="334"/>
      <c r="Y94" s="334"/>
      <c r="Z94" s="334"/>
      <c r="AA94" s="334"/>
      <c r="AB94" s="334"/>
      <c r="AC94" s="334"/>
      <c r="AD94" s="334"/>
    </row>
    <row r="95" ht="23.25" customHeight="1">
      <c r="A95" s="334"/>
      <c r="B95" s="334"/>
      <c r="C95" s="334"/>
      <c r="D95" s="334"/>
      <c r="E95" s="334"/>
      <c r="F95" s="334"/>
      <c r="G95" s="334"/>
      <c r="H95" s="334"/>
      <c r="I95" s="334"/>
      <c r="J95" s="334"/>
      <c r="K95" s="334"/>
      <c r="L95" s="334"/>
      <c r="M95" s="334"/>
      <c r="N95" s="334"/>
      <c r="O95" s="334"/>
      <c r="P95" s="334"/>
      <c r="Q95" s="334"/>
      <c r="R95" s="334"/>
      <c r="S95" s="334"/>
      <c r="T95" s="334"/>
      <c r="U95" s="334"/>
      <c r="V95" s="334"/>
      <c r="W95" s="334"/>
      <c r="X95" s="334"/>
      <c r="Y95" s="334"/>
      <c r="Z95" s="334"/>
      <c r="AA95" s="334"/>
      <c r="AB95" s="334"/>
      <c r="AC95" s="334"/>
      <c r="AD95" s="334"/>
    </row>
    <row r="96" ht="23.25" customHeight="1">
      <c r="A96" s="334"/>
      <c r="B96" s="334"/>
      <c r="C96" s="334"/>
      <c r="D96" s="334"/>
      <c r="E96" s="334"/>
      <c r="F96" s="334"/>
      <c r="G96" s="334"/>
      <c r="H96" s="334"/>
      <c r="I96" s="334"/>
      <c r="J96" s="334"/>
      <c r="K96" s="334"/>
      <c r="L96" s="334"/>
      <c r="M96" s="334"/>
      <c r="N96" s="334"/>
      <c r="O96" s="334"/>
      <c r="P96" s="334"/>
      <c r="Q96" s="334"/>
      <c r="R96" s="334"/>
      <c r="S96" s="334"/>
      <c r="T96" s="334"/>
      <c r="U96" s="334"/>
      <c r="V96" s="334"/>
      <c r="W96" s="334"/>
      <c r="X96" s="334"/>
      <c r="Y96" s="334"/>
      <c r="Z96" s="334"/>
      <c r="AA96" s="334"/>
      <c r="AB96" s="334"/>
      <c r="AC96" s="334"/>
      <c r="AD96" s="334"/>
    </row>
    <row r="97" ht="23.25" customHeight="1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4"/>
      <c r="AA97" s="334"/>
      <c r="AB97" s="334"/>
      <c r="AC97" s="334"/>
      <c r="AD97" s="334"/>
    </row>
    <row r="98" ht="23.25" customHeight="1">
      <c r="A98" s="334"/>
      <c r="B98" s="334"/>
      <c r="C98" s="334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4"/>
      <c r="T98" s="334"/>
      <c r="U98" s="334"/>
      <c r="V98" s="334"/>
      <c r="W98" s="334"/>
      <c r="X98" s="334"/>
      <c r="Y98" s="334"/>
      <c r="Z98" s="334"/>
      <c r="AA98" s="334"/>
      <c r="AB98" s="334"/>
      <c r="AC98" s="334"/>
      <c r="AD98" s="334"/>
    </row>
    <row r="99" ht="23.25" customHeight="1">
      <c r="A99" s="334"/>
      <c r="B99" s="334"/>
      <c r="C99" s="334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4"/>
      <c r="T99" s="334"/>
      <c r="U99" s="334"/>
      <c r="V99" s="334"/>
      <c r="W99" s="334"/>
      <c r="X99" s="334"/>
      <c r="Y99" s="334"/>
      <c r="Z99" s="334"/>
      <c r="AA99" s="334"/>
      <c r="AB99" s="334"/>
      <c r="AC99" s="334"/>
      <c r="AD99" s="334"/>
    </row>
    <row r="100" ht="23.25" customHeight="1">
      <c r="A100" s="334"/>
      <c r="B100" s="334"/>
      <c r="C100" s="334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4"/>
      <c r="T100" s="334"/>
      <c r="U100" s="334"/>
      <c r="V100" s="334"/>
      <c r="W100" s="334"/>
      <c r="X100" s="334"/>
      <c r="Y100" s="334"/>
      <c r="Z100" s="334"/>
      <c r="AA100" s="334"/>
      <c r="AB100" s="334"/>
      <c r="AC100" s="334"/>
      <c r="AD100" s="334"/>
    </row>
    <row r="101" ht="23.25" customHeight="1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</row>
    <row r="102" ht="23.25" customHeight="1">
      <c r="A102" s="334"/>
      <c r="B102" s="334"/>
      <c r="C102" s="334"/>
      <c r="D102" s="334"/>
      <c r="E102" s="334"/>
      <c r="F102" s="334"/>
      <c r="G102" s="334"/>
      <c r="H102" s="334"/>
      <c r="I102" s="334"/>
      <c r="J102" s="334"/>
      <c r="K102" s="334"/>
      <c r="L102" s="334"/>
      <c r="M102" s="334"/>
      <c r="N102" s="334"/>
      <c r="O102" s="334"/>
      <c r="P102" s="334"/>
      <c r="Q102" s="334"/>
      <c r="R102" s="334"/>
      <c r="S102" s="334"/>
      <c r="T102" s="334"/>
      <c r="U102" s="334"/>
      <c r="V102" s="334"/>
      <c r="W102" s="334"/>
      <c r="X102" s="334"/>
      <c r="Y102" s="334"/>
      <c r="Z102" s="334"/>
      <c r="AA102" s="334"/>
      <c r="AB102" s="334"/>
      <c r="AC102" s="334"/>
      <c r="AD102" s="334"/>
    </row>
    <row r="103" ht="23.25" customHeight="1">
      <c r="A103" s="334"/>
      <c r="B103" s="334"/>
      <c r="C103" s="334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</row>
    <row r="104" ht="23.25" customHeight="1">
      <c r="A104" s="334"/>
      <c r="B104" s="334"/>
      <c r="C104" s="334"/>
      <c r="D104" s="334"/>
      <c r="E104" s="334"/>
      <c r="F104" s="334"/>
      <c r="G104" s="334"/>
      <c r="H104" s="334"/>
      <c r="I104" s="334"/>
      <c r="J104" s="334"/>
      <c r="K104" s="334"/>
      <c r="L104" s="334"/>
      <c r="M104" s="334"/>
      <c r="N104" s="334"/>
      <c r="O104" s="334"/>
      <c r="P104" s="334"/>
      <c r="Q104" s="334"/>
      <c r="R104" s="334"/>
      <c r="S104" s="334"/>
      <c r="T104" s="334"/>
      <c r="U104" s="334"/>
      <c r="V104" s="334"/>
      <c r="W104" s="334"/>
      <c r="X104" s="334"/>
      <c r="Y104" s="334"/>
      <c r="Z104" s="334"/>
      <c r="AA104" s="334"/>
      <c r="AB104" s="334"/>
      <c r="AC104" s="334"/>
      <c r="AD104" s="334"/>
    </row>
    <row r="105" ht="23.25" customHeight="1">
      <c r="A105" s="334"/>
      <c r="B105" s="334"/>
      <c r="C105" s="334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4"/>
      <c r="T105" s="334"/>
      <c r="U105" s="334"/>
      <c r="V105" s="334"/>
      <c r="W105" s="334"/>
      <c r="X105" s="334"/>
      <c r="Y105" s="334"/>
      <c r="Z105" s="334"/>
      <c r="AA105" s="334"/>
      <c r="AB105" s="334"/>
      <c r="AC105" s="334"/>
      <c r="AD105" s="334"/>
    </row>
    <row r="106" ht="23.25" customHeight="1">
      <c r="A106" s="334"/>
      <c r="B106" s="334"/>
      <c r="C106" s="334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4"/>
      <c r="T106" s="334"/>
      <c r="U106" s="334"/>
      <c r="V106" s="334"/>
      <c r="W106" s="334"/>
      <c r="X106" s="334"/>
      <c r="Y106" s="334"/>
      <c r="Z106" s="334"/>
      <c r="AA106" s="334"/>
      <c r="AB106" s="334"/>
      <c r="AC106" s="334"/>
      <c r="AD106" s="334"/>
    </row>
    <row r="107" ht="23.25" customHeight="1">
      <c r="A107" s="334"/>
      <c r="B107" s="334"/>
      <c r="C107" s="334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4"/>
      <c r="T107" s="334"/>
      <c r="U107" s="334"/>
      <c r="V107" s="334"/>
      <c r="W107" s="334"/>
      <c r="X107" s="334"/>
      <c r="Y107" s="334"/>
      <c r="Z107" s="334"/>
      <c r="AA107" s="334"/>
      <c r="AB107" s="334"/>
      <c r="AC107" s="334"/>
      <c r="AD107" s="334"/>
    </row>
    <row r="108" ht="23.25" customHeight="1">
      <c r="A108" s="334"/>
      <c r="B108" s="334"/>
      <c r="C108" s="334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4"/>
      <c r="T108" s="334"/>
      <c r="U108" s="334"/>
      <c r="V108" s="334"/>
      <c r="W108" s="334"/>
      <c r="X108" s="334"/>
      <c r="Y108" s="334"/>
      <c r="Z108" s="334"/>
      <c r="AA108" s="334"/>
      <c r="AB108" s="334"/>
      <c r="AC108" s="334"/>
      <c r="AD108" s="334"/>
    </row>
    <row r="109" ht="23.25" customHeight="1">
      <c r="A109" s="334"/>
      <c r="B109" s="334"/>
      <c r="C109" s="334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4"/>
      <c r="T109" s="334"/>
      <c r="U109" s="334"/>
      <c r="V109" s="334"/>
      <c r="W109" s="334"/>
      <c r="X109" s="334"/>
      <c r="Y109" s="334"/>
      <c r="Z109" s="334"/>
      <c r="AA109" s="334"/>
      <c r="AB109" s="334"/>
      <c r="AC109" s="334"/>
      <c r="AD109" s="334"/>
    </row>
    <row r="110" ht="23.25" customHeight="1">
      <c r="A110" s="334"/>
      <c r="B110" s="334"/>
      <c r="C110" s="334"/>
      <c r="D110" s="334"/>
      <c r="E110" s="334"/>
      <c r="F110" s="334"/>
      <c r="G110" s="334"/>
      <c r="H110" s="334"/>
      <c r="I110" s="334"/>
      <c r="J110" s="334"/>
      <c r="K110" s="334"/>
      <c r="L110" s="334"/>
      <c r="M110" s="334"/>
      <c r="N110" s="334"/>
      <c r="O110" s="334"/>
      <c r="P110" s="334"/>
      <c r="Q110" s="334"/>
      <c r="R110" s="334"/>
      <c r="S110" s="334"/>
      <c r="T110" s="334"/>
      <c r="U110" s="334"/>
      <c r="V110" s="334"/>
      <c r="W110" s="334"/>
      <c r="X110" s="334"/>
      <c r="Y110" s="334"/>
      <c r="Z110" s="334"/>
      <c r="AA110" s="334"/>
      <c r="AB110" s="334"/>
      <c r="AC110" s="334"/>
      <c r="AD110" s="334"/>
    </row>
    <row r="111" ht="23.25" customHeight="1">
      <c r="A111" s="334"/>
      <c r="B111" s="334"/>
      <c r="C111" s="334"/>
      <c r="D111" s="334"/>
      <c r="E111" s="334"/>
      <c r="F111" s="334"/>
      <c r="G111" s="334"/>
      <c r="H111" s="334"/>
      <c r="I111" s="334"/>
      <c r="J111" s="334"/>
      <c r="K111" s="334"/>
      <c r="L111" s="334"/>
      <c r="M111" s="334"/>
      <c r="N111" s="334"/>
      <c r="O111" s="334"/>
      <c r="P111" s="334"/>
      <c r="Q111" s="334"/>
      <c r="R111" s="334"/>
      <c r="S111" s="334"/>
      <c r="T111" s="334"/>
      <c r="U111" s="334"/>
      <c r="V111" s="334"/>
      <c r="W111" s="334"/>
      <c r="X111" s="334"/>
      <c r="Y111" s="334"/>
      <c r="Z111" s="334"/>
      <c r="AA111" s="334"/>
      <c r="AB111" s="334"/>
      <c r="AC111" s="334"/>
      <c r="AD111" s="334"/>
    </row>
    <row r="112" ht="23.25" customHeight="1">
      <c r="A112" s="334"/>
      <c r="B112" s="334"/>
      <c r="C112" s="334"/>
      <c r="D112" s="334"/>
      <c r="E112" s="334"/>
      <c r="F112" s="334"/>
      <c r="G112" s="334"/>
      <c r="H112" s="334"/>
      <c r="I112" s="334"/>
      <c r="J112" s="334"/>
      <c r="K112" s="334"/>
      <c r="L112" s="334"/>
      <c r="M112" s="334"/>
      <c r="N112" s="334"/>
      <c r="O112" s="334"/>
      <c r="P112" s="334"/>
      <c r="Q112" s="334"/>
      <c r="R112" s="334"/>
      <c r="S112" s="334"/>
      <c r="T112" s="334"/>
      <c r="U112" s="334"/>
      <c r="V112" s="334"/>
      <c r="W112" s="334"/>
      <c r="X112" s="334"/>
      <c r="Y112" s="334"/>
      <c r="Z112" s="334"/>
      <c r="AA112" s="334"/>
      <c r="AB112" s="334"/>
      <c r="AC112" s="334"/>
      <c r="AD112" s="334"/>
    </row>
    <row r="113" ht="23.25" customHeight="1">
      <c r="A113" s="334"/>
      <c r="B113" s="334"/>
      <c r="C113" s="334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4"/>
      <c r="T113" s="334"/>
      <c r="U113" s="334"/>
      <c r="V113" s="334"/>
      <c r="W113" s="334"/>
      <c r="X113" s="334"/>
      <c r="Y113" s="334"/>
      <c r="Z113" s="334"/>
      <c r="AA113" s="334"/>
      <c r="AB113" s="334"/>
      <c r="AC113" s="334"/>
      <c r="AD113" s="334"/>
    </row>
    <row r="114" ht="23.25" customHeight="1">
      <c r="A114" s="334"/>
      <c r="B114" s="334"/>
      <c r="C114" s="334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4"/>
      <c r="T114" s="334"/>
      <c r="U114" s="334"/>
      <c r="V114" s="334"/>
      <c r="W114" s="334"/>
      <c r="X114" s="334"/>
      <c r="Y114" s="334"/>
      <c r="Z114" s="334"/>
      <c r="AA114" s="334"/>
      <c r="AB114" s="334"/>
      <c r="AC114" s="334"/>
      <c r="AD114" s="334"/>
    </row>
    <row r="115" ht="23.25" customHeight="1">
      <c r="A115" s="334"/>
      <c r="B115" s="334"/>
      <c r="C115" s="334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4"/>
      <c r="T115" s="334"/>
      <c r="U115" s="334"/>
      <c r="V115" s="334"/>
      <c r="W115" s="334"/>
      <c r="X115" s="334"/>
      <c r="Y115" s="334"/>
      <c r="Z115" s="334"/>
      <c r="AA115" s="334"/>
      <c r="AB115" s="334"/>
      <c r="AC115" s="334"/>
      <c r="AD115" s="334"/>
    </row>
    <row r="116" ht="23.25" customHeight="1">
      <c r="A116" s="334"/>
      <c r="B116" s="334"/>
      <c r="C116" s="334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/>
      <c r="AB116" s="334"/>
      <c r="AC116" s="334"/>
      <c r="AD116" s="334"/>
    </row>
    <row r="117" ht="23.25" customHeight="1">
      <c r="A117" s="334"/>
      <c r="B117" s="334"/>
      <c r="C117" s="334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4"/>
      <c r="T117" s="334"/>
      <c r="U117" s="334"/>
      <c r="V117" s="334"/>
      <c r="W117" s="334"/>
      <c r="X117" s="334"/>
      <c r="Y117" s="334"/>
      <c r="Z117" s="334"/>
      <c r="AA117" s="334"/>
      <c r="AB117" s="334"/>
      <c r="AC117" s="334"/>
      <c r="AD117" s="334"/>
    </row>
    <row r="118" ht="23.25" customHeight="1">
      <c r="A118" s="334"/>
      <c r="B118" s="334"/>
      <c r="C118" s="334"/>
      <c r="D118" s="334"/>
      <c r="E118" s="334"/>
      <c r="F118" s="334"/>
      <c r="G118" s="334"/>
      <c r="H118" s="334"/>
      <c r="I118" s="334"/>
      <c r="J118" s="334"/>
      <c r="K118" s="334"/>
      <c r="L118" s="334"/>
      <c r="M118" s="334"/>
      <c r="N118" s="334"/>
      <c r="O118" s="334"/>
      <c r="P118" s="334"/>
      <c r="Q118" s="334"/>
      <c r="R118" s="334"/>
      <c r="S118" s="334"/>
      <c r="T118" s="334"/>
      <c r="U118" s="334"/>
      <c r="V118" s="334"/>
      <c r="W118" s="334"/>
      <c r="X118" s="334"/>
      <c r="Y118" s="334"/>
      <c r="Z118" s="334"/>
      <c r="AA118" s="334"/>
      <c r="AB118" s="334"/>
      <c r="AC118" s="334"/>
      <c r="AD118" s="334"/>
    </row>
    <row r="119" ht="23.25" customHeight="1">
      <c r="A119" s="334"/>
      <c r="B119" s="334"/>
      <c r="C119" s="334"/>
      <c r="D119" s="334"/>
      <c r="E119" s="334"/>
      <c r="F119" s="334"/>
      <c r="G119" s="334"/>
      <c r="H119" s="334"/>
      <c r="I119" s="334"/>
      <c r="J119" s="334"/>
      <c r="K119" s="334"/>
      <c r="L119" s="334"/>
      <c r="M119" s="334"/>
      <c r="N119" s="334"/>
      <c r="O119" s="334"/>
      <c r="P119" s="334"/>
      <c r="Q119" s="334"/>
      <c r="R119" s="334"/>
      <c r="S119" s="334"/>
      <c r="T119" s="334"/>
      <c r="U119" s="334"/>
      <c r="V119" s="334"/>
      <c r="W119" s="334"/>
      <c r="X119" s="334"/>
      <c r="Y119" s="334"/>
      <c r="Z119" s="334"/>
      <c r="AA119" s="334"/>
      <c r="AB119" s="334"/>
      <c r="AC119" s="334"/>
      <c r="AD119" s="334"/>
    </row>
    <row r="120" ht="23.25" customHeight="1">
      <c r="A120" s="334"/>
      <c r="B120" s="334"/>
      <c r="C120" s="334"/>
      <c r="D120" s="334"/>
      <c r="E120" s="334"/>
      <c r="F120" s="334"/>
      <c r="G120" s="334"/>
      <c r="H120" s="334"/>
      <c r="I120" s="334"/>
      <c r="J120" s="334"/>
      <c r="K120" s="334"/>
      <c r="L120" s="334"/>
      <c r="M120" s="334"/>
      <c r="N120" s="334"/>
      <c r="O120" s="334"/>
      <c r="P120" s="334"/>
      <c r="Q120" s="334"/>
      <c r="R120" s="334"/>
      <c r="S120" s="334"/>
      <c r="T120" s="334"/>
      <c r="U120" s="334"/>
      <c r="V120" s="334"/>
      <c r="W120" s="334"/>
      <c r="X120" s="334"/>
      <c r="Y120" s="334"/>
      <c r="Z120" s="334"/>
      <c r="AA120" s="334"/>
      <c r="AB120" s="334"/>
      <c r="AC120" s="334"/>
      <c r="AD120" s="334"/>
    </row>
    <row r="121" ht="23.25" customHeight="1">
      <c r="A121" s="334"/>
      <c r="B121" s="334"/>
      <c r="C121" s="334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4"/>
      <c r="T121" s="334"/>
      <c r="U121" s="334"/>
      <c r="V121" s="334"/>
      <c r="W121" s="334"/>
      <c r="X121" s="334"/>
      <c r="Y121" s="334"/>
      <c r="Z121" s="334"/>
      <c r="AA121" s="334"/>
      <c r="AB121" s="334"/>
      <c r="AC121" s="334"/>
      <c r="AD121" s="334"/>
    </row>
    <row r="122" ht="23.25" customHeight="1">
      <c r="A122" s="334"/>
      <c r="B122" s="334"/>
      <c r="C122" s="334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4"/>
      <c r="T122" s="334"/>
      <c r="U122" s="334"/>
      <c r="V122" s="334"/>
      <c r="W122" s="334"/>
      <c r="X122" s="334"/>
      <c r="Y122" s="334"/>
      <c r="Z122" s="334"/>
      <c r="AA122" s="334"/>
      <c r="AB122" s="334"/>
      <c r="AC122" s="334"/>
      <c r="AD122" s="334"/>
    </row>
    <row r="123" ht="23.25" customHeight="1">
      <c r="A123" s="334"/>
      <c r="B123" s="334"/>
      <c r="C123" s="334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4"/>
      <c r="T123" s="334"/>
      <c r="U123" s="334"/>
      <c r="V123" s="334"/>
      <c r="W123" s="334"/>
      <c r="X123" s="334"/>
      <c r="Y123" s="334"/>
      <c r="Z123" s="334"/>
      <c r="AA123" s="334"/>
      <c r="AB123" s="334"/>
      <c r="AC123" s="334"/>
      <c r="AD123" s="334"/>
    </row>
    <row r="124" ht="23.25" customHeight="1">
      <c r="A124" s="334"/>
      <c r="B124" s="334"/>
      <c r="C124" s="334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34"/>
      <c r="W124" s="334"/>
      <c r="X124" s="334"/>
      <c r="Y124" s="334"/>
      <c r="Z124" s="334"/>
      <c r="AA124" s="334"/>
      <c r="AB124" s="334"/>
      <c r="AC124" s="334"/>
      <c r="AD124" s="334"/>
    </row>
    <row r="125" ht="23.25" customHeight="1">
      <c r="A125" s="334"/>
      <c r="B125" s="334"/>
      <c r="C125" s="334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4"/>
      <c r="T125" s="334"/>
      <c r="U125" s="334"/>
      <c r="V125" s="334"/>
      <c r="W125" s="334"/>
      <c r="X125" s="334"/>
      <c r="Y125" s="334"/>
      <c r="Z125" s="334"/>
      <c r="AA125" s="334"/>
      <c r="AB125" s="334"/>
      <c r="AC125" s="334"/>
      <c r="AD125" s="334"/>
    </row>
    <row r="126" ht="23.25" customHeight="1">
      <c r="A126" s="334"/>
      <c r="B126" s="334"/>
      <c r="C126" s="334"/>
      <c r="D126" s="334"/>
      <c r="E126" s="334"/>
      <c r="F126" s="334"/>
      <c r="G126" s="334"/>
      <c r="H126" s="334"/>
      <c r="I126" s="334"/>
      <c r="J126" s="334"/>
      <c r="K126" s="334"/>
      <c r="L126" s="334"/>
      <c r="M126" s="334"/>
      <c r="N126" s="334"/>
      <c r="O126" s="334"/>
      <c r="P126" s="334"/>
      <c r="Q126" s="334"/>
      <c r="R126" s="334"/>
      <c r="S126" s="334"/>
      <c r="T126" s="334"/>
      <c r="U126" s="334"/>
      <c r="V126" s="334"/>
      <c r="W126" s="334"/>
      <c r="X126" s="334"/>
      <c r="Y126" s="334"/>
      <c r="Z126" s="334"/>
      <c r="AA126" s="334"/>
      <c r="AB126" s="334"/>
      <c r="AC126" s="334"/>
      <c r="AD126" s="334"/>
    </row>
    <row r="127" ht="23.25" customHeight="1">
      <c r="A127" s="334"/>
      <c r="B127" s="334"/>
      <c r="C127" s="334"/>
      <c r="D127" s="334"/>
      <c r="E127" s="334"/>
      <c r="F127" s="334"/>
      <c r="G127" s="334"/>
      <c r="H127" s="334"/>
      <c r="I127" s="334"/>
      <c r="J127" s="334"/>
      <c r="K127" s="334"/>
      <c r="L127" s="334"/>
      <c r="M127" s="334"/>
      <c r="N127" s="334"/>
      <c r="O127" s="334"/>
      <c r="P127" s="334"/>
      <c r="Q127" s="334"/>
      <c r="R127" s="334"/>
      <c r="S127" s="334"/>
      <c r="T127" s="334"/>
      <c r="U127" s="334"/>
      <c r="V127" s="334"/>
      <c r="W127" s="334"/>
      <c r="X127" s="334"/>
      <c r="Y127" s="334"/>
      <c r="Z127" s="334"/>
      <c r="AA127" s="334"/>
      <c r="AB127" s="334"/>
      <c r="AC127" s="334"/>
      <c r="AD127" s="334"/>
    </row>
    <row r="128" ht="23.25" customHeight="1">
      <c r="A128" s="334"/>
      <c r="B128" s="334"/>
      <c r="C128" s="334"/>
      <c r="D128" s="334"/>
      <c r="E128" s="334"/>
      <c r="F128" s="334"/>
      <c r="G128" s="334"/>
      <c r="H128" s="334"/>
      <c r="I128" s="334"/>
      <c r="J128" s="334"/>
      <c r="K128" s="334"/>
      <c r="L128" s="334"/>
      <c r="M128" s="334"/>
      <c r="N128" s="334"/>
      <c r="O128" s="334"/>
      <c r="P128" s="334"/>
      <c r="Q128" s="334"/>
      <c r="R128" s="334"/>
      <c r="S128" s="334"/>
      <c r="T128" s="334"/>
      <c r="U128" s="334"/>
      <c r="V128" s="334"/>
      <c r="W128" s="334"/>
      <c r="X128" s="334"/>
      <c r="Y128" s="334"/>
      <c r="Z128" s="334"/>
      <c r="AA128" s="334"/>
      <c r="AB128" s="334"/>
      <c r="AC128" s="334"/>
      <c r="AD128" s="334"/>
    </row>
    <row r="129" ht="23.25" customHeight="1">
      <c r="A129" s="334"/>
      <c r="B129" s="334"/>
      <c r="C129" s="334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4"/>
      <c r="T129" s="334"/>
      <c r="U129" s="334"/>
      <c r="V129" s="334"/>
      <c r="W129" s="334"/>
      <c r="X129" s="334"/>
      <c r="Y129" s="334"/>
      <c r="Z129" s="334"/>
      <c r="AA129" s="334"/>
      <c r="AB129" s="334"/>
      <c r="AC129" s="334"/>
      <c r="AD129" s="334"/>
    </row>
    <row r="130" ht="23.25" customHeight="1">
      <c r="A130" s="334"/>
      <c r="B130" s="334"/>
      <c r="C130" s="334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4"/>
      <c r="T130" s="334"/>
      <c r="U130" s="334"/>
      <c r="V130" s="334"/>
      <c r="W130" s="334"/>
      <c r="X130" s="334"/>
      <c r="Y130" s="334"/>
      <c r="Z130" s="334"/>
      <c r="AA130" s="334"/>
      <c r="AB130" s="334"/>
      <c r="AC130" s="334"/>
      <c r="AD130" s="334"/>
    </row>
    <row r="131" ht="23.25" customHeight="1">
      <c r="A131" s="334"/>
      <c r="B131" s="334"/>
      <c r="C131" s="334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4"/>
      <c r="T131" s="334"/>
      <c r="U131" s="334"/>
      <c r="V131" s="334"/>
      <c r="W131" s="334"/>
      <c r="X131" s="334"/>
      <c r="Y131" s="334"/>
      <c r="Z131" s="334"/>
      <c r="AA131" s="334"/>
      <c r="AB131" s="334"/>
      <c r="AC131" s="334"/>
      <c r="AD131" s="334"/>
    </row>
    <row r="132" ht="23.25" customHeight="1">
      <c r="A132" s="334"/>
      <c r="B132" s="334"/>
      <c r="C132" s="334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4"/>
      <c r="T132" s="334"/>
      <c r="U132" s="334"/>
      <c r="V132" s="334"/>
      <c r="W132" s="334"/>
      <c r="X132" s="334"/>
      <c r="Y132" s="334"/>
      <c r="Z132" s="334"/>
      <c r="AA132" s="334"/>
      <c r="AB132" s="334"/>
      <c r="AC132" s="334"/>
      <c r="AD132" s="334"/>
    </row>
    <row r="133" ht="23.25" customHeight="1">
      <c r="A133" s="334"/>
      <c r="B133" s="334"/>
      <c r="C133" s="334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4"/>
      <c r="T133" s="334"/>
      <c r="U133" s="334"/>
      <c r="V133" s="334"/>
      <c r="W133" s="334"/>
      <c r="X133" s="334"/>
      <c r="Y133" s="334"/>
      <c r="Z133" s="334"/>
      <c r="AA133" s="334"/>
      <c r="AB133" s="334"/>
      <c r="AC133" s="334"/>
      <c r="AD133" s="334"/>
    </row>
    <row r="134" ht="23.25" customHeight="1">
      <c r="A134" s="334"/>
      <c r="B134" s="334"/>
      <c r="C134" s="334"/>
      <c r="D134" s="334"/>
      <c r="E134" s="334"/>
      <c r="F134" s="334"/>
      <c r="G134" s="334"/>
      <c r="H134" s="334"/>
      <c r="I134" s="334"/>
      <c r="J134" s="334"/>
      <c r="K134" s="334"/>
      <c r="L134" s="334"/>
      <c r="M134" s="334"/>
      <c r="N134" s="334"/>
      <c r="O134" s="334"/>
      <c r="P134" s="334"/>
      <c r="Q134" s="334"/>
      <c r="R134" s="334"/>
      <c r="S134" s="334"/>
      <c r="T134" s="334"/>
      <c r="U134" s="334"/>
      <c r="V134" s="334"/>
      <c r="W134" s="334"/>
      <c r="X134" s="334"/>
      <c r="Y134" s="334"/>
      <c r="Z134" s="334"/>
      <c r="AA134" s="334"/>
      <c r="AB134" s="334"/>
      <c r="AC134" s="334"/>
      <c r="AD134" s="334"/>
    </row>
    <row r="135" ht="23.25" customHeight="1">
      <c r="A135" s="334"/>
      <c r="B135" s="334"/>
      <c r="C135" s="334"/>
      <c r="D135" s="334"/>
      <c r="E135" s="334"/>
      <c r="F135" s="334"/>
      <c r="G135" s="334"/>
      <c r="H135" s="334"/>
      <c r="I135" s="334"/>
      <c r="J135" s="334"/>
      <c r="K135" s="334"/>
      <c r="L135" s="334"/>
      <c r="M135" s="334"/>
      <c r="N135" s="334"/>
      <c r="O135" s="334"/>
      <c r="P135" s="334"/>
      <c r="Q135" s="334"/>
      <c r="R135" s="334"/>
      <c r="S135" s="334"/>
      <c r="T135" s="334"/>
      <c r="U135" s="334"/>
      <c r="V135" s="334"/>
      <c r="W135" s="334"/>
      <c r="X135" s="334"/>
      <c r="Y135" s="334"/>
      <c r="Z135" s="334"/>
      <c r="AA135" s="334"/>
      <c r="AB135" s="334"/>
      <c r="AC135" s="334"/>
      <c r="AD135" s="334"/>
    </row>
    <row r="136" ht="23.25" customHeight="1">
      <c r="A136" s="334"/>
      <c r="B136" s="334"/>
      <c r="C136" s="334"/>
      <c r="D136" s="334"/>
      <c r="E136" s="334"/>
      <c r="F136" s="334"/>
      <c r="G136" s="334"/>
      <c r="H136" s="334"/>
      <c r="I136" s="334"/>
      <c r="J136" s="334"/>
      <c r="K136" s="334"/>
      <c r="L136" s="334"/>
      <c r="M136" s="334"/>
      <c r="N136" s="334"/>
      <c r="O136" s="334"/>
      <c r="P136" s="334"/>
      <c r="Q136" s="334"/>
      <c r="R136" s="334"/>
      <c r="S136" s="334"/>
      <c r="T136" s="334"/>
      <c r="U136" s="334"/>
      <c r="V136" s="334"/>
      <c r="W136" s="334"/>
      <c r="X136" s="334"/>
      <c r="Y136" s="334"/>
      <c r="Z136" s="334"/>
      <c r="AA136" s="334"/>
      <c r="AB136" s="334"/>
      <c r="AC136" s="334"/>
      <c r="AD136" s="334"/>
    </row>
    <row r="137" ht="23.25" customHeight="1">
      <c r="A137" s="334"/>
      <c r="B137" s="334"/>
      <c r="C137" s="334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4"/>
      <c r="T137" s="334"/>
      <c r="U137" s="334"/>
      <c r="V137" s="334"/>
      <c r="W137" s="334"/>
      <c r="X137" s="334"/>
      <c r="Y137" s="334"/>
      <c r="Z137" s="334"/>
      <c r="AA137" s="334"/>
      <c r="AB137" s="334"/>
      <c r="AC137" s="334"/>
      <c r="AD137" s="334"/>
    </row>
    <row r="138" ht="23.25" customHeight="1">
      <c r="A138" s="334"/>
      <c r="B138" s="334"/>
      <c r="C138" s="334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4"/>
      <c r="T138" s="334"/>
      <c r="U138" s="334"/>
      <c r="V138" s="334"/>
      <c r="W138" s="334"/>
      <c r="X138" s="334"/>
      <c r="Y138" s="334"/>
      <c r="Z138" s="334"/>
      <c r="AA138" s="334"/>
      <c r="AB138" s="334"/>
      <c r="AC138" s="334"/>
      <c r="AD138" s="334"/>
    </row>
    <row r="139" ht="23.25" customHeight="1">
      <c r="A139" s="334"/>
      <c r="B139" s="334"/>
      <c r="C139" s="334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4"/>
      <c r="T139" s="334"/>
      <c r="U139" s="334"/>
      <c r="V139" s="334"/>
      <c r="W139" s="334"/>
      <c r="X139" s="334"/>
      <c r="Y139" s="334"/>
      <c r="Z139" s="334"/>
      <c r="AA139" s="334"/>
      <c r="AB139" s="334"/>
      <c r="AC139" s="334"/>
      <c r="AD139" s="334"/>
    </row>
    <row r="140" ht="23.25" customHeight="1">
      <c r="A140" s="334"/>
      <c r="B140" s="334"/>
      <c r="C140" s="334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4"/>
      <c r="T140" s="334"/>
      <c r="U140" s="334"/>
      <c r="V140" s="334"/>
      <c r="W140" s="334"/>
      <c r="X140" s="334"/>
      <c r="Y140" s="334"/>
      <c r="Z140" s="334"/>
      <c r="AA140" s="334"/>
      <c r="AB140" s="334"/>
      <c r="AC140" s="334"/>
      <c r="AD140" s="334"/>
    </row>
    <row r="141" ht="23.25" customHeight="1">
      <c r="A141" s="334"/>
      <c r="B141" s="334"/>
      <c r="C141" s="334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4"/>
      <c r="T141" s="334"/>
      <c r="U141" s="334"/>
      <c r="V141" s="334"/>
      <c r="W141" s="334"/>
      <c r="X141" s="334"/>
      <c r="Y141" s="334"/>
      <c r="Z141" s="334"/>
      <c r="AA141" s="334"/>
      <c r="AB141" s="334"/>
      <c r="AC141" s="334"/>
      <c r="AD141" s="334"/>
    </row>
    <row r="142" ht="23.25" customHeight="1">
      <c r="A142" s="334"/>
      <c r="B142" s="334"/>
      <c r="C142" s="334"/>
      <c r="D142" s="334"/>
      <c r="E142" s="334"/>
      <c r="F142" s="334"/>
      <c r="G142" s="334"/>
      <c r="H142" s="334"/>
      <c r="I142" s="334"/>
      <c r="J142" s="334"/>
      <c r="K142" s="334"/>
      <c r="L142" s="334"/>
      <c r="M142" s="334"/>
      <c r="N142" s="334"/>
      <c r="O142" s="334"/>
      <c r="P142" s="334"/>
      <c r="Q142" s="334"/>
      <c r="R142" s="334"/>
      <c r="S142" s="334"/>
      <c r="T142" s="334"/>
      <c r="U142" s="334"/>
      <c r="V142" s="334"/>
      <c r="W142" s="334"/>
      <c r="X142" s="334"/>
      <c r="Y142" s="334"/>
      <c r="Z142" s="334"/>
      <c r="AA142" s="334"/>
      <c r="AB142" s="334"/>
      <c r="AC142" s="334"/>
      <c r="AD142" s="334"/>
    </row>
    <row r="143" ht="23.25" customHeight="1">
      <c r="A143" s="334"/>
      <c r="B143" s="334"/>
      <c r="C143" s="334"/>
      <c r="D143" s="334"/>
      <c r="E143" s="334"/>
      <c r="F143" s="334"/>
      <c r="G143" s="334"/>
      <c r="H143" s="334"/>
      <c r="I143" s="334"/>
      <c r="J143" s="334"/>
      <c r="K143" s="334"/>
      <c r="L143" s="334"/>
      <c r="M143" s="334"/>
      <c r="N143" s="334"/>
      <c r="O143" s="334"/>
      <c r="P143" s="334"/>
      <c r="Q143" s="334"/>
      <c r="R143" s="334"/>
      <c r="S143" s="334"/>
      <c r="T143" s="334"/>
      <c r="U143" s="334"/>
      <c r="V143" s="334"/>
      <c r="W143" s="334"/>
      <c r="X143" s="334"/>
      <c r="Y143" s="334"/>
      <c r="Z143" s="334"/>
      <c r="AA143" s="334"/>
      <c r="AB143" s="334"/>
      <c r="AC143" s="334"/>
      <c r="AD143" s="334"/>
    </row>
    <row r="144" ht="23.25" customHeight="1">
      <c r="A144" s="334"/>
      <c r="B144" s="334"/>
      <c r="C144" s="334"/>
      <c r="D144" s="334"/>
      <c r="E144" s="334"/>
      <c r="F144" s="334"/>
      <c r="G144" s="334"/>
      <c r="H144" s="334"/>
      <c r="I144" s="334"/>
      <c r="J144" s="334"/>
      <c r="K144" s="334"/>
      <c r="L144" s="334"/>
      <c r="M144" s="334"/>
      <c r="N144" s="334"/>
      <c r="O144" s="334"/>
      <c r="P144" s="334"/>
      <c r="Q144" s="334"/>
      <c r="R144" s="334"/>
      <c r="S144" s="334"/>
      <c r="T144" s="334"/>
      <c r="U144" s="334"/>
      <c r="V144" s="334"/>
      <c r="W144" s="334"/>
      <c r="X144" s="334"/>
      <c r="Y144" s="334"/>
      <c r="Z144" s="334"/>
      <c r="AA144" s="334"/>
      <c r="AB144" s="334"/>
      <c r="AC144" s="334"/>
      <c r="AD144" s="334"/>
    </row>
    <row r="145" ht="23.25" customHeight="1">
      <c r="A145" s="334"/>
      <c r="B145" s="334"/>
      <c r="C145" s="334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4"/>
      <c r="T145" s="334"/>
      <c r="U145" s="334"/>
      <c r="V145" s="334"/>
      <c r="W145" s="334"/>
      <c r="X145" s="334"/>
      <c r="Y145" s="334"/>
      <c r="Z145" s="334"/>
      <c r="AA145" s="334"/>
      <c r="AB145" s="334"/>
      <c r="AC145" s="334"/>
      <c r="AD145" s="334"/>
    </row>
    <row r="146" ht="23.25" customHeight="1">
      <c r="A146" s="334"/>
      <c r="B146" s="334"/>
      <c r="C146" s="334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4"/>
      <c r="T146" s="334"/>
      <c r="U146" s="334"/>
      <c r="V146" s="334"/>
      <c r="W146" s="334"/>
      <c r="X146" s="334"/>
      <c r="Y146" s="334"/>
      <c r="Z146" s="334"/>
      <c r="AA146" s="334"/>
      <c r="AB146" s="334"/>
      <c r="AC146" s="334"/>
      <c r="AD146" s="334"/>
    </row>
    <row r="147" ht="23.25" customHeight="1">
      <c r="A147" s="334"/>
      <c r="B147" s="334"/>
      <c r="C147" s="334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4"/>
      <c r="T147" s="334"/>
      <c r="U147" s="334"/>
      <c r="V147" s="334"/>
      <c r="W147" s="334"/>
      <c r="X147" s="334"/>
      <c r="Y147" s="334"/>
      <c r="Z147" s="334"/>
      <c r="AA147" s="334"/>
      <c r="AB147" s="334"/>
      <c r="AC147" s="334"/>
      <c r="AD147" s="334"/>
    </row>
    <row r="148" ht="23.25" customHeight="1">
      <c r="A148" s="334"/>
      <c r="B148" s="334"/>
      <c r="C148" s="334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334"/>
      <c r="W148" s="334"/>
      <c r="X148" s="334"/>
      <c r="Y148" s="334"/>
      <c r="Z148" s="334"/>
      <c r="AA148" s="334"/>
      <c r="AB148" s="334"/>
      <c r="AC148" s="334"/>
      <c r="AD148" s="334"/>
    </row>
    <row r="149" ht="23.25" customHeight="1">
      <c r="A149" s="334"/>
      <c r="B149" s="334"/>
      <c r="C149" s="334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4"/>
      <c r="T149" s="334"/>
      <c r="U149" s="334"/>
      <c r="V149" s="334"/>
      <c r="W149" s="334"/>
      <c r="X149" s="334"/>
      <c r="Y149" s="334"/>
      <c r="Z149" s="334"/>
      <c r="AA149" s="334"/>
      <c r="AB149" s="334"/>
      <c r="AC149" s="334"/>
      <c r="AD149" s="334"/>
    </row>
    <row r="150" ht="23.25" customHeight="1">
      <c r="A150" s="334"/>
      <c r="B150" s="334"/>
      <c r="C150" s="334"/>
      <c r="D150" s="334"/>
      <c r="E150" s="334"/>
      <c r="F150" s="334"/>
      <c r="G150" s="334"/>
      <c r="H150" s="334"/>
      <c r="I150" s="334"/>
      <c r="J150" s="334"/>
      <c r="K150" s="334"/>
      <c r="L150" s="334"/>
      <c r="M150" s="334"/>
      <c r="N150" s="334"/>
      <c r="O150" s="334"/>
      <c r="P150" s="334"/>
      <c r="Q150" s="334"/>
      <c r="R150" s="334"/>
      <c r="S150" s="334"/>
      <c r="T150" s="334"/>
      <c r="U150" s="334"/>
      <c r="V150" s="334"/>
      <c r="W150" s="334"/>
      <c r="X150" s="334"/>
      <c r="Y150" s="334"/>
      <c r="Z150" s="334"/>
      <c r="AA150" s="334"/>
      <c r="AB150" s="334"/>
      <c r="AC150" s="334"/>
      <c r="AD150" s="334"/>
    </row>
    <row r="151" ht="23.25" customHeight="1">
      <c r="A151" s="334"/>
      <c r="B151" s="334"/>
      <c r="C151" s="334"/>
      <c r="D151" s="334"/>
      <c r="E151" s="334"/>
      <c r="F151" s="334"/>
      <c r="G151" s="334"/>
      <c r="H151" s="334"/>
      <c r="I151" s="334"/>
      <c r="J151" s="334"/>
      <c r="K151" s="334"/>
      <c r="L151" s="334"/>
      <c r="M151" s="334"/>
      <c r="N151" s="334"/>
      <c r="O151" s="334"/>
      <c r="P151" s="334"/>
      <c r="Q151" s="334"/>
      <c r="R151" s="334"/>
      <c r="S151" s="334"/>
      <c r="T151" s="334"/>
      <c r="U151" s="334"/>
      <c r="V151" s="334"/>
      <c r="W151" s="334"/>
      <c r="X151" s="334"/>
      <c r="Y151" s="334"/>
      <c r="Z151" s="334"/>
      <c r="AA151" s="334"/>
      <c r="AB151" s="334"/>
      <c r="AC151" s="334"/>
      <c r="AD151" s="334"/>
    </row>
    <row r="152" ht="23.25" customHeight="1">
      <c r="A152" s="334"/>
      <c r="B152" s="334"/>
      <c r="C152" s="334"/>
      <c r="D152" s="334"/>
      <c r="E152" s="334"/>
      <c r="F152" s="334"/>
      <c r="G152" s="334"/>
      <c r="H152" s="334"/>
      <c r="I152" s="334"/>
      <c r="J152" s="334"/>
      <c r="K152" s="334"/>
      <c r="L152" s="334"/>
      <c r="M152" s="334"/>
      <c r="N152" s="334"/>
      <c r="O152" s="334"/>
      <c r="P152" s="334"/>
      <c r="Q152" s="334"/>
      <c r="R152" s="334"/>
      <c r="S152" s="334"/>
      <c r="T152" s="334"/>
      <c r="U152" s="334"/>
      <c r="V152" s="334"/>
      <c r="W152" s="334"/>
      <c r="X152" s="334"/>
      <c r="Y152" s="334"/>
      <c r="Z152" s="334"/>
      <c r="AA152" s="334"/>
      <c r="AB152" s="334"/>
      <c r="AC152" s="334"/>
      <c r="AD152" s="334"/>
    </row>
    <row r="153" ht="23.25" customHeight="1">
      <c r="A153" s="334"/>
      <c r="B153" s="334"/>
      <c r="C153" s="334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4"/>
      <c r="T153" s="334"/>
      <c r="U153" s="334"/>
      <c r="V153" s="334"/>
      <c r="W153" s="334"/>
      <c r="X153" s="334"/>
      <c r="Y153" s="334"/>
      <c r="Z153" s="334"/>
      <c r="AA153" s="334"/>
      <c r="AB153" s="334"/>
      <c r="AC153" s="334"/>
      <c r="AD153" s="334"/>
    </row>
    <row r="154" ht="23.25" customHeight="1">
      <c r="A154" s="334"/>
      <c r="B154" s="334"/>
      <c r="C154" s="334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4"/>
      <c r="T154" s="334"/>
      <c r="U154" s="334"/>
      <c r="V154" s="334"/>
      <c r="W154" s="334"/>
      <c r="X154" s="334"/>
      <c r="Y154" s="334"/>
      <c r="Z154" s="334"/>
      <c r="AA154" s="334"/>
      <c r="AB154" s="334"/>
      <c r="AC154" s="334"/>
      <c r="AD154" s="334"/>
    </row>
    <row r="155" ht="23.25" customHeight="1">
      <c r="A155" s="334"/>
      <c r="B155" s="334"/>
      <c r="C155" s="334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4"/>
      <c r="T155" s="334"/>
      <c r="U155" s="334"/>
      <c r="V155" s="334"/>
      <c r="W155" s="334"/>
      <c r="X155" s="334"/>
      <c r="Y155" s="334"/>
      <c r="Z155" s="334"/>
      <c r="AA155" s="334"/>
      <c r="AB155" s="334"/>
      <c r="AC155" s="334"/>
      <c r="AD155" s="334"/>
    </row>
    <row r="156" ht="23.25" customHeight="1">
      <c r="A156" s="334"/>
      <c r="B156" s="334"/>
      <c r="C156" s="334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334"/>
      <c r="W156" s="334"/>
      <c r="X156" s="334"/>
      <c r="Y156" s="334"/>
      <c r="Z156" s="334"/>
      <c r="AA156" s="334"/>
      <c r="AB156" s="334"/>
      <c r="AC156" s="334"/>
      <c r="AD156" s="334"/>
    </row>
    <row r="157" ht="23.25" customHeight="1">
      <c r="A157" s="334"/>
      <c r="B157" s="334"/>
      <c r="C157" s="334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  <c r="Y157" s="334"/>
      <c r="Z157" s="334"/>
      <c r="AA157" s="334"/>
      <c r="AB157" s="334"/>
      <c r="AC157" s="334"/>
      <c r="AD157" s="334"/>
    </row>
    <row r="158" ht="23.25" customHeight="1">
      <c r="A158" s="334"/>
      <c r="B158" s="334"/>
      <c r="C158" s="334"/>
      <c r="D158" s="334"/>
      <c r="E158" s="334"/>
      <c r="F158" s="334"/>
      <c r="G158" s="334"/>
      <c r="H158" s="334"/>
      <c r="I158" s="334"/>
      <c r="J158" s="334"/>
      <c r="K158" s="334"/>
      <c r="L158" s="334"/>
      <c r="M158" s="334"/>
      <c r="N158" s="334"/>
      <c r="O158" s="334"/>
      <c r="P158" s="334"/>
      <c r="Q158" s="334"/>
      <c r="R158" s="334"/>
      <c r="S158" s="334"/>
      <c r="T158" s="334"/>
      <c r="U158" s="334"/>
      <c r="V158" s="334"/>
      <c r="W158" s="334"/>
      <c r="X158" s="334"/>
      <c r="Y158" s="334"/>
      <c r="Z158" s="334"/>
      <c r="AA158" s="334"/>
      <c r="AB158" s="334"/>
      <c r="AC158" s="334"/>
      <c r="AD158" s="334"/>
    </row>
    <row r="159" ht="23.25" customHeight="1">
      <c r="A159" s="334"/>
      <c r="B159" s="334"/>
      <c r="C159" s="334"/>
      <c r="D159" s="334"/>
      <c r="E159" s="334"/>
      <c r="F159" s="334"/>
      <c r="G159" s="334"/>
      <c r="H159" s="334"/>
      <c r="I159" s="334"/>
      <c r="J159" s="334"/>
      <c r="K159" s="334"/>
      <c r="L159" s="334"/>
      <c r="M159" s="334"/>
      <c r="N159" s="334"/>
      <c r="O159" s="334"/>
      <c r="P159" s="334"/>
      <c r="Q159" s="334"/>
      <c r="R159" s="334"/>
      <c r="S159" s="334"/>
      <c r="T159" s="334"/>
      <c r="U159" s="334"/>
      <c r="V159" s="334"/>
      <c r="W159" s="334"/>
      <c r="X159" s="334"/>
      <c r="Y159" s="334"/>
      <c r="Z159" s="334"/>
      <c r="AA159" s="334"/>
      <c r="AB159" s="334"/>
      <c r="AC159" s="334"/>
      <c r="AD159" s="334"/>
    </row>
    <row r="160" ht="23.25" customHeight="1">
      <c r="A160" s="334"/>
      <c r="B160" s="334"/>
      <c r="C160" s="334"/>
      <c r="D160" s="334"/>
      <c r="E160" s="334"/>
      <c r="F160" s="334"/>
      <c r="G160" s="334"/>
      <c r="H160" s="334"/>
      <c r="I160" s="334"/>
      <c r="J160" s="334"/>
      <c r="K160" s="334"/>
      <c r="L160" s="334"/>
      <c r="M160" s="334"/>
      <c r="N160" s="334"/>
      <c r="O160" s="334"/>
      <c r="P160" s="334"/>
      <c r="Q160" s="334"/>
      <c r="R160" s="334"/>
      <c r="S160" s="334"/>
      <c r="T160" s="334"/>
      <c r="U160" s="334"/>
      <c r="V160" s="334"/>
      <c r="W160" s="334"/>
      <c r="X160" s="334"/>
      <c r="Y160" s="334"/>
      <c r="Z160" s="334"/>
      <c r="AA160" s="334"/>
      <c r="AB160" s="334"/>
      <c r="AC160" s="334"/>
      <c r="AD160" s="334"/>
    </row>
    <row r="161" ht="23.25" customHeight="1">
      <c r="A161" s="334"/>
      <c r="B161" s="334"/>
      <c r="C161" s="334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  <c r="AB161" s="334"/>
      <c r="AC161" s="334"/>
      <c r="AD161" s="334"/>
    </row>
    <row r="162" ht="23.25" customHeight="1">
      <c r="A162" s="334"/>
      <c r="B162" s="334"/>
      <c r="C162" s="334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  <c r="AB162" s="334"/>
      <c r="AC162" s="334"/>
      <c r="AD162" s="334"/>
    </row>
    <row r="163" ht="23.25" customHeight="1">
      <c r="A163" s="334"/>
      <c r="B163" s="334"/>
      <c r="C163" s="334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  <c r="AB163" s="334"/>
      <c r="AC163" s="334"/>
      <c r="AD163" s="334"/>
    </row>
    <row r="164" ht="23.25" customHeight="1">
      <c r="A164" s="334"/>
      <c r="B164" s="334"/>
      <c r="C164" s="334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4"/>
      <c r="T164" s="334"/>
      <c r="U164" s="334"/>
      <c r="V164" s="334"/>
      <c r="W164" s="334"/>
      <c r="X164" s="334"/>
      <c r="Y164" s="334"/>
      <c r="Z164" s="334"/>
      <c r="AA164" s="334"/>
      <c r="AB164" s="334"/>
      <c r="AC164" s="334"/>
      <c r="AD164" s="334"/>
    </row>
    <row r="165" ht="23.25" customHeight="1">
      <c r="A165" s="334"/>
      <c r="B165" s="334"/>
      <c r="C165" s="334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  <c r="AB165" s="334"/>
      <c r="AC165" s="334"/>
      <c r="AD165" s="334"/>
    </row>
    <row r="166" ht="23.25" customHeight="1">
      <c r="A166" s="334"/>
      <c r="B166" s="334"/>
      <c r="C166" s="334"/>
      <c r="D166" s="334"/>
      <c r="E166" s="334"/>
      <c r="F166" s="334"/>
      <c r="G166" s="334"/>
      <c r="H166" s="334"/>
      <c r="I166" s="334"/>
      <c r="J166" s="334"/>
      <c r="K166" s="334"/>
      <c r="L166" s="334"/>
      <c r="M166" s="334"/>
      <c r="N166" s="334"/>
      <c r="O166" s="334"/>
      <c r="P166" s="334"/>
      <c r="Q166" s="334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  <c r="AB166" s="334"/>
      <c r="AC166" s="334"/>
      <c r="AD166" s="334"/>
    </row>
    <row r="167" ht="23.25" customHeight="1">
      <c r="A167" s="334"/>
      <c r="B167" s="334"/>
      <c r="C167" s="334"/>
      <c r="D167" s="334"/>
      <c r="E167" s="334"/>
      <c r="F167" s="334"/>
      <c r="G167" s="334"/>
      <c r="H167" s="334"/>
      <c r="I167" s="334"/>
      <c r="J167" s="334"/>
      <c r="K167" s="334"/>
      <c r="L167" s="334"/>
      <c r="M167" s="334"/>
      <c r="N167" s="334"/>
      <c r="O167" s="334"/>
      <c r="P167" s="334"/>
      <c r="Q167" s="334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  <c r="AB167" s="334"/>
      <c r="AC167" s="334"/>
      <c r="AD167" s="334"/>
    </row>
    <row r="168" ht="23.25" customHeight="1">
      <c r="A168" s="334"/>
      <c r="B168" s="334"/>
      <c r="C168" s="334"/>
      <c r="D168" s="334"/>
      <c r="E168" s="334"/>
      <c r="F168" s="334"/>
      <c r="G168" s="334"/>
      <c r="H168" s="334"/>
      <c r="I168" s="334"/>
      <c r="J168" s="334"/>
      <c r="K168" s="334"/>
      <c r="L168" s="334"/>
      <c r="M168" s="334"/>
      <c r="N168" s="334"/>
      <c r="O168" s="334"/>
      <c r="P168" s="334"/>
      <c r="Q168" s="334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  <c r="AB168" s="334"/>
      <c r="AC168" s="334"/>
      <c r="AD168" s="334"/>
    </row>
    <row r="169" ht="23.25" customHeight="1">
      <c r="A169" s="334"/>
      <c r="B169" s="334"/>
      <c r="C169" s="334"/>
      <c r="D169" s="334"/>
      <c r="E169" s="334"/>
      <c r="F169" s="334"/>
      <c r="G169" s="334"/>
      <c r="H169" s="334"/>
      <c r="I169" s="334"/>
      <c r="J169" s="334"/>
      <c r="K169" s="334"/>
      <c r="L169" s="334"/>
      <c r="M169" s="334"/>
      <c r="N169" s="334"/>
      <c r="O169" s="334"/>
      <c r="P169" s="334"/>
      <c r="Q169" s="334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  <c r="AB169" s="334"/>
      <c r="AC169" s="334"/>
      <c r="AD169" s="334"/>
    </row>
    <row r="170" ht="23.25" customHeight="1">
      <c r="A170" s="334"/>
      <c r="B170" s="334"/>
      <c r="C170" s="334"/>
      <c r="D170" s="334"/>
      <c r="E170" s="334"/>
      <c r="F170" s="334"/>
      <c r="G170" s="334"/>
      <c r="H170" s="334"/>
      <c r="I170" s="334"/>
      <c r="J170" s="334"/>
      <c r="K170" s="334"/>
      <c r="L170" s="334"/>
      <c r="M170" s="334"/>
      <c r="N170" s="334"/>
      <c r="O170" s="334"/>
      <c r="P170" s="334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  <c r="AB170" s="334"/>
      <c r="AC170" s="334"/>
      <c r="AD170" s="334"/>
    </row>
    <row r="171" ht="23.25" customHeight="1">
      <c r="A171" s="334"/>
      <c r="B171" s="334"/>
      <c r="C171" s="334"/>
      <c r="D171" s="334"/>
      <c r="E171" s="334"/>
      <c r="F171" s="334"/>
      <c r="G171" s="334"/>
      <c r="H171" s="334"/>
      <c r="I171" s="334"/>
      <c r="J171" s="334"/>
      <c r="K171" s="334"/>
      <c r="L171" s="334"/>
      <c r="M171" s="334"/>
      <c r="N171" s="334"/>
      <c r="O171" s="334"/>
      <c r="P171" s="334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  <c r="AB171" s="334"/>
      <c r="AC171" s="334"/>
      <c r="AD171" s="334"/>
    </row>
    <row r="172" ht="23.25" customHeight="1">
      <c r="A172" s="334"/>
      <c r="B172" s="334"/>
      <c r="C172" s="334"/>
      <c r="D172" s="334"/>
      <c r="E172" s="334"/>
      <c r="F172" s="334"/>
      <c r="G172" s="334"/>
      <c r="H172" s="334"/>
      <c r="I172" s="334"/>
      <c r="J172" s="334"/>
      <c r="K172" s="334"/>
      <c r="L172" s="334"/>
      <c r="M172" s="334"/>
      <c r="N172" s="334"/>
      <c r="O172" s="334"/>
      <c r="P172" s="334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  <c r="AB172" s="334"/>
      <c r="AC172" s="334"/>
      <c r="AD172" s="334"/>
    </row>
    <row r="173" ht="23.25" customHeight="1">
      <c r="A173" s="334"/>
      <c r="B173" s="334"/>
      <c r="C173" s="334"/>
      <c r="D173" s="334"/>
      <c r="E173" s="334"/>
      <c r="F173" s="334"/>
      <c r="G173" s="334"/>
      <c r="H173" s="334"/>
      <c r="I173" s="334"/>
      <c r="J173" s="334"/>
      <c r="K173" s="334"/>
      <c r="L173" s="334"/>
      <c r="M173" s="334"/>
      <c r="N173" s="334"/>
      <c r="O173" s="334"/>
      <c r="P173" s="334"/>
      <c r="Q173" s="334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  <c r="AB173" s="334"/>
      <c r="AC173" s="334"/>
      <c r="AD173" s="334"/>
    </row>
    <row r="174" ht="23.25" customHeight="1">
      <c r="A174" s="334"/>
      <c r="B174" s="334"/>
      <c r="C174" s="334"/>
      <c r="D174" s="334"/>
      <c r="E174" s="334"/>
      <c r="F174" s="334"/>
      <c r="G174" s="334"/>
      <c r="H174" s="334"/>
      <c r="I174" s="334"/>
      <c r="J174" s="334"/>
      <c r="K174" s="334"/>
      <c r="L174" s="334"/>
      <c r="M174" s="334"/>
      <c r="N174" s="334"/>
      <c r="O174" s="334"/>
      <c r="P174" s="334"/>
      <c r="Q174" s="334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  <c r="AB174" s="334"/>
      <c r="AC174" s="334"/>
      <c r="AD174" s="334"/>
    </row>
    <row r="175" ht="23.25" customHeight="1">
      <c r="A175" s="334"/>
      <c r="B175" s="334"/>
      <c r="C175" s="334"/>
      <c r="D175" s="334"/>
      <c r="E175" s="334"/>
      <c r="F175" s="334"/>
      <c r="G175" s="334"/>
      <c r="H175" s="334"/>
      <c r="I175" s="334"/>
      <c r="J175" s="334"/>
      <c r="K175" s="334"/>
      <c r="L175" s="334"/>
      <c r="M175" s="334"/>
      <c r="N175" s="334"/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  <c r="AB175" s="334"/>
      <c r="AC175" s="334"/>
      <c r="AD175" s="334"/>
    </row>
    <row r="176" ht="23.25" customHeight="1">
      <c r="A176" s="334"/>
      <c r="B176" s="334"/>
      <c r="C176" s="334"/>
      <c r="D176" s="334"/>
      <c r="E176" s="334"/>
      <c r="F176" s="334"/>
      <c r="G176" s="334"/>
      <c r="H176" s="334"/>
      <c r="I176" s="334"/>
      <c r="J176" s="334"/>
      <c r="K176" s="334"/>
      <c r="L176" s="334"/>
      <c r="M176" s="334"/>
      <c r="N176" s="334"/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  <c r="AB176" s="334"/>
      <c r="AC176" s="334"/>
      <c r="AD176" s="334"/>
    </row>
    <row r="177" ht="23.25" customHeight="1">
      <c r="A177" s="334"/>
      <c r="B177" s="334"/>
      <c r="C177" s="334"/>
      <c r="D177" s="334"/>
      <c r="E177" s="334"/>
      <c r="F177" s="334"/>
      <c r="G177" s="334"/>
      <c r="H177" s="334"/>
      <c r="I177" s="334"/>
      <c r="J177" s="334"/>
      <c r="K177" s="334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  <c r="AB177" s="334"/>
      <c r="AC177" s="334"/>
      <c r="AD177" s="334"/>
    </row>
    <row r="178" ht="23.25" customHeight="1">
      <c r="A178" s="334"/>
      <c r="B178" s="334"/>
      <c r="C178" s="334"/>
      <c r="D178" s="334"/>
      <c r="E178" s="334"/>
      <c r="F178" s="334"/>
      <c r="G178" s="334"/>
      <c r="H178" s="334"/>
      <c r="I178" s="334"/>
      <c r="J178" s="334"/>
      <c r="K178" s="334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  <c r="AB178" s="334"/>
      <c r="AC178" s="334"/>
      <c r="AD178" s="334"/>
    </row>
    <row r="179" ht="23.25" customHeight="1">
      <c r="A179" s="334"/>
      <c r="B179" s="334"/>
      <c r="C179" s="334"/>
      <c r="D179" s="334"/>
      <c r="E179" s="334"/>
      <c r="F179" s="334"/>
      <c r="G179" s="334"/>
      <c r="H179" s="334"/>
      <c r="I179" s="334"/>
      <c r="J179" s="334"/>
      <c r="K179" s="334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  <c r="AB179" s="334"/>
      <c r="AC179" s="334"/>
      <c r="AD179" s="334"/>
    </row>
    <row r="180" ht="23.25" customHeight="1">
      <c r="A180" s="334"/>
      <c r="B180" s="334"/>
      <c r="C180" s="334"/>
      <c r="D180" s="334"/>
      <c r="E180" s="334"/>
      <c r="F180" s="334"/>
      <c r="G180" s="334"/>
      <c r="H180" s="334"/>
      <c r="I180" s="334"/>
      <c r="J180" s="334"/>
      <c r="K180" s="334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  <c r="AB180" s="334"/>
      <c r="AC180" s="334"/>
      <c r="AD180" s="334"/>
    </row>
    <row r="181" ht="23.25" customHeight="1">
      <c r="A181" s="334"/>
      <c r="B181" s="334"/>
      <c r="C181" s="334"/>
      <c r="D181" s="334"/>
      <c r="E181" s="334"/>
      <c r="F181" s="334"/>
      <c r="G181" s="334"/>
      <c r="H181" s="334"/>
      <c r="I181" s="334"/>
      <c r="J181" s="334"/>
      <c r="K181" s="334"/>
      <c r="L181" s="334"/>
      <c r="M181" s="334"/>
      <c r="N181" s="334"/>
      <c r="O181" s="334"/>
      <c r="P181" s="334"/>
      <c r="Q181" s="334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  <c r="AB181" s="334"/>
      <c r="AC181" s="334"/>
      <c r="AD181" s="334"/>
    </row>
    <row r="182" ht="23.25" customHeight="1">
      <c r="A182" s="334"/>
      <c r="B182" s="334"/>
      <c r="C182" s="334"/>
      <c r="D182" s="334"/>
      <c r="E182" s="334"/>
      <c r="F182" s="334"/>
      <c r="G182" s="334"/>
      <c r="H182" s="334"/>
      <c r="I182" s="334"/>
      <c r="J182" s="334"/>
      <c r="K182" s="334"/>
      <c r="L182" s="334"/>
      <c r="M182" s="334"/>
      <c r="N182" s="334"/>
      <c r="O182" s="334"/>
      <c r="P182" s="334"/>
      <c r="Q182" s="334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  <c r="AB182" s="334"/>
      <c r="AC182" s="334"/>
      <c r="AD182" s="334"/>
    </row>
    <row r="183" ht="23.25" customHeight="1">
      <c r="A183" s="334"/>
      <c r="B183" s="334"/>
      <c r="C183" s="334"/>
      <c r="D183" s="334"/>
      <c r="E183" s="334"/>
      <c r="F183" s="334"/>
      <c r="G183" s="334"/>
      <c r="H183" s="334"/>
      <c r="I183" s="334"/>
      <c r="J183" s="334"/>
      <c r="K183" s="334"/>
      <c r="L183" s="334"/>
      <c r="M183" s="334"/>
      <c r="N183" s="334"/>
      <c r="O183" s="334"/>
      <c r="P183" s="334"/>
      <c r="Q183" s="334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  <c r="AB183" s="334"/>
      <c r="AC183" s="334"/>
      <c r="AD183" s="334"/>
    </row>
    <row r="184" ht="23.25" customHeight="1">
      <c r="A184" s="334"/>
      <c r="B184" s="334"/>
      <c r="C184" s="334"/>
      <c r="D184" s="334"/>
      <c r="E184" s="334"/>
      <c r="F184" s="334"/>
      <c r="G184" s="334"/>
      <c r="H184" s="334"/>
      <c r="I184" s="334"/>
      <c r="J184" s="334"/>
      <c r="K184" s="334"/>
      <c r="L184" s="334"/>
      <c r="M184" s="334"/>
      <c r="N184" s="334"/>
      <c r="O184" s="334"/>
      <c r="P184" s="334"/>
      <c r="Q184" s="334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  <c r="AB184" s="334"/>
      <c r="AC184" s="334"/>
      <c r="AD184" s="334"/>
    </row>
    <row r="185" ht="23.25" customHeight="1">
      <c r="A185" s="334"/>
      <c r="B185" s="334"/>
      <c r="C185" s="334"/>
      <c r="D185" s="334"/>
      <c r="E185" s="334"/>
      <c r="F185" s="334"/>
      <c r="G185" s="334"/>
      <c r="H185" s="334"/>
      <c r="I185" s="334"/>
      <c r="J185" s="334"/>
      <c r="K185" s="334"/>
      <c r="L185" s="334"/>
      <c r="M185" s="334"/>
      <c r="N185" s="334"/>
      <c r="O185" s="334"/>
      <c r="P185" s="334"/>
      <c r="Q185" s="334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  <c r="AB185" s="334"/>
      <c r="AC185" s="334"/>
      <c r="AD185" s="334"/>
    </row>
    <row r="186" ht="23.25" customHeight="1">
      <c r="A186" s="334"/>
      <c r="B186" s="334"/>
      <c r="C186" s="334"/>
      <c r="D186" s="334"/>
      <c r="E186" s="334"/>
      <c r="F186" s="334"/>
      <c r="G186" s="334"/>
      <c r="H186" s="334"/>
      <c r="I186" s="334"/>
      <c r="J186" s="334"/>
      <c r="K186" s="334"/>
      <c r="L186" s="334"/>
      <c r="M186" s="334"/>
      <c r="N186" s="334"/>
      <c r="O186" s="334"/>
      <c r="P186" s="334"/>
      <c r="Q186" s="334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  <c r="AB186" s="334"/>
      <c r="AC186" s="334"/>
      <c r="AD186" s="334"/>
    </row>
    <row r="187" ht="23.25" customHeight="1">
      <c r="A187" s="334"/>
      <c r="B187" s="334"/>
      <c r="C187" s="334"/>
      <c r="D187" s="334"/>
      <c r="E187" s="334"/>
      <c r="F187" s="334"/>
      <c r="G187" s="334"/>
      <c r="H187" s="334"/>
      <c r="I187" s="334"/>
      <c r="J187" s="334"/>
      <c r="K187" s="334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  <c r="AB187" s="334"/>
      <c r="AC187" s="334"/>
      <c r="AD187" s="334"/>
    </row>
    <row r="188" ht="23.25" customHeight="1">
      <c r="A188" s="334"/>
      <c r="B188" s="334"/>
      <c r="C188" s="334"/>
      <c r="D188" s="334"/>
      <c r="E188" s="334"/>
      <c r="F188" s="334"/>
      <c r="G188" s="334"/>
      <c r="H188" s="334"/>
      <c r="I188" s="334"/>
      <c r="J188" s="334"/>
      <c r="K188" s="334"/>
      <c r="L188" s="334"/>
      <c r="M188" s="334"/>
      <c r="N188" s="334"/>
      <c r="O188" s="334"/>
      <c r="P188" s="334"/>
      <c r="Q188" s="334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  <c r="AB188" s="334"/>
      <c r="AC188" s="334"/>
      <c r="AD188" s="334"/>
    </row>
    <row r="189" ht="23.25" customHeight="1">
      <c r="A189" s="334"/>
      <c r="B189" s="334"/>
      <c r="C189" s="334"/>
      <c r="D189" s="334"/>
      <c r="E189" s="334"/>
      <c r="F189" s="334"/>
      <c r="G189" s="334"/>
      <c r="H189" s="334"/>
      <c r="I189" s="334"/>
      <c r="J189" s="334"/>
      <c r="K189" s="334"/>
      <c r="L189" s="334"/>
      <c r="M189" s="334"/>
      <c r="N189" s="334"/>
      <c r="O189" s="334"/>
      <c r="P189" s="334"/>
      <c r="Q189" s="334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  <c r="AB189" s="334"/>
      <c r="AC189" s="334"/>
      <c r="AD189" s="334"/>
    </row>
    <row r="190" ht="23.25" customHeight="1">
      <c r="A190" s="334"/>
      <c r="B190" s="334"/>
      <c r="C190" s="334"/>
      <c r="D190" s="334"/>
      <c r="E190" s="334"/>
      <c r="F190" s="334"/>
      <c r="G190" s="334"/>
      <c r="H190" s="334"/>
      <c r="I190" s="334"/>
      <c r="J190" s="334"/>
      <c r="K190" s="334"/>
      <c r="L190" s="334"/>
      <c r="M190" s="334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  <c r="AB190" s="334"/>
      <c r="AC190" s="334"/>
      <c r="AD190" s="334"/>
    </row>
    <row r="191" ht="23.25" customHeight="1">
      <c r="A191" s="334"/>
      <c r="B191" s="334"/>
      <c r="C191" s="334"/>
      <c r="D191" s="334"/>
      <c r="E191" s="334"/>
      <c r="F191" s="334"/>
      <c r="G191" s="334"/>
      <c r="H191" s="334"/>
      <c r="I191" s="334"/>
      <c r="J191" s="334"/>
      <c r="K191" s="334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  <c r="AB191" s="334"/>
      <c r="AC191" s="334"/>
      <c r="AD191" s="334"/>
    </row>
    <row r="192" ht="23.25" customHeight="1">
      <c r="A192" s="334"/>
      <c r="B192" s="334"/>
      <c r="C192" s="334"/>
      <c r="D192" s="334"/>
      <c r="E192" s="334"/>
      <c r="F192" s="334"/>
      <c r="G192" s="334"/>
      <c r="H192" s="334"/>
      <c r="I192" s="334"/>
      <c r="J192" s="334"/>
      <c r="K192" s="334"/>
      <c r="L192" s="334"/>
      <c r="M192" s="334"/>
      <c r="N192" s="334"/>
      <c r="O192" s="334"/>
      <c r="P192" s="334"/>
      <c r="Q192" s="334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  <c r="AB192" s="334"/>
      <c r="AC192" s="334"/>
      <c r="AD192" s="334"/>
    </row>
    <row r="193" ht="23.25" customHeight="1">
      <c r="A193" s="334"/>
      <c r="B193" s="334"/>
      <c r="C193" s="334"/>
      <c r="D193" s="334"/>
      <c r="E193" s="334"/>
      <c r="F193" s="334"/>
      <c r="G193" s="334"/>
      <c r="H193" s="334"/>
      <c r="I193" s="334"/>
      <c r="J193" s="334"/>
      <c r="K193" s="334"/>
      <c r="L193" s="334"/>
      <c r="M193" s="334"/>
      <c r="N193" s="334"/>
      <c r="O193" s="334"/>
      <c r="P193" s="334"/>
      <c r="Q193" s="334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  <c r="AB193" s="334"/>
      <c r="AC193" s="334"/>
      <c r="AD193" s="334"/>
    </row>
    <row r="194" ht="23.25" customHeight="1">
      <c r="A194" s="334"/>
      <c r="B194" s="334"/>
      <c r="C194" s="334"/>
      <c r="D194" s="334"/>
      <c r="E194" s="334"/>
      <c r="F194" s="334"/>
      <c r="G194" s="334"/>
      <c r="H194" s="334"/>
      <c r="I194" s="334"/>
      <c r="J194" s="334"/>
      <c r="K194" s="334"/>
      <c r="L194" s="334"/>
      <c r="M194" s="334"/>
      <c r="N194" s="334"/>
      <c r="O194" s="334"/>
      <c r="P194" s="334"/>
      <c r="Q194" s="334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  <c r="AB194" s="334"/>
      <c r="AC194" s="334"/>
      <c r="AD194" s="334"/>
    </row>
    <row r="195" ht="23.25" customHeight="1">
      <c r="A195" s="334"/>
      <c r="B195" s="334"/>
      <c r="C195" s="334"/>
      <c r="D195" s="334"/>
      <c r="E195" s="334"/>
      <c r="F195" s="334"/>
      <c r="G195" s="334"/>
      <c r="H195" s="334"/>
      <c r="I195" s="334"/>
      <c r="J195" s="334"/>
      <c r="K195" s="334"/>
      <c r="L195" s="334"/>
      <c r="M195" s="334"/>
      <c r="N195" s="334"/>
      <c r="O195" s="334"/>
      <c r="P195" s="334"/>
      <c r="Q195" s="334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  <c r="AB195" s="334"/>
      <c r="AC195" s="334"/>
      <c r="AD195" s="334"/>
    </row>
    <row r="196" ht="23.25" customHeight="1">
      <c r="A196" s="334"/>
      <c r="B196" s="334"/>
      <c r="C196" s="334"/>
      <c r="D196" s="334"/>
      <c r="E196" s="334"/>
      <c r="F196" s="334"/>
      <c r="G196" s="334"/>
      <c r="H196" s="334"/>
      <c r="I196" s="334"/>
      <c r="J196" s="334"/>
      <c r="K196" s="334"/>
      <c r="L196" s="334"/>
      <c r="M196" s="334"/>
      <c r="N196" s="334"/>
      <c r="O196" s="334"/>
      <c r="P196" s="334"/>
      <c r="Q196" s="334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  <c r="AB196" s="334"/>
      <c r="AC196" s="334"/>
      <c r="AD196" s="334"/>
    </row>
    <row r="197" ht="23.25" customHeight="1">
      <c r="A197" s="334"/>
      <c r="B197" s="334"/>
      <c r="C197" s="334"/>
      <c r="D197" s="334"/>
      <c r="E197" s="334"/>
      <c r="F197" s="334"/>
      <c r="G197" s="334"/>
      <c r="H197" s="334"/>
      <c r="I197" s="334"/>
      <c r="J197" s="334"/>
      <c r="K197" s="334"/>
      <c r="L197" s="334"/>
      <c r="M197" s="334"/>
      <c r="N197" s="334"/>
      <c r="O197" s="334"/>
      <c r="P197" s="334"/>
      <c r="Q197" s="334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  <c r="AB197" s="334"/>
      <c r="AC197" s="334"/>
      <c r="AD197" s="334"/>
    </row>
    <row r="198" ht="23.25" customHeight="1">
      <c r="A198" s="334"/>
      <c r="B198" s="334"/>
      <c r="C198" s="334"/>
      <c r="D198" s="334"/>
      <c r="E198" s="334"/>
      <c r="F198" s="334"/>
      <c r="G198" s="334"/>
      <c r="H198" s="334"/>
      <c r="I198" s="334"/>
      <c r="J198" s="334"/>
      <c r="K198" s="334"/>
      <c r="L198" s="334"/>
      <c r="M198" s="334"/>
      <c r="N198" s="334"/>
      <c r="O198" s="334"/>
      <c r="P198" s="334"/>
      <c r="Q198" s="334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  <c r="AB198" s="334"/>
      <c r="AC198" s="334"/>
      <c r="AD198" s="334"/>
    </row>
    <row r="199" ht="23.25" customHeight="1">
      <c r="A199" s="334"/>
      <c r="B199" s="334"/>
      <c r="C199" s="334"/>
      <c r="D199" s="334"/>
      <c r="E199" s="334"/>
      <c r="F199" s="334"/>
      <c r="G199" s="334"/>
      <c r="H199" s="334"/>
      <c r="I199" s="334"/>
      <c r="J199" s="334"/>
      <c r="K199" s="334"/>
      <c r="L199" s="334"/>
      <c r="M199" s="334"/>
      <c r="N199" s="334"/>
      <c r="O199" s="334"/>
      <c r="P199" s="334"/>
      <c r="Q199" s="334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  <c r="AB199" s="334"/>
      <c r="AC199" s="334"/>
      <c r="AD199" s="334"/>
    </row>
    <row r="200" ht="23.25" customHeight="1">
      <c r="A200" s="334"/>
      <c r="B200" s="334"/>
      <c r="C200" s="334"/>
      <c r="D200" s="334"/>
      <c r="E200" s="334"/>
      <c r="F200" s="334"/>
      <c r="G200" s="334"/>
      <c r="H200" s="334"/>
      <c r="I200" s="334"/>
      <c r="J200" s="334"/>
      <c r="K200" s="334"/>
      <c r="L200" s="334"/>
      <c r="M200" s="334"/>
      <c r="N200" s="334"/>
      <c r="O200" s="334"/>
      <c r="P200" s="334"/>
      <c r="Q200" s="334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  <c r="AB200" s="334"/>
      <c r="AC200" s="334"/>
      <c r="AD200" s="334"/>
    </row>
    <row r="201" ht="23.25" customHeight="1">
      <c r="A201" s="334"/>
      <c r="B201" s="334"/>
      <c r="C201" s="334"/>
      <c r="D201" s="334"/>
      <c r="E201" s="334"/>
      <c r="F201" s="334"/>
      <c r="G201" s="334"/>
      <c r="H201" s="334"/>
      <c r="I201" s="334"/>
      <c r="J201" s="334"/>
      <c r="K201" s="334"/>
      <c r="L201" s="334"/>
      <c r="M201" s="334"/>
      <c r="N201" s="334"/>
      <c r="O201" s="334"/>
      <c r="P201" s="334"/>
      <c r="Q201" s="334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  <c r="AB201" s="334"/>
      <c r="AC201" s="334"/>
      <c r="AD201" s="334"/>
    </row>
    <row r="202" ht="23.25" customHeight="1">
      <c r="A202" s="334"/>
      <c r="B202" s="334"/>
      <c r="C202" s="334"/>
      <c r="D202" s="334"/>
      <c r="E202" s="334"/>
      <c r="F202" s="334"/>
      <c r="G202" s="334"/>
      <c r="H202" s="334"/>
      <c r="I202" s="334"/>
      <c r="J202" s="334"/>
      <c r="K202" s="334"/>
      <c r="L202" s="334"/>
      <c r="M202" s="334"/>
      <c r="N202" s="334"/>
      <c r="O202" s="334"/>
      <c r="P202" s="334"/>
      <c r="Q202" s="334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  <c r="AB202" s="334"/>
      <c r="AC202" s="334"/>
      <c r="AD202" s="334"/>
    </row>
    <row r="203" ht="23.25" customHeight="1">
      <c r="A203" s="334"/>
      <c r="B203" s="334"/>
      <c r="C203" s="334"/>
      <c r="D203" s="334"/>
      <c r="E203" s="334"/>
      <c r="F203" s="334"/>
      <c r="G203" s="334"/>
      <c r="H203" s="334"/>
      <c r="I203" s="334"/>
      <c r="J203" s="334"/>
      <c r="K203" s="334"/>
      <c r="L203" s="334"/>
      <c r="M203" s="334"/>
      <c r="N203" s="334"/>
      <c r="O203" s="334"/>
      <c r="P203" s="334"/>
      <c r="Q203" s="334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  <c r="AB203" s="334"/>
      <c r="AC203" s="334"/>
      <c r="AD203" s="334"/>
    </row>
    <row r="204" ht="23.25" customHeight="1">
      <c r="A204" s="334"/>
      <c r="B204" s="334"/>
      <c r="C204" s="334"/>
      <c r="D204" s="334"/>
      <c r="E204" s="334"/>
      <c r="F204" s="334"/>
      <c r="G204" s="334"/>
      <c r="H204" s="334"/>
      <c r="I204" s="334"/>
      <c r="J204" s="334"/>
      <c r="K204" s="334"/>
      <c r="L204" s="334"/>
      <c r="M204" s="334"/>
      <c r="N204" s="334"/>
      <c r="O204" s="334"/>
      <c r="P204" s="334"/>
      <c r="Q204" s="334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  <c r="AB204" s="334"/>
      <c r="AC204" s="334"/>
      <c r="AD204" s="334"/>
    </row>
    <row r="205" ht="23.25" customHeight="1">
      <c r="A205" s="334"/>
      <c r="B205" s="334"/>
      <c r="C205" s="334"/>
      <c r="D205" s="334"/>
      <c r="E205" s="334"/>
      <c r="F205" s="334"/>
      <c r="G205" s="334"/>
      <c r="H205" s="334"/>
      <c r="I205" s="334"/>
      <c r="J205" s="334"/>
      <c r="K205" s="334"/>
      <c r="L205" s="334"/>
      <c r="M205" s="334"/>
      <c r="N205" s="334"/>
      <c r="O205" s="334"/>
      <c r="P205" s="334"/>
      <c r="Q205" s="334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  <c r="AB205" s="334"/>
      <c r="AC205" s="334"/>
      <c r="AD205" s="334"/>
    </row>
    <row r="206" ht="23.25" customHeight="1">
      <c r="A206" s="334"/>
      <c r="B206" s="334"/>
      <c r="C206" s="334"/>
      <c r="D206" s="334"/>
      <c r="E206" s="334"/>
      <c r="F206" s="334"/>
      <c r="G206" s="334"/>
      <c r="H206" s="334"/>
      <c r="I206" s="334"/>
      <c r="J206" s="334"/>
      <c r="K206" s="334"/>
      <c r="L206" s="334"/>
      <c r="M206" s="334"/>
      <c r="N206" s="334"/>
      <c r="O206" s="334"/>
      <c r="P206" s="334"/>
      <c r="Q206" s="334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  <c r="AB206" s="334"/>
      <c r="AC206" s="334"/>
      <c r="AD206" s="334"/>
    </row>
    <row r="207" ht="23.25" customHeight="1">
      <c r="A207" s="334"/>
      <c r="B207" s="334"/>
      <c r="C207" s="334"/>
      <c r="D207" s="334"/>
      <c r="E207" s="334"/>
      <c r="F207" s="334"/>
      <c r="G207" s="334"/>
      <c r="H207" s="334"/>
      <c r="I207" s="334"/>
      <c r="J207" s="334"/>
      <c r="K207" s="334"/>
      <c r="L207" s="334"/>
      <c r="M207" s="334"/>
      <c r="N207" s="334"/>
      <c r="O207" s="334"/>
      <c r="P207" s="334"/>
      <c r="Q207" s="334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  <c r="AB207" s="334"/>
      <c r="AC207" s="334"/>
      <c r="AD207" s="334"/>
    </row>
    <row r="208" ht="23.25" customHeight="1">
      <c r="A208" s="334"/>
      <c r="B208" s="334"/>
      <c r="C208" s="334"/>
      <c r="D208" s="334"/>
      <c r="E208" s="334"/>
      <c r="F208" s="334"/>
      <c r="G208" s="334"/>
      <c r="H208" s="334"/>
      <c r="I208" s="334"/>
      <c r="J208" s="334"/>
      <c r="K208" s="334"/>
      <c r="L208" s="334"/>
      <c r="M208" s="334"/>
      <c r="N208" s="334"/>
      <c r="O208" s="334"/>
      <c r="P208" s="334"/>
      <c r="Q208" s="334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  <c r="AB208" s="334"/>
      <c r="AC208" s="334"/>
      <c r="AD208" s="334"/>
    </row>
    <row r="209" ht="23.25" customHeight="1">
      <c r="A209" s="334"/>
      <c r="B209" s="334"/>
      <c r="C209" s="334"/>
      <c r="D209" s="334"/>
      <c r="E209" s="334"/>
      <c r="F209" s="334"/>
      <c r="G209" s="334"/>
      <c r="H209" s="334"/>
      <c r="I209" s="334"/>
      <c r="J209" s="334"/>
      <c r="K209" s="334"/>
      <c r="L209" s="334"/>
      <c r="M209" s="334"/>
      <c r="N209" s="334"/>
      <c r="O209" s="334"/>
      <c r="P209" s="334"/>
      <c r="Q209" s="334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  <c r="AB209" s="334"/>
      <c r="AC209" s="334"/>
      <c r="AD209" s="334"/>
    </row>
    <row r="210" ht="23.25" customHeight="1">
      <c r="A210" s="334"/>
      <c r="B210" s="334"/>
      <c r="C210" s="334"/>
      <c r="D210" s="334"/>
      <c r="E210" s="334"/>
      <c r="F210" s="334"/>
      <c r="G210" s="334"/>
      <c r="H210" s="334"/>
      <c r="I210" s="334"/>
      <c r="J210" s="334"/>
      <c r="K210" s="334"/>
      <c r="L210" s="334"/>
      <c r="M210" s="334"/>
      <c r="N210" s="334"/>
      <c r="O210" s="334"/>
      <c r="P210" s="334"/>
      <c r="Q210" s="334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  <c r="AB210" s="334"/>
      <c r="AC210" s="334"/>
      <c r="AD210" s="334"/>
    </row>
    <row r="211" ht="23.25" customHeight="1">
      <c r="A211" s="334"/>
      <c r="B211" s="334"/>
      <c r="C211" s="334"/>
      <c r="D211" s="334"/>
      <c r="E211" s="334"/>
      <c r="F211" s="334"/>
      <c r="G211" s="334"/>
      <c r="H211" s="334"/>
      <c r="I211" s="334"/>
      <c r="J211" s="334"/>
      <c r="K211" s="334"/>
      <c r="L211" s="334"/>
      <c r="M211" s="334"/>
      <c r="N211" s="334"/>
      <c r="O211" s="334"/>
      <c r="P211" s="334"/>
      <c r="Q211" s="334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  <c r="AB211" s="334"/>
      <c r="AC211" s="334"/>
      <c r="AD211" s="334"/>
    </row>
    <row r="212" ht="23.25" customHeight="1">
      <c r="A212" s="334"/>
      <c r="B212" s="334"/>
      <c r="C212" s="334"/>
      <c r="D212" s="334"/>
      <c r="E212" s="334"/>
      <c r="F212" s="334"/>
      <c r="G212" s="334"/>
      <c r="H212" s="334"/>
      <c r="I212" s="334"/>
      <c r="J212" s="334"/>
      <c r="K212" s="334"/>
      <c r="L212" s="334"/>
      <c r="M212" s="334"/>
      <c r="N212" s="334"/>
      <c r="O212" s="334"/>
      <c r="P212" s="334"/>
      <c r="Q212" s="334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  <c r="AB212" s="334"/>
      <c r="AC212" s="334"/>
      <c r="AD212" s="334"/>
    </row>
    <row r="213" ht="23.25" customHeight="1">
      <c r="A213" s="334"/>
      <c r="B213" s="334"/>
      <c r="C213" s="334"/>
      <c r="D213" s="334"/>
      <c r="E213" s="334"/>
      <c r="F213" s="334"/>
      <c r="G213" s="334"/>
      <c r="H213" s="334"/>
      <c r="I213" s="334"/>
      <c r="J213" s="334"/>
      <c r="K213" s="334"/>
      <c r="L213" s="334"/>
      <c r="M213" s="334"/>
      <c r="N213" s="334"/>
      <c r="O213" s="334"/>
      <c r="P213" s="334"/>
      <c r="Q213" s="334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  <c r="AB213" s="334"/>
      <c r="AC213" s="334"/>
      <c r="AD213" s="334"/>
    </row>
    <row r="214" ht="23.25" customHeight="1">
      <c r="A214" s="334"/>
      <c r="B214" s="334"/>
      <c r="C214" s="334"/>
      <c r="D214" s="334"/>
      <c r="E214" s="334"/>
      <c r="F214" s="334"/>
      <c r="G214" s="334"/>
      <c r="H214" s="334"/>
      <c r="I214" s="334"/>
      <c r="J214" s="334"/>
      <c r="K214" s="334"/>
      <c r="L214" s="334"/>
      <c r="M214" s="334"/>
      <c r="N214" s="334"/>
      <c r="O214" s="334"/>
      <c r="P214" s="334"/>
      <c r="Q214" s="334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  <c r="AB214" s="334"/>
      <c r="AC214" s="334"/>
      <c r="AD214" s="334"/>
    </row>
    <row r="215" ht="23.25" customHeight="1">
      <c r="A215" s="334"/>
      <c r="B215" s="334"/>
      <c r="C215" s="334"/>
      <c r="D215" s="334"/>
      <c r="E215" s="334"/>
      <c r="F215" s="334"/>
      <c r="G215" s="334"/>
      <c r="H215" s="334"/>
      <c r="I215" s="334"/>
      <c r="J215" s="334"/>
      <c r="K215" s="334"/>
      <c r="L215" s="334"/>
      <c r="M215" s="334"/>
      <c r="N215" s="334"/>
      <c r="O215" s="334"/>
      <c r="P215" s="334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  <c r="AB215" s="334"/>
      <c r="AC215" s="334"/>
      <c r="AD215" s="334"/>
    </row>
    <row r="216" ht="23.25" customHeight="1">
      <c r="A216" s="334"/>
      <c r="B216" s="334"/>
      <c r="C216" s="334"/>
      <c r="D216" s="334"/>
      <c r="E216" s="334"/>
      <c r="F216" s="334"/>
      <c r="G216" s="334"/>
      <c r="H216" s="334"/>
      <c r="I216" s="334"/>
      <c r="J216" s="334"/>
      <c r="K216" s="334"/>
      <c r="L216" s="334"/>
      <c r="M216" s="334"/>
      <c r="N216" s="334"/>
      <c r="O216" s="334"/>
      <c r="P216" s="334"/>
      <c r="Q216" s="334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  <c r="AB216" s="334"/>
      <c r="AC216" s="334"/>
      <c r="AD216" s="334"/>
    </row>
    <row r="217" ht="23.25" customHeight="1">
      <c r="A217" s="334"/>
      <c r="B217" s="334"/>
      <c r="C217" s="334"/>
      <c r="D217" s="334"/>
      <c r="E217" s="334"/>
      <c r="F217" s="334"/>
      <c r="G217" s="334"/>
      <c r="H217" s="334"/>
      <c r="I217" s="334"/>
      <c r="J217" s="334"/>
      <c r="K217" s="334"/>
      <c r="L217" s="334"/>
      <c r="M217" s="334"/>
      <c r="N217" s="334"/>
      <c r="O217" s="334"/>
      <c r="P217" s="334"/>
      <c r="Q217" s="334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  <c r="AB217" s="334"/>
      <c r="AC217" s="334"/>
      <c r="AD217" s="334"/>
    </row>
    <row r="218" ht="23.25" customHeight="1">
      <c r="A218" s="334"/>
      <c r="B218" s="334"/>
      <c r="C218" s="334"/>
      <c r="D218" s="334"/>
      <c r="E218" s="334"/>
      <c r="F218" s="334"/>
      <c r="G218" s="334"/>
      <c r="H218" s="334"/>
      <c r="I218" s="334"/>
      <c r="J218" s="334"/>
      <c r="K218" s="334"/>
      <c r="L218" s="334"/>
      <c r="M218" s="334"/>
      <c r="N218" s="334"/>
      <c r="O218" s="334"/>
      <c r="P218" s="334"/>
      <c r="Q218" s="334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  <c r="AB218" s="334"/>
      <c r="AC218" s="334"/>
      <c r="AD218" s="334"/>
    </row>
    <row r="219" ht="23.25" customHeight="1">
      <c r="A219" s="334"/>
      <c r="B219" s="334"/>
      <c r="C219" s="334"/>
      <c r="D219" s="334"/>
      <c r="E219" s="334"/>
      <c r="F219" s="334"/>
      <c r="G219" s="334"/>
      <c r="H219" s="334"/>
      <c r="I219" s="334"/>
      <c r="J219" s="334"/>
      <c r="K219" s="334"/>
      <c r="L219" s="334"/>
      <c r="M219" s="334"/>
      <c r="N219" s="334"/>
      <c r="O219" s="334"/>
      <c r="P219" s="334"/>
      <c r="Q219" s="334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  <c r="AB219" s="334"/>
      <c r="AC219" s="334"/>
      <c r="AD219" s="334"/>
    </row>
    <row r="220" ht="23.25" customHeight="1">
      <c r="A220" s="334"/>
      <c r="B220" s="334"/>
      <c r="C220" s="334"/>
      <c r="D220" s="334"/>
      <c r="E220" s="334"/>
      <c r="F220" s="334"/>
      <c r="G220" s="334"/>
      <c r="H220" s="334"/>
      <c r="I220" s="334"/>
      <c r="J220" s="334"/>
      <c r="K220" s="334"/>
      <c r="L220" s="334"/>
      <c r="M220" s="334"/>
      <c r="N220" s="334"/>
      <c r="O220" s="334"/>
      <c r="P220" s="334"/>
      <c r="Q220" s="334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  <c r="AB220" s="334"/>
      <c r="AC220" s="334"/>
      <c r="AD220" s="334"/>
    </row>
    <row r="221" ht="23.25" customHeight="1">
      <c r="A221" s="334"/>
      <c r="B221" s="334"/>
      <c r="C221" s="334"/>
      <c r="D221" s="334"/>
      <c r="E221" s="334"/>
      <c r="F221" s="334"/>
      <c r="G221" s="334"/>
      <c r="H221" s="334"/>
      <c r="I221" s="334"/>
      <c r="J221" s="334"/>
      <c r="K221" s="334"/>
      <c r="L221" s="334"/>
      <c r="M221" s="334"/>
      <c r="N221" s="334"/>
      <c r="O221" s="334"/>
      <c r="P221" s="334"/>
      <c r="Q221" s="334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  <c r="AB221" s="334"/>
      <c r="AC221" s="334"/>
      <c r="AD221" s="334"/>
    </row>
    <row r="222" ht="23.25" customHeight="1">
      <c r="A222" s="334"/>
      <c r="B222" s="334"/>
      <c r="C222" s="334"/>
      <c r="D222" s="334"/>
      <c r="E222" s="334"/>
      <c r="F222" s="334"/>
      <c r="G222" s="334"/>
      <c r="H222" s="334"/>
      <c r="I222" s="334"/>
      <c r="J222" s="334"/>
      <c r="K222" s="334"/>
      <c r="L222" s="334"/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  <c r="AB222" s="334"/>
      <c r="AC222" s="334"/>
      <c r="AD222" s="334"/>
    </row>
    <row r="223" ht="23.25" customHeight="1">
      <c r="A223" s="334"/>
      <c r="B223" s="334"/>
      <c r="C223" s="334"/>
      <c r="D223" s="334"/>
      <c r="E223" s="334"/>
      <c r="F223" s="334"/>
      <c r="G223" s="334"/>
      <c r="H223" s="334"/>
      <c r="I223" s="334"/>
      <c r="J223" s="334"/>
      <c r="K223" s="334"/>
      <c r="L223" s="334"/>
      <c r="M223" s="334"/>
      <c r="N223" s="334"/>
      <c r="O223" s="334"/>
      <c r="P223" s="334"/>
      <c r="Q223" s="334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  <c r="AB223" s="334"/>
      <c r="AC223" s="334"/>
      <c r="AD223" s="334"/>
    </row>
    <row r="224" ht="23.25" customHeight="1">
      <c r="A224" s="334"/>
      <c r="B224" s="334"/>
      <c r="C224" s="334"/>
      <c r="D224" s="334"/>
      <c r="E224" s="334"/>
      <c r="F224" s="334"/>
      <c r="G224" s="334"/>
      <c r="H224" s="334"/>
      <c r="I224" s="334"/>
      <c r="J224" s="334"/>
      <c r="K224" s="334"/>
      <c r="L224" s="334"/>
      <c r="M224" s="334"/>
      <c r="N224" s="334"/>
      <c r="O224" s="334"/>
      <c r="P224" s="334"/>
      <c r="Q224" s="334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  <c r="AB224" s="334"/>
      <c r="AC224" s="334"/>
      <c r="AD224" s="334"/>
    </row>
    <row r="225" ht="23.25" customHeight="1">
      <c r="A225" s="334"/>
      <c r="B225" s="334"/>
      <c r="C225" s="334"/>
      <c r="D225" s="334"/>
      <c r="E225" s="334"/>
      <c r="F225" s="334"/>
      <c r="G225" s="334"/>
      <c r="H225" s="334"/>
      <c r="I225" s="334"/>
      <c r="J225" s="334"/>
      <c r="K225" s="334"/>
      <c r="L225" s="334"/>
      <c r="M225" s="334"/>
      <c r="N225" s="334"/>
      <c r="O225" s="334"/>
      <c r="P225" s="334"/>
      <c r="Q225" s="334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  <c r="AB225" s="334"/>
      <c r="AC225" s="334"/>
      <c r="AD225" s="334"/>
    </row>
    <row r="226" ht="23.25" customHeight="1">
      <c r="A226" s="334"/>
      <c r="B226" s="334"/>
      <c r="C226" s="334"/>
      <c r="D226" s="334"/>
      <c r="E226" s="334"/>
      <c r="F226" s="334"/>
      <c r="G226" s="334"/>
      <c r="H226" s="334"/>
      <c r="I226" s="334"/>
      <c r="J226" s="334"/>
      <c r="K226" s="334"/>
      <c r="L226" s="334"/>
      <c r="M226" s="334"/>
      <c r="N226" s="334"/>
      <c r="O226" s="334"/>
      <c r="P226" s="334"/>
      <c r="Q226" s="334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  <c r="AB226" s="334"/>
      <c r="AC226" s="334"/>
      <c r="AD226" s="334"/>
    </row>
    <row r="227" ht="23.25" customHeight="1">
      <c r="A227" s="334"/>
      <c r="B227" s="334"/>
      <c r="C227" s="334"/>
      <c r="D227" s="334"/>
      <c r="E227" s="334"/>
      <c r="F227" s="334"/>
      <c r="G227" s="334"/>
      <c r="H227" s="334"/>
      <c r="I227" s="334"/>
      <c r="J227" s="334"/>
      <c r="K227" s="334"/>
      <c r="L227" s="334"/>
      <c r="M227" s="334"/>
      <c r="N227" s="334"/>
      <c r="O227" s="334"/>
      <c r="P227" s="334"/>
      <c r="Q227" s="334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  <c r="AB227" s="334"/>
      <c r="AC227" s="334"/>
      <c r="AD227" s="334"/>
    </row>
    <row r="228" ht="23.25" customHeight="1">
      <c r="A228" s="334"/>
      <c r="B228" s="334"/>
      <c r="C228" s="334"/>
      <c r="D228" s="334"/>
      <c r="E228" s="334"/>
      <c r="F228" s="334"/>
      <c r="G228" s="334"/>
      <c r="H228" s="334"/>
      <c r="I228" s="334"/>
      <c r="J228" s="334"/>
      <c r="K228" s="334"/>
      <c r="L228" s="334"/>
      <c r="M228" s="334"/>
      <c r="N228" s="334"/>
      <c r="O228" s="334"/>
      <c r="P228" s="334"/>
      <c r="Q228" s="334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  <c r="AB228" s="334"/>
      <c r="AC228" s="334"/>
      <c r="AD228" s="334"/>
    </row>
    <row r="229" ht="23.25" customHeight="1">
      <c r="A229" s="334"/>
      <c r="B229" s="334"/>
      <c r="C229" s="334"/>
      <c r="D229" s="334"/>
      <c r="E229" s="334"/>
      <c r="F229" s="334"/>
      <c r="G229" s="334"/>
      <c r="H229" s="334"/>
      <c r="I229" s="334"/>
      <c r="J229" s="334"/>
      <c r="K229" s="334"/>
      <c r="L229" s="334"/>
      <c r="M229" s="334"/>
      <c r="N229" s="334"/>
      <c r="O229" s="334"/>
      <c r="P229" s="334"/>
      <c r="Q229" s="334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  <c r="AB229" s="334"/>
      <c r="AC229" s="334"/>
      <c r="AD229" s="334"/>
    </row>
    <row r="230" ht="23.25" customHeight="1">
      <c r="A230" s="334"/>
      <c r="B230" s="334"/>
      <c r="C230" s="334"/>
      <c r="D230" s="334"/>
      <c r="E230" s="334"/>
      <c r="F230" s="334"/>
      <c r="G230" s="334"/>
      <c r="H230" s="334"/>
      <c r="I230" s="334"/>
      <c r="J230" s="334"/>
      <c r="K230" s="334"/>
      <c r="L230" s="334"/>
      <c r="M230" s="334"/>
      <c r="N230" s="334"/>
      <c r="O230" s="334"/>
      <c r="P230" s="334"/>
      <c r="Q230" s="334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  <c r="AB230" s="334"/>
      <c r="AC230" s="334"/>
      <c r="AD230" s="334"/>
    </row>
    <row r="231" ht="23.25" customHeight="1">
      <c r="A231" s="334"/>
      <c r="B231" s="334"/>
      <c r="C231" s="334"/>
      <c r="D231" s="334"/>
      <c r="E231" s="334"/>
      <c r="F231" s="334"/>
      <c r="G231" s="334"/>
      <c r="H231" s="334"/>
      <c r="I231" s="334"/>
      <c r="J231" s="334"/>
      <c r="K231" s="334"/>
      <c r="L231" s="334"/>
      <c r="M231" s="334"/>
      <c r="N231" s="334"/>
      <c r="O231" s="334"/>
      <c r="P231" s="334"/>
      <c r="Q231" s="334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  <c r="AB231" s="334"/>
      <c r="AC231" s="334"/>
      <c r="AD231" s="334"/>
    </row>
    <row r="232" ht="23.25" customHeight="1">
      <c r="A232" s="334"/>
      <c r="B232" s="334"/>
      <c r="C232" s="334"/>
      <c r="D232" s="334"/>
      <c r="E232" s="334"/>
      <c r="F232" s="334"/>
      <c r="G232" s="334"/>
      <c r="H232" s="334"/>
      <c r="I232" s="334"/>
      <c r="J232" s="334"/>
      <c r="K232" s="334"/>
      <c r="L232" s="334"/>
      <c r="M232" s="334"/>
      <c r="N232" s="334"/>
      <c r="O232" s="334"/>
      <c r="P232" s="334"/>
      <c r="Q232" s="334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  <c r="AB232" s="334"/>
      <c r="AC232" s="334"/>
      <c r="AD232" s="334"/>
    </row>
    <row r="233" ht="23.25" customHeight="1">
      <c r="A233" s="334"/>
      <c r="B233" s="334"/>
      <c r="C233" s="334"/>
      <c r="D233" s="334"/>
      <c r="E233" s="334"/>
      <c r="F233" s="334"/>
      <c r="G233" s="334"/>
      <c r="H233" s="334"/>
      <c r="I233" s="334"/>
      <c r="J233" s="334"/>
      <c r="K233" s="334"/>
      <c r="L233" s="334"/>
      <c r="M233" s="334"/>
      <c r="N233" s="334"/>
      <c r="O233" s="334"/>
      <c r="P233" s="334"/>
      <c r="Q233" s="334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  <c r="AB233" s="334"/>
      <c r="AC233" s="334"/>
      <c r="AD233" s="334"/>
    </row>
    <row r="234" ht="23.25" customHeight="1">
      <c r="A234" s="334"/>
      <c r="B234" s="334"/>
      <c r="C234" s="334"/>
      <c r="D234" s="334"/>
      <c r="E234" s="334"/>
      <c r="F234" s="334"/>
      <c r="G234" s="334"/>
      <c r="H234" s="334"/>
      <c r="I234" s="334"/>
      <c r="J234" s="334"/>
      <c r="K234" s="334"/>
      <c r="L234" s="334"/>
      <c r="M234" s="334"/>
      <c r="N234" s="334"/>
      <c r="O234" s="334"/>
      <c r="P234" s="334"/>
      <c r="Q234" s="334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  <c r="AB234" s="334"/>
      <c r="AC234" s="334"/>
      <c r="AD234" s="334"/>
    </row>
    <row r="235" ht="23.25" customHeight="1">
      <c r="A235" s="334"/>
      <c r="B235" s="334"/>
      <c r="C235" s="334"/>
      <c r="D235" s="334"/>
      <c r="E235" s="334"/>
      <c r="F235" s="334"/>
      <c r="G235" s="334"/>
      <c r="H235" s="334"/>
      <c r="I235" s="334"/>
      <c r="J235" s="334"/>
      <c r="K235" s="334"/>
      <c r="L235" s="334"/>
      <c r="M235" s="334"/>
      <c r="N235" s="334"/>
      <c r="O235" s="334"/>
      <c r="P235" s="334"/>
      <c r="Q235" s="334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  <c r="AB235" s="334"/>
      <c r="AC235" s="334"/>
      <c r="AD235" s="334"/>
    </row>
    <row r="236" ht="23.25" customHeight="1">
      <c r="A236" s="334"/>
      <c r="B236" s="334"/>
      <c r="C236" s="334"/>
      <c r="D236" s="334"/>
      <c r="E236" s="334"/>
      <c r="F236" s="334"/>
      <c r="G236" s="334"/>
      <c r="H236" s="334"/>
      <c r="I236" s="334"/>
      <c r="J236" s="334"/>
      <c r="K236" s="334"/>
      <c r="L236" s="334"/>
      <c r="M236" s="334"/>
      <c r="N236" s="334"/>
      <c r="O236" s="334"/>
      <c r="P236" s="334"/>
      <c r="Q236" s="334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  <c r="AB236" s="334"/>
      <c r="AC236" s="334"/>
      <c r="AD236" s="334"/>
    </row>
    <row r="237" ht="23.25" customHeight="1">
      <c r="A237" s="334"/>
      <c r="B237" s="334"/>
      <c r="C237" s="334"/>
      <c r="D237" s="334"/>
      <c r="E237" s="334"/>
      <c r="F237" s="334"/>
      <c r="G237" s="334"/>
      <c r="H237" s="334"/>
      <c r="I237" s="334"/>
      <c r="J237" s="334"/>
      <c r="K237" s="334"/>
      <c r="L237" s="334"/>
      <c r="M237" s="334"/>
      <c r="N237" s="334"/>
      <c r="O237" s="334"/>
      <c r="P237" s="334"/>
      <c r="Q237" s="334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  <c r="AB237" s="334"/>
      <c r="AC237" s="334"/>
      <c r="AD237" s="334"/>
    </row>
    <row r="238" ht="23.25" customHeight="1">
      <c r="A238" s="334"/>
      <c r="B238" s="334"/>
      <c r="C238" s="334"/>
      <c r="D238" s="334"/>
      <c r="E238" s="334"/>
      <c r="F238" s="334"/>
      <c r="G238" s="334"/>
      <c r="H238" s="334"/>
      <c r="I238" s="334"/>
      <c r="J238" s="334"/>
      <c r="K238" s="334"/>
      <c r="L238" s="334"/>
      <c r="M238" s="334"/>
      <c r="N238" s="334"/>
      <c r="O238" s="334"/>
      <c r="P238" s="334"/>
      <c r="Q238" s="334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  <c r="AB238" s="334"/>
      <c r="AC238" s="334"/>
      <c r="AD238" s="334"/>
    </row>
    <row r="239" ht="23.25" customHeight="1">
      <c r="A239" s="334"/>
      <c r="B239" s="334"/>
      <c r="C239" s="334"/>
      <c r="D239" s="334"/>
      <c r="E239" s="334"/>
      <c r="F239" s="334"/>
      <c r="G239" s="334"/>
      <c r="H239" s="334"/>
      <c r="I239" s="334"/>
      <c r="J239" s="334"/>
      <c r="K239" s="334"/>
      <c r="L239" s="334"/>
      <c r="M239" s="334"/>
      <c r="N239" s="334"/>
      <c r="O239" s="334"/>
      <c r="P239" s="334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  <c r="AB239" s="334"/>
      <c r="AC239" s="334"/>
      <c r="AD239" s="334"/>
    </row>
    <row r="240" ht="23.25" customHeight="1">
      <c r="A240" s="334"/>
      <c r="B240" s="334"/>
      <c r="C240" s="334"/>
      <c r="D240" s="334"/>
      <c r="E240" s="334"/>
      <c r="F240" s="334"/>
      <c r="G240" s="334"/>
      <c r="H240" s="334"/>
      <c r="I240" s="334"/>
      <c r="J240" s="334"/>
      <c r="K240" s="334"/>
      <c r="L240" s="334"/>
      <c r="M240" s="334"/>
      <c r="N240" s="334"/>
      <c r="O240" s="334"/>
      <c r="P240" s="334"/>
      <c r="Q240" s="334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  <c r="AB240" s="334"/>
      <c r="AC240" s="334"/>
      <c r="AD240" s="334"/>
    </row>
    <row r="241" ht="23.25" customHeight="1">
      <c r="A241" s="334"/>
      <c r="B241" s="334"/>
      <c r="C241" s="334"/>
      <c r="D241" s="334"/>
      <c r="E241" s="334"/>
      <c r="F241" s="334"/>
      <c r="G241" s="334"/>
      <c r="H241" s="334"/>
      <c r="I241" s="334"/>
      <c r="J241" s="334"/>
      <c r="K241" s="334"/>
      <c r="L241" s="334"/>
      <c r="M241" s="334"/>
      <c r="N241" s="334"/>
      <c r="O241" s="334"/>
      <c r="P241" s="334"/>
      <c r="Q241" s="334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  <c r="AB241" s="334"/>
      <c r="AC241" s="334"/>
      <c r="AD241" s="334"/>
    </row>
    <row r="242" ht="23.25" customHeight="1">
      <c r="A242" s="334"/>
      <c r="B242" s="334"/>
      <c r="C242" s="334"/>
      <c r="D242" s="334"/>
      <c r="E242" s="334"/>
      <c r="F242" s="334"/>
      <c r="G242" s="334"/>
      <c r="H242" s="334"/>
      <c r="I242" s="334"/>
      <c r="J242" s="334"/>
      <c r="K242" s="334"/>
      <c r="L242" s="334"/>
      <c r="M242" s="334"/>
      <c r="N242" s="334"/>
      <c r="O242" s="334"/>
      <c r="P242" s="334"/>
      <c r="Q242" s="334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  <c r="AB242" s="334"/>
      <c r="AC242" s="334"/>
      <c r="AD242" s="334"/>
    </row>
    <row r="243" ht="23.25" customHeight="1">
      <c r="A243" s="334"/>
      <c r="B243" s="334"/>
      <c r="C243" s="334"/>
      <c r="D243" s="334"/>
      <c r="E243" s="334"/>
      <c r="F243" s="334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</row>
    <row r="244" ht="23.25" customHeight="1">
      <c r="A244" s="334"/>
      <c r="B244" s="334"/>
      <c r="C244" s="334"/>
      <c r="D244" s="334"/>
      <c r="E244" s="334"/>
      <c r="F244" s="334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</row>
    <row r="245" ht="23.25" customHeight="1">
      <c r="A245" s="334"/>
      <c r="B245" s="334"/>
      <c r="C245" s="334"/>
      <c r="D245" s="334"/>
      <c r="E245" s="334"/>
      <c r="F245" s="334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</row>
    <row r="246" ht="23.25" customHeight="1">
      <c r="A246" s="334"/>
      <c r="B246" s="334"/>
      <c r="C246" s="334"/>
      <c r="D246" s="334"/>
      <c r="E246" s="334"/>
      <c r="F246" s="334"/>
      <c r="G246" s="334"/>
      <c r="H246" s="334"/>
      <c r="I246" s="334"/>
      <c r="J246" s="334"/>
      <c r="K246" s="334"/>
      <c r="L246" s="334"/>
      <c r="M246" s="334"/>
      <c r="N246" s="334"/>
      <c r="O246" s="334"/>
      <c r="P246" s="334"/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  <c r="AB246" s="334"/>
      <c r="AC246" s="334"/>
      <c r="AD246" s="334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13" t="s">
        <v>53</v>
      </c>
      <c r="B1" s="283"/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</row>
    <row r="2" ht="20.25" customHeight="1">
      <c r="A2" s="283"/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3"/>
      <c r="N2" s="283"/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  <c r="AD2" s="283"/>
    </row>
    <row r="3" ht="20.25" customHeight="1">
      <c r="A3" s="313" t="s">
        <v>116</v>
      </c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  <c r="AA3" s="283"/>
      <c r="AB3" s="283"/>
      <c r="AC3" s="283"/>
      <c r="AD3" s="283"/>
    </row>
    <row r="4" ht="20.25" customHeight="1">
      <c r="A4" s="313" t="s">
        <v>117</v>
      </c>
      <c r="B4" s="336" t="s">
        <v>153</v>
      </c>
      <c r="C4" s="283"/>
      <c r="D4" s="283"/>
      <c r="E4" s="283"/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/>
      <c r="X4" s="283"/>
      <c r="Y4" s="283"/>
      <c r="Z4" s="283"/>
      <c r="AA4" s="283"/>
      <c r="AB4" s="283"/>
      <c r="AC4" s="283"/>
      <c r="AD4" s="283"/>
    </row>
    <row r="5" ht="20.25" customHeight="1">
      <c r="A5" s="313"/>
      <c r="B5" s="336"/>
      <c r="C5" s="283"/>
      <c r="D5" s="283"/>
      <c r="E5" s="283"/>
      <c r="F5" s="283"/>
      <c r="G5" s="283"/>
      <c r="H5" s="283"/>
      <c r="I5" s="283"/>
      <c r="J5" s="283"/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3"/>
      <c r="Z5" s="283"/>
      <c r="AA5" s="283"/>
      <c r="AB5" s="283"/>
      <c r="AC5" s="283"/>
      <c r="AD5" s="283"/>
    </row>
    <row r="6" ht="21.0" customHeight="1">
      <c r="A6" s="283"/>
      <c r="B6" s="283"/>
      <c r="C6" s="283"/>
      <c r="D6" s="283"/>
      <c r="E6" s="283"/>
      <c r="F6" s="283"/>
      <c r="G6" s="283"/>
      <c r="H6" s="283"/>
      <c r="I6" s="316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  <c r="W6" s="283"/>
      <c r="X6" s="283"/>
      <c r="Y6" s="283"/>
      <c r="Z6" s="283"/>
      <c r="AA6" s="283"/>
      <c r="AB6" s="283"/>
      <c r="AC6" s="283"/>
      <c r="AD6" s="283"/>
    </row>
    <row r="7" ht="61.5" customHeight="1">
      <c r="A7" s="289" t="s">
        <v>119</v>
      </c>
      <c r="B7" s="398" t="s">
        <v>120</v>
      </c>
      <c r="C7" s="290" t="s">
        <v>121</v>
      </c>
      <c r="D7" s="290" t="s">
        <v>122</v>
      </c>
      <c r="E7" s="290" t="s">
        <v>123</v>
      </c>
      <c r="F7" s="290" t="s">
        <v>124</v>
      </c>
      <c r="G7" s="291" t="s">
        <v>125</v>
      </c>
      <c r="H7" s="291" t="s">
        <v>12</v>
      </c>
      <c r="I7" s="399" t="s">
        <v>157</v>
      </c>
      <c r="J7" s="400" t="s">
        <v>155</v>
      </c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  <c r="W7" s="283"/>
      <c r="X7" s="283"/>
      <c r="Y7" s="283"/>
      <c r="Z7" s="283"/>
      <c r="AA7" s="283"/>
      <c r="AB7" s="283"/>
      <c r="AC7" s="283"/>
      <c r="AD7" s="283"/>
    </row>
    <row r="8" ht="22.5" customHeight="1">
      <c r="A8" s="401" t="str">
        <f>+SUMMARY!#REF!</f>
        <v>#ERROR!</v>
      </c>
      <c r="B8" s="402" t="str">
        <f>+SUMMARY!#REF!</f>
        <v>#ERROR!</v>
      </c>
      <c r="C8" s="402" t="str">
        <f>+SUMMARY!#REF!</f>
        <v>#ERROR!</v>
      </c>
      <c r="D8" s="402" t="str">
        <f>+SUMMARY!#REF!</f>
        <v>#ERROR!</v>
      </c>
      <c r="E8" s="402" t="str">
        <f>+SUMMARY!#REF!</f>
        <v>#ERROR!</v>
      </c>
      <c r="F8" s="402" t="str">
        <f>+SUMMARY!#REF!</f>
        <v>#ERROR!</v>
      </c>
      <c r="G8" s="402" t="str">
        <f>+SUMMARY!#REF!</f>
        <v>#ERROR!</v>
      </c>
      <c r="H8" s="403" t="str">
        <f>+SUMMARY!#REF!</f>
        <v>#ERROR!</v>
      </c>
      <c r="I8" s="404" t="str">
        <f t="shared" ref="I8:I37" si="1">G8/B8</f>
        <v>#ERROR!</v>
      </c>
      <c r="J8" s="405"/>
      <c r="K8" s="299"/>
      <c r="L8" s="283"/>
      <c r="M8" s="283"/>
      <c r="N8" s="283"/>
      <c r="O8" s="283"/>
      <c r="P8" s="283"/>
      <c r="Q8" s="283"/>
      <c r="R8" s="283"/>
      <c r="S8" s="283"/>
      <c r="T8" s="283"/>
      <c r="U8" s="283"/>
      <c r="V8" s="283"/>
      <c r="W8" s="283"/>
      <c r="X8" s="283"/>
      <c r="Y8" s="283"/>
      <c r="Z8" s="283"/>
      <c r="AA8" s="283"/>
      <c r="AB8" s="283"/>
      <c r="AC8" s="283"/>
      <c r="AD8" s="283"/>
    </row>
    <row r="9" ht="22.5" customHeight="1">
      <c r="A9" s="401">
        <f>+SUMMARY!A7</f>
        <v>44501</v>
      </c>
      <c r="B9" s="402">
        <f>+SUMMARY!B7</f>
        <v>14954.453</v>
      </c>
      <c r="C9" s="402">
        <f>+SUMMARY!C7</f>
        <v>13217.62211</v>
      </c>
      <c r="D9" s="402">
        <f>+SUMMARY!D7</f>
        <v>293.6577516</v>
      </c>
      <c r="E9" s="402">
        <f>+SUMMARY!E7</f>
        <v>136.8</v>
      </c>
      <c r="F9" s="402">
        <f>+SUMMARY!F7</f>
        <v>950.9828775</v>
      </c>
      <c r="G9" s="402">
        <f>+SUMMARY!G7</f>
        <v>355.3902591</v>
      </c>
      <c r="H9" s="403" t="str">
        <f>+SUMMARY!H7</f>
        <v>D2050/A150/D3050CC/D2470/D2470</v>
      </c>
      <c r="I9" s="404">
        <f t="shared" si="1"/>
        <v>0.0237648451</v>
      </c>
      <c r="J9" s="405"/>
      <c r="K9" s="299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283"/>
      <c r="W9" s="283"/>
      <c r="X9" s="283"/>
      <c r="Y9" s="283"/>
      <c r="Z9" s="283"/>
      <c r="AA9" s="283"/>
      <c r="AB9" s="283"/>
      <c r="AC9" s="283"/>
      <c r="AD9" s="283"/>
    </row>
    <row r="10" ht="22.5" customHeight="1">
      <c r="A10" s="401">
        <f>+SUMMARY!A8</f>
        <v>44503</v>
      </c>
      <c r="B10" s="402">
        <f>+SUMMARY!B8</f>
        <v>31798.038</v>
      </c>
      <c r="C10" s="402">
        <f>+SUMMARY!C8</f>
        <v>374.96191</v>
      </c>
      <c r="D10" s="402">
        <f>+SUMMARY!D8</f>
        <v>277.309413</v>
      </c>
      <c r="E10" s="402">
        <f>+SUMMARY!E8</f>
        <v>119.4</v>
      </c>
      <c r="F10" s="402">
        <f>+SUMMARY!F8</f>
        <v>2352.41943</v>
      </c>
      <c r="G10" s="402">
        <f>+SUMMARY!G8</f>
        <v>28673.94725</v>
      </c>
      <c r="H10" s="403" t="str">
        <f>+SUMMARY!H8</f>
        <v>D2240/D2240/HRD2960/D1870</v>
      </c>
      <c r="I10" s="404">
        <f t="shared" si="1"/>
        <v>0.9017520907</v>
      </c>
      <c r="J10" s="405"/>
      <c r="K10" s="299"/>
      <c r="L10" s="283"/>
      <c r="M10" s="283"/>
      <c r="N10" s="283"/>
      <c r="O10" s="283"/>
      <c r="P10" s="283"/>
      <c r="Q10" s="283"/>
      <c r="R10" s="283"/>
      <c r="S10" s="283"/>
      <c r="T10" s="283"/>
      <c r="U10" s="283"/>
      <c r="V10" s="283"/>
      <c r="W10" s="283"/>
      <c r="X10" s="283"/>
      <c r="Y10" s="283"/>
      <c r="Z10" s="283"/>
      <c r="AA10" s="283"/>
      <c r="AB10" s="283"/>
      <c r="AC10" s="283"/>
      <c r="AD10" s="283"/>
    </row>
    <row r="11" ht="22.5" customHeight="1">
      <c r="A11" s="401">
        <f>+SUMMARY!A9</f>
        <v>44505</v>
      </c>
      <c r="B11" s="402">
        <f>+SUMMARY!B9</f>
        <v>15250.465</v>
      </c>
      <c r="C11" s="402">
        <f>+SUMMARY!C9</f>
        <v>12735.18033</v>
      </c>
      <c r="D11" s="402">
        <f>+SUMMARY!D9</f>
        <v>0</v>
      </c>
      <c r="E11" s="402">
        <f>+SUMMARY!E9</f>
        <v>77.4</v>
      </c>
      <c r="F11" s="402">
        <f>+SUMMARY!F9</f>
        <v>461.0066005</v>
      </c>
      <c r="G11" s="402">
        <f>+SUMMARY!G9</f>
        <v>1976.878067</v>
      </c>
      <c r="H11" s="403" t="str">
        <f>+SUMMARY!H9</f>
        <v>HRD2960/A150/D3050CCY</v>
      </c>
      <c r="I11" s="404">
        <f t="shared" si="1"/>
        <v>0.129627396</v>
      </c>
      <c r="J11" s="405"/>
      <c r="K11" s="299"/>
      <c r="L11" s="283"/>
      <c r="M11" s="283"/>
      <c r="N11" s="283"/>
      <c r="O11" s="283"/>
      <c r="P11" s="283"/>
      <c r="Q11" s="283"/>
      <c r="R11" s="283"/>
      <c r="S11" s="283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</row>
    <row r="12" ht="22.5" customHeight="1">
      <c r="A12" s="401">
        <f>+SUMMARY!A10</f>
        <v>44508</v>
      </c>
      <c r="B12" s="402">
        <f>+SUMMARY!B10</f>
        <v>33059.589</v>
      </c>
      <c r="C12" s="402">
        <f>+SUMMARY!C10</f>
        <v>29271.83844</v>
      </c>
      <c r="D12" s="402">
        <f>+SUMMARY!D10</f>
        <v>0</v>
      </c>
      <c r="E12" s="402">
        <f>+SUMMARY!E10</f>
        <v>155.4</v>
      </c>
      <c r="F12" s="402">
        <f>+SUMMARY!F10</f>
        <v>2234.042738</v>
      </c>
      <c r="G12" s="402">
        <f>+SUMMARY!G10</f>
        <v>1398.307818</v>
      </c>
      <c r="H12" s="403" t="str">
        <f>+SUMMARY!H10</f>
        <v>D2550GT/D1670/D2550GT/D2070CC/A270/D3070</v>
      </c>
      <c r="I12" s="404">
        <f t="shared" si="1"/>
        <v>0.04229658809</v>
      </c>
      <c r="J12" s="405"/>
      <c r="K12" s="299"/>
      <c r="L12" s="283"/>
      <c r="M12" s="283"/>
      <c r="N12" s="283"/>
      <c r="O12" s="283"/>
      <c r="P12" s="283"/>
      <c r="Q12" s="283"/>
      <c r="R12" s="283"/>
      <c r="S12" s="283"/>
      <c r="T12" s="283"/>
      <c r="U12" s="283"/>
      <c r="V12" s="283"/>
      <c r="W12" s="283"/>
      <c r="X12" s="283"/>
      <c r="Y12" s="283"/>
      <c r="Z12" s="283"/>
      <c r="AA12" s="283"/>
      <c r="AB12" s="283"/>
      <c r="AC12" s="283"/>
      <c r="AD12" s="283"/>
    </row>
    <row r="13" ht="22.5" customHeight="1">
      <c r="A13" s="401">
        <f>+SUMMARY!A11</f>
        <v>44511</v>
      </c>
      <c r="B13" s="402">
        <f>+SUMMARY!B11</f>
        <v>31633.76655</v>
      </c>
      <c r="C13" s="402">
        <f>+SUMMARY!C11</f>
        <v>29177.73737</v>
      </c>
      <c r="D13" s="402">
        <f>+SUMMARY!D11</f>
        <v>0</v>
      </c>
      <c r="E13" s="402">
        <f>+SUMMARY!E11</f>
        <v>136.2</v>
      </c>
      <c r="F13" s="402">
        <f>+SUMMARY!F11</f>
        <v>2066.488568</v>
      </c>
      <c r="G13" s="402">
        <f>+SUMMARY!G11</f>
        <v>253.340612</v>
      </c>
      <c r="H13" s="403" t="str">
        <f>+SUMMARY!H11</f>
        <v>HRD2960/D3550/D2240/D2940W</v>
      </c>
      <c r="I13" s="404">
        <f t="shared" si="1"/>
        <v>0.008008550345</v>
      </c>
      <c r="J13" s="406"/>
      <c r="K13" s="407"/>
      <c r="L13" s="408"/>
      <c r="M13" s="408"/>
      <c r="N13" s="408"/>
      <c r="O13" s="408"/>
      <c r="P13" s="408"/>
      <c r="Q13" s="408"/>
      <c r="R13" s="408"/>
      <c r="S13" s="408"/>
      <c r="T13" s="408"/>
      <c r="U13" s="408"/>
      <c r="V13" s="408"/>
      <c r="W13" s="408"/>
      <c r="X13" s="408"/>
      <c r="Y13" s="408"/>
      <c r="Z13" s="408"/>
      <c r="AA13" s="408"/>
      <c r="AB13" s="408"/>
      <c r="AC13" s="408"/>
      <c r="AD13" s="408"/>
    </row>
    <row r="14" ht="22.5" customHeight="1">
      <c r="A14" s="401">
        <f>+SUMMARY!A12</f>
        <v>44513</v>
      </c>
      <c r="B14" s="402">
        <f>+SUMMARY!B12</f>
        <v>18173.9872</v>
      </c>
      <c r="C14" s="402">
        <f>+SUMMARY!C12</f>
        <v>16595.18297</v>
      </c>
      <c r="D14" s="402">
        <f>+SUMMARY!D12</f>
        <v>0</v>
      </c>
      <c r="E14" s="402">
        <f>+SUMMARY!E12</f>
        <v>72.6</v>
      </c>
      <c r="F14" s="402">
        <f>+SUMMARY!F12</f>
        <v>708.8693227</v>
      </c>
      <c r="G14" s="402">
        <f>+SUMMARY!G12</f>
        <v>797.3349038</v>
      </c>
      <c r="H14" s="403" t="str">
        <f>+SUMMARY!H12</f>
        <v>D1870/HRD2960</v>
      </c>
      <c r="I14" s="404">
        <f t="shared" si="1"/>
        <v>0.04387231569</v>
      </c>
      <c r="J14" s="405"/>
      <c r="K14" s="299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V14" s="283"/>
      <c r="W14" s="283"/>
      <c r="X14" s="283"/>
      <c r="Y14" s="283"/>
      <c r="Z14" s="283"/>
      <c r="AA14" s="283"/>
      <c r="AB14" s="283"/>
      <c r="AC14" s="283"/>
      <c r="AD14" s="283"/>
    </row>
    <row r="15" ht="22.5" customHeight="1">
      <c r="A15" s="401">
        <f>+SUMMARY!A13</f>
        <v>44517</v>
      </c>
      <c r="B15" s="402">
        <f>+SUMMARY!B13</f>
        <v>21352.9799</v>
      </c>
      <c r="C15" s="402">
        <f>+SUMMARY!C13</f>
        <v>19204.78664</v>
      </c>
      <c r="D15" s="402">
        <f>+SUMMARY!D13</f>
        <v>0</v>
      </c>
      <c r="E15" s="402">
        <f>+SUMMARY!E13</f>
        <v>150.6</v>
      </c>
      <c r="F15" s="402">
        <f>+SUMMARY!F13</f>
        <v>1747.817975</v>
      </c>
      <c r="G15" s="402">
        <f>+SUMMARY!G13</f>
        <v>249.7752878</v>
      </c>
      <c r="H15" s="403" t="str">
        <f>+SUMMARY!H13</f>
        <v>D2050/D1670/D3550/D2220/D2270CC</v>
      </c>
      <c r="I15" s="404">
        <f t="shared" si="1"/>
        <v>0.01169744406</v>
      </c>
      <c r="J15" s="405"/>
      <c r="K15" s="299"/>
      <c r="L15" s="283"/>
      <c r="M15" s="283"/>
      <c r="N15" s="283"/>
      <c r="O15" s="283"/>
      <c r="P15" s="283"/>
      <c r="Q15" s="283"/>
      <c r="R15" s="283"/>
      <c r="S15" s="283"/>
      <c r="T15" s="283"/>
      <c r="U15" s="283"/>
      <c r="V15" s="283"/>
      <c r="W15" s="283"/>
      <c r="X15" s="283"/>
      <c r="Y15" s="283"/>
      <c r="Z15" s="283"/>
      <c r="AA15" s="283"/>
      <c r="AB15" s="283"/>
      <c r="AC15" s="283"/>
      <c r="AD15" s="283"/>
    </row>
    <row r="16" ht="22.5" customHeight="1">
      <c r="A16" s="401">
        <f>+SUMMARY!A14</f>
        <v>44519</v>
      </c>
      <c r="B16" s="402">
        <f>+SUMMARY!B14</f>
        <v>14247.4744</v>
      </c>
      <c r="C16" s="402">
        <f>+SUMMARY!C14</f>
        <v>12854.82854</v>
      </c>
      <c r="D16" s="402">
        <f>+SUMMARY!D14</f>
        <v>0</v>
      </c>
      <c r="E16" s="402">
        <f>+SUMMARY!E14</f>
        <v>138.6</v>
      </c>
      <c r="F16" s="402">
        <f>+SUMMARY!F14</f>
        <v>968.7470753</v>
      </c>
      <c r="G16" s="402">
        <f>+SUMMARY!G14</f>
        <v>285.2987822</v>
      </c>
      <c r="H16" s="403" t="str">
        <f>+SUMMARY!H14</f>
        <v>D2850/D1650/D4050</v>
      </c>
      <c r="I16" s="404">
        <f t="shared" si="1"/>
        <v>0.02002451622</v>
      </c>
      <c r="J16" s="405"/>
      <c r="K16" s="299"/>
      <c r="L16" s="283"/>
      <c r="M16" s="283"/>
      <c r="N16" s="283"/>
      <c r="O16" s="283"/>
      <c r="P16" s="283"/>
      <c r="Q16" s="283"/>
      <c r="R16" s="283"/>
      <c r="S16" s="283"/>
      <c r="T16" s="283"/>
      <c r="U16" s="283"/>
      <c r="V16" s="283"/>
      <c r="W16" s="283"/>
      <c r="X16" s="283"/>
      <c r="Y16" s="283"/>
      <c r="Z16" s="283"/>
      <c r="AA16" s="283"/>
      <c r="AB16" s="283"/>
      <c r="AC16" s="283"/>
      <c r="AD16" s="283"/>
    </row>
    <row r="17" ht="22.5" customHeight="1">
      <c r="A17" s="401">
        <f>+SUMMARY!A15</f>
        <v>44520</v>
      </c>
      <c r="B17" s="402">
        <f>+SUMMARY!B15</f>
        <v>20955.8232</v>
      </c>
      <c r="C17" s="402">
        <f>+SUMMARY!C15</f>
        <v>18829.69403</v>
      </c>
      <c r="D17" s="402">
        <f>+SUMMARY!D15</f>
        <v>0</v>
      </c>
      <c r="E17" s="402">
        <f>+SUMMARY!E15</f>
        <v>165.6</v>
      </c>
      <c r="F17" s="402">
        <f>+SUMMARY!F15</f>
        <v>1495.269829</v>
      </c>
      <c r="G17" s="402">
        <f>+SUMMARY!G15</f>
        <v>465.2593399</v>
      </c>
      <c r="H17" s="403" t="str">
        <f>+SUMMARY!H15</f>
        <v>D4050/D1670CC/D1870/D1870/D2070CC/D2070CC</v>
      </c>
      <c r="I17" s="404">
        <f t="shared" si="1"/>
        <v>0.02220191187</v>
      </c>
      <c r="J17" s="405"/>
      <c r="K17" s="299"/>
      <c r="L17" s="283"/>
      <c r="M17" s="283"/>
      <c r="N17" s="283"/>
      <c r="O17" s="283"/>
      <c r="P17" s="283"/>
      <c r="Q17" s="283"/>
      <c r="R17" s="283"/>
      <c r="S17" s="283"/>
      <c r="T17" s="283"/>
      <c r="U17" s="283"/>
      <c r="V17" s="283"/>
      <c r="W17" s="283"/>
      <c r="X17" s="283"/>
      <c r="Y17" s="283"/>
      <c r="Z17" s="283"/>
      <c r="AA17" s="283"/>
      <c r="AB17" s="283"/>
      <c r="AC17" s="283"/>
      <c r="AD17" s="283"/>
    </row>
    <row r="18" ht="22.5" customHeight="1">
      <c r="A18" s="401">
        <f>+SUMMARY!A16</f>
        <v>44523</v>
      </c>
      <c r="B18" s="402">
        <f>+SUMMARY!B16</f>
        <v>14445.12634</v>
      </c>
      <c r="C18" s="402">
        <f>+SUMMARY!C16</f>
        <v>13100.84326</v>
      </c>
      <c r="D18" s="402">
        <f>+SUMMARY!D16</f>
        <v>0</v>
      </c>
      <c r="E18" s="402">
        <f>+SUMMARY!E16</f>
        <v>112.2</v>
      </c>
      <c r="F18" s="402">
        <f>+SUMMARY!F16</f>
        <v>871.5160665</v>
      </c>
      <c r="G18" s="402">
        <f>+SUMMARY!G16</f>
        <v>360.5670175</v>
      </c>
      <c r="H18" s="403" t="str">
        <f>+SUMMARY!H16</f>
        <v>D2220/D1870/HRD2940/HRD2930/HRD2960</v>
      </c>
      <c r="I18" s="404">
        <f t="shared" si="1"/>
        <v>0.02496115361</v>
      </c>
      <c r="J18" s="405"/>
      <c r="K18" s="299"/>
      <c r="L18" s="283"/>
      <c r="M18" s="283"/>
      <c r="N18" s="283"/>
      <c r="O18" s="283"/>
      <c r="P18" s="283"/>
      <c r="Q18" s="283"/>
      <c r="R18" s="283"/>
      <c r="S18" s="283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</row>
    <row r="19" ht="22.5" customHeight="1">
      <c r="A19" s="401">
        <f>+SUMMARY!A17</f>
        <v>44524</v>
      </c>
      <c r="B19" s="402">
        <f>+SUMMARY!B17</f>
        <v>16884.1677</v>
      </c>
      <c r="C19" s="402">
        <f>+SUMMARY!C17</f>
        <v>15466.42674</v>
      </c>
      <c r="D19" s="402">
        <f>+SUMMARY!D17</f>
        <v>0</v>
      </c>
      <c r="E19" s="402">
        <f>+SUMMARY!E17</f>
        <v>115.8</v>
      </c>
      <c r="F19" s="402">
        <f>+SUMMARY!F17</f>
        <v>1048.681803</v>
      </c>
      <c r="G19" s="402">
        <f>+SUMMARY!G17</f>
        <v>253.259157</v>
      </c>
      <c r="H19" s="403" t="str">
        <f>+SUMMARY!H17</f>
        <v>D2940W/D2550GT/D3550/D1670</v>
      </c>
      <c r="I19" s="404">
        <f t="shared" si="1"/>
        <v>0.01499980108</v>
      </c>
      <c r="J19" s="405"/>
      <c r="K19" s="299"/>
      <c r="L19" s="283"/>
      <c r="M19" s="283"/>
      <c r="N19" s="283"/>
      <c r="O19" s="283"/>
      <c r="P19" s="283"/>
      <c r="Q19" s="283"/>
      <c r="R19" s="283"/>
      <c r="S19" s="283"/>
      <c r="T19" s="283"/>
      <c r="U19" s="283"/>
      <c r="V19" s="283"/>
      <c r="W19" s="283"/>
      <c r="X19" s="283"/>
      <c r="Y19" s="283"/>
      <c r="Z19" s="283"/>
      <c r="AA19" s="283"/>
      <c r="AB19" s="283"/>
      <c r="AC19" s="283"/>
      <c r="AD19" s="283"/>
    </row>
    <row r="20" ht="22.5" customHeight="1">
      <c r="A20" s="401">
        <f>+SUMMARY!A18</f>
        <v>44526</v>
      </c>
      <c r="B20" s="402">
        <f>+SUMMARY!B18</f>
        <v>17597.5942</v>
      </c>
      <c r="C20" s="402">
        <f>+SUMMARY!C18</f>
        <v>16471.08165</v>
      </c>
      <c r="D20" s="402">
        <f>+SUMMARY!D18</f>
        <v>0</v>
      </c>
      <c r="E20" s="402">
        <f>+SUMMARY!E18</f>
        <v>105.6</v>
      </c>
      <c r="F20" s="402">
        <f>+SUMMARY!F18</f>
        <v>488.2907197</v>
      </c>
      <c r="G20" s="402">
        <f>+SUMMARY!G18</f>
        <v>532.6218298</v>
      </c>
      <c r="H20" s="403" t="str">
        <f>+SUMMARY!H18</f>
        <v>D2850/HRD2960/D1870CC/D2570CC</v>
      </c>
      <c r="I20" s="404">
        <f t="shared" si="1"/>
        <v>0.03026674122</v>
      </c>
      <c r="J20" s="405"/>
      <c r="K20" s="299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</row>
    <row r="21" ht="22.5" customHeight="1">
      <c r="A21" s="401">
        <f>+SUMMARY!A19</f>
        <v>44527</v>
      </c>
      <c r="B21" s="402">
        <f>+SUMMARY!B19</f>
        <v>34381.3267</v>
      </c>
      <c r="C21" s="402">
        <f>+SUMMARY!C19</f>
        <v>31137.74583</v>
      </c>
      <c r="D21" s="402">
        <f>+SUMMARY!D19</f>
        <v>0</v>
      </c>
      <c r="E21" s="402">
        <f>+SUMMARY!E19</f>
        <v>217.8</v>
      </c>
      <c r="F21" s="402">
        <f>+SUMMARY!F19</f>
        <v>2424.971796</v>
      </c>
      <c r="G21" s="402">
        <f>+SUMMARY!G19</f>
        <v>600.8090725</v>
      </c>
      <c r="H21" s="403" t="str">
        <f>+SUMMARY!H19</f>
        <v>D2940W/D2940W/D3550/D2270CC/D1670CC/D2050</v>
      </c>
      <c r="I21" s="404">
        <f t="shared" si="1"/>
        <v>0.01747486587</v>
      </c>
      <c r="J21" s="405"/>
      <c r="K21" s="299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V21" s="283"/>
      <c r="W21" s="283"/>
      <c r="X21" s="283"/>
      <c r="Y21" s="283"/>
      <c r="Z21" s="283"/>
      <c r="AA21" s="283"/>
      <c r="AB21" s="283"/>
      <c r="AC21" s="283"/>
      <c r="AD21" s="283"/>
    </row>
    <row r="22" ht="22.5" customHeight="1">
      <c r="A22" s="401">
        <f>+SUMMARY!A20</f>
        <v>44528</v>
      </c>
      <c r="B22" s="402">
        <f>+SUMMARY!B20</f>
        <v>14762.934</v>
      </c>
      <c r="C22" s="402">
        <f>+SUMMARY!C20</f>
        <v>13930.06051</v>
      </c>
      <c r="D22" s="402">
        <f>+SUMMARY!D20</f>
        <v>0</v>
      </c>
      <c r="E22" s="402">
        <f>+SUMMARY!E20</f>
        <v>149.4</v>
      </c>
      <c r="F22" s="402">
        <f>+SUMMARY!F20</f>
        <v>356.7118194</v>
      </c>
      <c r="G22" s="402">
        <f>+SUMMARY!G20</f>
        <v>326.7616691</v>
      </c>
      <c r="H22" s="403" t="str">
        <f>+SUMMARY!H20</f>
        <v>HRD2940/HRD2940/D2670CC/D2670CC</v>
      </c>
      <c r="I22" s="404">
        <f t="shared" si="1"/>
        <v>0.02213392467</v>
      </c>
      <c r="J22" s="405"/>
      <c r="K22" s="299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</row>
    <row r="23" ht="22.5" customHeight="1">
      <c r="A23" s="401">
        <f>+SUMMARY!A21</f>
        <v>44529</v>
      </c>
      <c r="B23" s="402">
        <f>+SUMMARY!B21</f>
        <v>24938.05322</v>
      </c>
      <c r="C23" s="402">
        <f>+SUMMARY!C21</f>
        <v>23108.4514</v>
      </c>
      <c r="D23" s="402">
        <f>+SUMMARY!D21</f>
        <v>123.08</v>
      </c>
      <c r="E23" s="402">
        <f>+SUMMARY!E21</f>
        <v>110.4</v>
      </c>
      <c r="F23" s="402">
        <f>+SUMMARY!F21</f>
        <v>811.0907191</v>
      </c>
      <c r="G23" s="402">
        <f>+SUMMARY!G21</f>
        <v>785.0311024</v>
      </c>
      <c r="H23" s="403" t="str">
        <f>+SUMMARY!H21</f>
        <v>HRD2940/HRD2930/HRD5040/D2070CC</v>
      </c>
      <c r="I23" s="404">
        <f t="shared" si="1"/>
        <v>0.03147924561</v>
      </c>
      <c r="J23" s="405"/>
      <c r="K23" s="299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</row>
    <row r="24" ht="22.5" customHeight="1">
      <c r="A24" s="401" t="str">
        <f>+SUMMARY!A22</f>
        <v/>
      </c>
      <c r="B24" s="402" t="str">
        <f>+SUMMARY!B22</f>
        <v/>
      </c>
      <c r="C24" s="402" t="str">
        <f>+SUMMARY!C22</f>
        <v/>
      </c>
      <c r="D24" s="402" t="str">
        <f>+SUMMARY!D22</f>
        <v/>
      </c>
      <c r="E24" s="402" t="str">
        <f>+SUMMARY!E22</f>
        <v/>
      </c>
      <c r="F24" s="402" t="str">
        <f>+SUMMARY!F22</f>
        <v/>
      </c>
      <c r="G24" s="402" t="str">
        <f>+SUMMARY!G22</f>
        <v/>
      </c>
      <c r="H24" s="403" t="str">
        <f>+SUMMARY!H22</f>
        <v/>
      </c>
      <c r="I24" s="404" t="str">
        <f t="shared" si="1"/>
        <v>#DIV/0!</v>
      </c>
      <c r="J24" s="405"/>
      <c r="K24" s="299"/>
      <c r="L24" s="283"/>
      <c r="M24" s="283"/>
      <c r="N24" s="283"/>
      <c r="O24" s="283"/>
      <c r="P24" s="283"/>
      <c r="Q24" s="283"/>
      <c r="R24" s="283"/>
      <c r="S24" s="283"/>
      <c r="T24" s="283"/>
      <c r="U24" s="283"/>
      <c r="V24" s="283"/>
      <c r="W24" s="283"/>
      <c r="X24" s="283"/>
      <c r="Y24" s="283"/>
      <c r="Z24" s="283"/>
      <c r="AA24" s="283"/>
      <c r="AB24" s="283"/>
      <c r="AC24" s="283"/>
      <c r="AD24" s="283"/>
    </row>
    <row r="25" ht="22.5" customHeight="1">
      <c r="A25" s="401" t="str">
        <f>+SUMMARY!#REF!</f>
        <v>#ERROR!</v>
      </c>
      <c r="B25" s="402" t="str">
        <f>+SUMMARY!#REF!</f>
        <v>#ERROR!</v>
      </c>
      <c r="C25" s="402" t="str">
        <f>+SUMMARY!#REF!</f>
        <v>#ERROR!</v>
      </c>
      <c r="D25" s="402" t="str">
        <f>+SUMMARY!#REF!</f>
        <v>#ERROR!</v>
      </c>
      <c r="E25" s="402" t="str">
        <f>+SUMMARY!#REF!</f>
        <v>#ERROR!</v>
      </c>
      <c r="F25" s="402" t="str">
        <f>+SUMMARY!#REF!</f>
        <v>#ERROR!</v>
      </c>
      <c r="G25" s="402" t="str">
        <f>+SUMMARY!#REF!</f>
        <v>#ERROR!</v>
      </c>
      <c r="H25" s="403" t="str">
        <f>+SUMMARY!#REF!</f>
        <v>#ERROR!</v>
      </c>
      <c r="I25" s="404" t="str">
        <f t="shared" si="1"/>
        <v>#ERROR!</v>
      </c>
      <c r="J25" s="406"/>
      <c r="K25" s="407"/>
      <c r="L25" s="408"/>
      <c r="M25" s="408"/>
      <c r="N25" s="408"/>
      <c r="O25" s="408"/>
      <c r="P25" s="408"/>
      <c r="Q25" s="408"/>
      <c r="R25" s="408"/>
      <c r="S25" s="408"/>
      <c r="T25" s="408"/>
      <c r="U25" s="408"/>
      <c r="V25" s="408"/>
      <c r="W25" s="408"/>
      <c r="X25" s="408"/>
      <c r="Y25" s="408"/>
      <c r="Z25" s="408"/>
      <c r="AA25" s="408"/>
      <c r="AB25" s="408"/>
      <c r="AC25" s="408"/>
      <c r="AD25" s="408"/>
    </row>
    <row r="26" ht="22.5" customHeight="1">
      <c r="A26" s="401" t="str">
        <f>+SUMMARY!#REF!</f>
        <v>#ERROR!</v>
      </c>
      <c r="B26" s="402" t="str">
        <f>+SUMMARY!#REF!</f>
        <v>#ERROR!</v>
      </c>
      <c r="C26" s="402" t="str">
        <f>+SUMMARY!#REF!</f>
        <v>#ERROR!</v>
      </c>
      <c r="D26" s="402" t="str">
        <f>+SUMMARY!#REF!</f>
        <v>#ERROR!</v>
      </c>
      <c r="E26" s="402" t="str">
        <f>+SUMMARY!#REF!</f>
        <v>#ERROR!</v>
      </c>
      <c r="F26" s="402" t="str">
        <f>+SUMMARY!#REF!</f>
        <v>#ERROR!</v>
      </c>
      <c r="G26" s="402" t="str">
        <f>+SUMMARY!#REF!</f>
        <v>#ERROR!</v>
      </c>
      <c r="H26" s="403" t="str">
        <f>+SUMMARY!#REF!</f>
        <v>#ERROR!</v>
      </c>
      <c r="I26" s="404" t="str">
        <f t="shared" si="1"/>
        <v>#ERROR!</v>
      </c>
      <c r="J26" s="405"/>
      <c r="K26" s="299"/>
      <c r="L26" s="283"/>
      <c r="M26" s="283"/>
      <c r="N26" s="283"/>
      <c r="O26" s="283"/>
      <c r="P26" s="283"/>
      <c r="Q26" s="283"/>
      <c r="R26" s="283"/>
      <c r="S26" s="283"/>
      <c r="T26" s="283"/>
      <c r="U26" s="283"/>
      <c r="V26" s="283"/>
      <c r="W26" s="283"/>
      <c r="X26" s="283"/>
      <c r="Y26" s="283"/>
      <c r="Z26" s="283"/>
      <c r="AA26" s="283"/>
      <c r="AB26" s="283"/>
      <c r="AC26" s="283"/>
      <c r="AD26" s="283"/>
    </row>
    <row r="27" ht="22.5" customHeight="1">
      <c r="A27" s="401" t="str">
        <f>+SUMMARY!#REF!</f>
        <v>#ERROR!</v>
      </c>
      <c r="B27" s="402" t="str">
        <f>+SUMMARY!#REF!</f>
        <v>#ERROR!</v>
      </c>
      <c r="C27" s="402" t="str">
        <f>+SUMMARY!#REF!</f>
        <v>#ERROR!</v>
      </c>
      <c r="D27" s="402" t="str">
        <f>+SUMMARY!#REF!</f>
        <v>#ERROR!</v>
      </c>
      <c r="E27" s="402" t="str">
        <f>+SUMMARY!#REF!</f>
        <v>#ERROR!</v>
      </c>
      <c r="F27" s="402" t="str">
        <f>+SUMMARY!#REF!</f>
        <v>#ERROR!</v>
      </c>
      <c r="G27" s="402" t="str">
        <f>+SUMMARY!#REF!</f>
        <v>#ERROR!</v>
      </c>
      <c r="H27" s="403" t="str">
        <f>+SUMMARY!#REF!</f>
        <v>#ERROR!</v>
      </c>
      <c r="I27" s="404" t="str">
        <f t="shared" si="1"/>
        <v>#ERROR!</v>
      </c>
      <c r="J27" s="405"/>
      <c r="K27" s="299"/>
      <c r="L27" s="283"/>
      <c r="M27" s="283"/>
      <c r="N27" s="283"/>
      <c r="O27" s="283"/>
      <c r="P27" s="283"/>
      <c r="Q27" s="283"/>
      <c r="R27" s="283"/>
      <c r="S27" s="283"/>
      <c r="T27" s="283"/>
      <c r="U27" s="283"/>
      <c r="V27" s="283"/>
      <c r="W27" s="283"/>
      <c r="X27" s="283"/>
      <c r="Y27" s="283"/>
      <c r="Z27" s="283"/>
      <c r="AA27" s="283"/>
      <c r="AB27" s="283"/>
      <c r="AC27" s="283"/>
      <c r="AD27" s="283"/>
    </row>
    <row r="28" ht="22.5" customHeight="1">
      <c r="A28" s="401" t="str">
        <f>+SUMMARY!#REF!</f>
        <v>#ERROR!</v>
      </c>
      <c r="B28" s="402" t="str">
        <f>+SUMMARY!#REF!</f>
        <v>#ERROR!</v>
      </c>
      <c r="C28" s="402" t="str">
        <f>+SUMMARY!#REF!</f>
        <v>#ERROR!</v>
      </c>
      <c r="D28" s="402" t="str">
        <f>+SUMMARY!#REF!</f>
        <v>#ERROR!</v>
      </c>
      <c r="E28" s="402" t="str">
        <f>+SUMMARY!#REF!</f>
        <v>#ERROR!</v>
      </c>
      <c r="F28" s="402" t="str">
        <f>+SUMMARY!#REF!</f>
        <v>#ERROR!</v>
      </c>
      <c r="G28" s="402" t="str">
        <f>+SUMMARY!#REF!</f>
        <v>#ERROR!</v>
      </c>
      <c r="H28" s="403" t="str">
        <f>+SUMMARY!#REF!</f>
        <v>#ERROR!</v>
      </c>
      <c r="I28" s="404" t="str">
        <f t="shared" si="1"/>
        <v>#ERROR!</v>
      </c>
      <c r="J28" s="405"/>
      <c r="K28" s="299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V28" s="283"/>
      <c r="W28" s="283"/>
      <c r="X28" s="283"/>
      <c r="Y28" s="283"/>
      <c r="Z28" s="283"/>
      <c r="AA28" s="283"/>
      <c r="AB28" s="283"/>
      <c r="AC28" s="283"/>
      <c r="AD28" s="283"/>
    </row>
    <row r="29" ht="22.5" customHeight="1">
      <c r="A29" s="401" t="str">
        <f>+SUMMARY!#REF!</f>
        <v>#ERROR!</v>
      </c>
      <c r="B29" s="402" t="str">
        <f>+SUMMARY!#REF!</f>
        <v>#ERROR!</v>
      </c>
      <c r="C29" s="402" t="str">
        <f>+SUMMARY!#REF!</f>
        <v>#ERROR!</v>
      </c>
      <c r="D29" s="402" t="str">
        <f>+SUMMARY!#REF!</f>
        <v>#ERROR!</v>
      </c>
      <c r="E29" s="402" t="str">
        <f>+SUMMARY!#REF!</f>
        <v>#ERROR!</v>
      </c>
      <c r="F29" s="402" t="str">
        <f>+SUMMARY!#REF!</f>
        <v>#ERROR!</v>
      </c>
      <c r="G29" s="402" t="str">
        <f>+SUMMARY!#REF!</f>
        <v>#ERROR!</v>
      </c>
      <c r="H29" s="403" t="str">
        <f>+SUMMARY!#REF!</f>
        <v>#ERROR!</v>
      </c>
      <c r="I29" s="404" t="str">
        <f t="shared" si="1"/>
        <v>#ERROR!</v>
      </c>
      <c r="J29" s="405"/>
      <c r="K29" s="299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  <c r="AA29" s="283"/>
      <c r="AB29" s="283"/>
      <c r="AC29" s="283"/>
      <c r="AD29" s="283"/>
    </row>
    <row r="30" ht="22.5" customHeight="1">
      <c r="A30" s="401" t="str">
        <f>+SUMMARY!#REF!</f>
        <v>#ERROR!</v>
      </c>
      <c r="B30" s="402" t="str">
        <f>+SUMMARY!#REF!</f>
        <v>#ERROR!</v>
      </c>
      <c r="C30" s="402" t="str">
        <f>+SUMMARY!#REF!</f>
        <v>#ERROR!</v>
      </c>
      <c r="D30" s="402" t="str">
        <f>+SUMMARY!#REF!</f>
        <v>#ERROR!</v>
      </c>
      <c r="E30" s="402" t="str">
        <f>+SUMMARY!#REF!</f>
        <v>#ERROR!</v>
      </c>
      <c r="F30" s="402" t="str">
        <f>+SUMMARY!#REF!</f>
        <v>#ERROR!</v>
      </c>
      <c r="G30" s="402" t="str">
        <f>+SUMMARY!#REF!</f>
        <v>#ERROR!</v>
      </c>
      <c r="H30" s="403" t="str">
        <f>+SUMMARY!#REF!</f>
        <v>#ERROR!</v>
      </c>
      <c r="I30" s="404" t="str">
        <f t="shared" si="1"/>
        <v>#ERROR!</v>
      </c>
      <c r="J30" s="405"/>
      <c r="K30" s="299"/>
      <c r="L30" s="283"/>
      <c r="M30" s="283"/>
      <c r="N30" s="283"/>
      <c r="O30" s="283"/>
      <c r="P30" s="283"/>
      <c r="Q30" s="283"/>
      <c r="R30" s="283"/>
      <c r="S30" s="283"/>
      <c r="T30" s="283"/>
      <c r="U30" s="283"/>
      <c r="V30" s="283"/>
      <c r="W30" s="283"/>
      <c r="X30" s="283"/>
      <c r="Y30" s="283"/>
      <c r="Z30" s="283"/>
      <c r="AA30" s="283"/>
      <c r="AB30" s="283"/>
      <c r="AC30" s="283"/>
      <c r="AD30" s="283"/>
    </row>
    <row r="31" ht="22.5" customHeight="1">
      <c r="A31" s="401" t="str">
        <f>+SUMMARY!#REF!</f>
        <v>#ERROR!</v>
      </c>
      <c r="B31" s="402" t="str">
        <f>+SUMMARY!#REF!</f>
        <v>#ERROR!</v>
      </c>
      <c r="C31" s="402" t="str">
        <f>+SUMMARY!#REF!</f>
        <v>#ERROR!</v>
      </c>
      <c r="D31" s="402" t="str">
        <f>+SUMMARY!#REF!</f>
        <v>#ERROR!</v>
      </c>
      <c r="E31" s="402" t="str">
        <f>+SUMMARY!#REF!</f>
        <v>#ERROR!</v>
      </c>
      <c r="F31" s="402" t="str">
        <f>+SUMMARY!#REF!</f>
        <v>#ERROR!</v>
      </c>
      <c r="G31" s="402" t="str">
        <f>+SUMMARY!#REF!</f>
        <v>#ERROR!</v>
      </c>
      <c r="H31" s="403" t="str">
        <f>+SUMMARY!#REF!</f>
        <v>#ERROR!</v>
      </c>
      <c r="I31" s="404" t="str">
        <f t="shared" si="1"/>
        <v>#ERROR!</v>
      </c>
      <c r="J31" s="405"/>
      <c r="K31" s="299"/>
      <c r="L31" s="283"/>
      <c r="M31" s="283"/>
      <c r="N31" s="283"/>
      <c r="O31" s="283"/>
      <c r="P31" s="283"/>
      <c r="Q31" s="283"/>
      <c r="R31" s="283"/>
      <c r="S31" s="283"/>
      <c r="T31" s="283"/>
      <c r="U31" s="283"/>
      <c r="V31" s="283"/>
      <c r="W31" s="283"/>
      <c r="X31" s="283"/>
      <c r="Y31" s="283"/>
      <c r="Z31" s="283"/>
      <c r="AA31" s="283"/>
      <c r="AB31" s="283"/>
      <c r="AC31" s="283"/>
      <c r="AD31" s="283"/>
    </row>
    <row r="32" ht="22.5" customHeight="1">
      <c r="A32" s="401" t="str">
        <f>+SUMMARY!#REF!</f>
        <v>#ERROR!</v>
      </c>
      <c r="B32" s="402" t="str">
        <f>+SUMMARY!#REF!</f>
        <v>#ERROR!</v>
      </c>
      <c r="C32" s="402" t="str">
        <f>+SUMMARY!#REF!</f>
        <v>#ERROR!</v>
      </c>
      <c r="D32" s="402" t="str">
        <f>+SUMMARY!#REF!</f>
        <v>#ERROR!</v>
      </c>
      <c r="E32" s="402" t="str">
        <f>+SUMMARY!#REF!</f>
        <v>#ERROR!</v>
      </c>
      <c r="F32" s="402" t="str">
        <f>+SUMMARY!#REF!</f>
        <v>#ERROR!</v>
      </c>
      <c r="G32" s="402" t="str">
        <f>+SUMMARY!#REF!</f>
        <v>#ERROR!</v>
      </c>
      <c r="H32" s="403" t="str">
        <f>+SUMMARY!#REF!</f>
        <v>#ERROR!</v>
      </c>
      <c r="I32" s="404" t="str">
        <f t="shared" si="1"/>
        <v>#ERROR!</v>
      </c>
      <c r="J32" s="405"/>
      <c r="K32" s="299"/>
      <c r="L32" s="283"/>
      <c r="M32" s="283"/>
      <c r="N32" s="283"/>
      <c r="O32" s="283"/>
      <c r="P32" s="283"/>
      <c r="Q32" s="283"/>
      <c r="R32" s="283"/>
      <c r="S32" s="283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</row>
    <row r="33" ht="22.5" customHeight="1">
      <c r="A33" s="401" t="str">
        <f>+SUMMARY!#REF!</f>
        <v>#ERROR!</v>
      </c>
      <c r="B33" s="402" t="str">
        <f>+SUMMARY!#REF!</f>
        <v>#ERROR!</v>
      </c>
      <c r="C33" s="402" t="str">
        <f>+SUMMARY!#REF!</f>
        <v>#ERROR!</v>
      </c>
      <c r="D33" s="402" t="str">
        <f>+SUMMARY!#REF!</f>
        <v>#ERROR!</v>
      </c>
      <c r="E33" s="402" t="str">
        <f>+SUMMARY!#REF!</f>
        <v>#ERROR!</v>
      </c>
      <c r="F33" s="402" t="str">
        <f>+SUMMARY!#REF!</f>
        <v>#ERROR!</v>
      </c>
      <c r="G33" s="402" t="str">
        <f>+SUMMARY!#REF!</f>
        <v>#ERROR!</v>
      </c>
      <c r="H33" s="403" t="str">
        <f>+SUMMARY!#REF!</f>
        <v>#ERROR!</v>
      </c>
      <c r="I33" s="404" t="str">
        <f t="shared" si="1"/>
        <v>#ERROR!</v>
      </c>
      <c r="J33" s="405"/>
      <c r="K33" s="299"/>
      <c r="L33" s="283"/>
      <c r="M33" s="283"/>
      <c r="N33" s="283"/>
      <c r="O33" s="283"/>
      <c r="P33" s="283"/>
      <c r="Q33" s="283"/>
      <c r="R33" s="283"/>
      <c r="S33" s="283"/>
      <c r="T33" s="283"/>
      <c r="U33" s="283"/>
      <c r="V33" s="283"/>
      <c r="W33" s="283"/>
      <c r="X33" s="283"/>
      <c r="Y33" s="283"/>
      <c r="Z33" s="283"/>
      <c r="AA33" s="283"/>
      <c r="AB33" s="283"/>
      <c r="AC33" s="283"/>
      <c r="AD33" s="283"/>
    </row>
    <row r="34" ht="22.5" customHeight="1">
      <c r="A34" s="401" t="str">
        <f>+SUMMARY!#REF!</f>
        <v>#ERROR!</v>
      </c>
      <c r="B34" s="402" t="str">
        <f>+SUMMARY!#REF!</f>
        <v>#ERROR!</v>
      </c>
      <c r="C34" s="402" t="str">
        <f>+SUMMARY!#REF!</f>
        <v>#ERROR!</v>
      </c>
      <c r="D34" s="402" t="str">
        <f>+SUMMARY!#REF!</f>
        <v>#ERROR!</v>
      </c>
      <c r="E34" s="402" t="str">
        <f>+SUMMARY!#REF!</f>
        <v>#ERROR!</v>
      </c>
      <c r="F34" s="402" t="str">
        <f>+SUMMARY!#REF!</f>
        <v>#ERROR!</v>
      </c>
      <c r="G34" s="402" t="str">
        <f>+SUMMARY!#REF!</f>
        <v>#ERROR!</v>
      </c>
      <c r="H34" s="403" t="str">
        <f>+SUMMARY!#REF!</f>
        <v>#ERROR!</v>
      </c>
      <c r="I34" s="404" t="str">
        <f t="shared" si="1"/>
        <v>#ERROR!</v>
      </c>
      <c r="J34" s="405"/>
      <c r="K34" s="299"/>
      <c r="L34" s="283"/>
      <c r="M34" s="283"/>
      <c r="N34" s="283"/>
      <c r="O34" s="283"/>
      <c r="P34" s="283"/>
      <c r="Q34" s="283"/>
      <c r="R34" s="283"/>
      <c r="S34" s="283"/>
      <c r="T34" s="283"/>
      <c r="U34" s="283"/>
      <c r="V34" s="283"/>
      <c r="W34" s="283"/>
      <c r="X34" s="283"/>
      <c r="Y34" s="283"/>
      <c r="Z34" s="283"/>
      <c r="AA34" s="283"/>
      <c r="AB34" s="283"/>
      <c r="AC34" s="283"/>
      <c r="AD34" s="283"/>
    </row>
    <row r="35" ht="22.5" customHeight="1">
      <c r="A35" s="401" t="str">
        <f>+SUMMARY!#REF!</f>
        <v>#ERROR!</v>
      </c>
      <c r="B35" s="402" t="str">
        <f>+SUMMARY!#REF!</f>
        <v>#ERROR!</v>
      </c>
      <c r="C35" s="402" t="str">
        <f>+SUMMARY!#REF!</f>
        <v>#ERROR!</v>
      </c>
      <c r="D35" s="402" t="str">
        <f>+SUMMARY!#REF!</f>
        <v>#ERROR!</v>
      </c>
      <c r="E35" s="402" t="str">
        <f>+SUMMARY!#REF!</f>
        <v>#ERROR!</v>
      </c>
      <c r="F35" s="402" t="str">
        <f>+SUMMARY!#REF!</f>
        <v>#ERROR!</v>
      </c>
      <c r="G35" s="402" t="str">
        <f>+SUMMARY!#REF!</f>
        <v>#ERROR!</v>
      </c>
      <c r="H35" s="403" t="str">
        <f>+SUMMARY!#REF!</f>
        <v>#ERROR!</v>
      </c>
      <c r="I35" s="404" t="str">
        <f t="shared" si="1"/>
        <v>#ERROR!</v>
      </c>
      <c r="J35" s="405"/>
      <c r="K35" s="299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  <c r="AA35" s="283"/>
      <c r="AB35" s="283"/>
      <c r="AC35" s="283"/>
      <c r="AD35" s="283"/>
    </row>
    <row r="36" ht="22.5" customHeight="1">
      <c r="A36" s="401" t="str">
        <f>+SUMMARY!#REF!</f>
        <v>#ERROR!</v>
      </c>
      <c r="B36" s="402" t="str">
        <f>+SUMMARY!#REF!</f>
        <v>#ERROR!</v>
      </c>
      <c r="C36" s="402" t="str">
        <f>+SUMMARY!#REF!</f>
        <v>#ERROR!</v>
      </c>
      <c r="D36" s="402" t="str">
        <f>+SUMMARY!#REF!</f>
        <v>#ERROR!</v>
      </c>
      <c r="E36" s="402" t="str">
        <f>+SUMMARY!#REF!</f>
        <v>#ERROR!</v>
      </c>
      <c r="F36" s="402" t="str">
        <f>+SUMMARY!#REF!</f>
        <v>#ERROR!</v>
      </c>
      <c r="G36" s="402" t="str">
        <f>+SUMMARY!#REF!</f>
        <v>#ERROR!</v>
      </c>
      <c r="H36" s="403" t="str">
        <f>+SUMMARY!#REF!</f>
        <v>#ERROR!</v>
      </c>
      <c r="I36" s="404" t="str">
        <f t="shared" si="1"/>
        <v>#ERROR!</v>
      </c>
      <c r="J36" s="405"/>
      <c r="K36" s="299"/>
      <c r="L36" s="283"/>
      <c r="M36" s="283"/>
      <c r="N36" s="283"/>
      <c r="O36" s="283"/>
      <c r="P36" s="283"/>
      <c r="Q36" s="283"/>
      <c r="R36" s="283"/>
      <c r="S36" s="283"/>
      <c r="T36" s="283"/>
      <c r="U36" s="283"/>
      <c r="V36" s="283"/>
      <c r="W36" s="283"/>
      <c r="X36" s="283"/>
      <c r="Y36" s="283"/>
      <c r="Z36" s="283"/>
      <c r="AA36" s="283"/>
      <c r="AB36" s="283"/>
      <c r="AC36" s="283"/>
      <c r="AD36" s="283"/>
    </row>
    <row r="37" ht="22.5" customHeight="1">
      <c r="A37" s="401" t="str">
        <f>+SUMMARY!#REF!</f>
        <v>#ERROR!</v>
      </c>
      <c r="B37" s="402" t="str">
        <f>+SUMMARY!#REF!</f>
        <v>#ERROR!</v>
      </c>
      <c r="C37" s="402" t="str">
        <f>+SUMMARY!#REF!</f>
        <v>#ERROR!</v>
      </c>
      <c r="D37" s="402" t="str">
        <f>+SUMMARY!#REF!</f>
        <v>#ERROR!</v>
      </c>
      <c r="E37" s="402" t="str">
        <f>+SUMMARY!#REF!</f>
        <v>#ERROR!</v>
      </c>
      <c r="F37" s="402" t="str">
        <f>+SUMMARY!#REF!</f>
        <v>#ERROR!</v>
      </c>
      <c r="G37" s="402" t="str">
        <f>+SUMMARY!#REF!</f>
        <v>#ERROR!</v>
      </c>
      <c r="H37" s="403" t="str">
        <f>+SUMMARY!#REF!</f>
        <v>#ERROR!</v>
      </c>
      <c r="I37" s="404" t="str">
        <f t="shared" si="1"/>
        <v>#ERROR!</v>
      </c>
      <c r="J37" s="405"/>
      <c r="K37" s="299"/>
      <c r="L37" s="283"/>
      <c r="M37" s="283"/>
      <c r="N37" s="283"/>
      <c r="O37" s="283"/>
      <c r="P37" s="283"/>
      <c r="Q37" s="283"/>
      <c r="R37" s="283"/>
      <c r="S37" s="283"/>
      <c r="T37" s="283"/>
      <c r="U37" s="283"/>
      <c r="V37" s="283"/>
      <c r="W37" s="283"/>
      <c r="X37" s="283"/>
      <c r="Y37" s="283"/>
      <c r="Z37" s="283"/>
      <c r="AA37" s="283"/>
      <c r="AB37" s="283"/>
      <c r="AC37" s="283"/>
      <c r="AD37" s="283"/>
    </row>
    <row r="38" ht="30.0" customHeight="1">
      <c r="A38" s="409" t="s">
        <v>143</v>
      </c>
      <c r="B38" s="410" t="str">
        <f t="shared" ref="B38:G38" si="2">SUM(B8:B37)</f>
        <v>#ERROR!</v>
      </c>
      <c r="C38" s="410" t="str">
        <f t="shared" si="2"/>
        <v>#ERROR!</v>
      </c>
      <c r="D38" s="410" t="str">
        <f t="shared" si="2"/>
        <v>#ERROR!</v>
      </c>
      <c r="E38" s="410" t="str">
        <f t="shared" si="2"/>
        <v>#ERROR!</v>
      </c>
      <c r="F38" s="410" t="str">
        <f t="shared" si="2"/>
        <v>#ERROR!</v>
      </c>
      <c r="G38" s="410" t="str">
        <f t="shared" si="2"/>
        <v>#ERROR!</v>
      </c>
      <c r="H38" s="411" t="str">
        <f>+SUMMARY!H23</f>
        <v/>
      </c>
      <c r="I38" s="412" t="str">
        <f>+G38/B38</f>
        <v>#ERROR!</v>
      </c>
      <c r="J38" s="413"/>
      <c r="K38" s="283"/>
      <c r="L38" s="283"/>
      <c r="M38" s="283"/>
      <c r="N38" s="283"/>
      <c r="O38" s="283"/>
      <c r="P38" s="283"/>
      <c r="Q38" s="283"/>
      <c r="R38" s="283"/>
      <c r="S38" s="283"/>
      <c r="T38" s="283"/>
      <c r="U38" s="283"/>
      <c r="V38" s="283"/>
      <c r="W38" s="283"/>
      <c r="X38" s="283"/>
      <c r="Y38" s="283"/>
      <c r="Z38" s="283"/>
      <c r="AA38" s="283"/>
      <c r="AB38" s="283"/>
      <c r="AC38" s="283"/>
      <c r="AD38" s="283"/>
    </row>
    <row r="39" ht="24.75" customHeight="1">
      <c r="A39" s="414" t="s">
        <v>49</v>
      </c>
      <c r="B39" s="309"/>
      <c r="C39" s="415" t="str">
        <f>+C38/B38</f>
        <v>#ERROR!</v>
      </c>
      <c r="D39" s="415" t="str">
        <f>+D38/B38</f>
        <v>#ERROR!</v>
      </c>
      <c r="E39" s="415" t="str">
        <f>+E38/B38</f>
        <v>#ERROR!</v>
      </c>
      <c r="F39" s="415" t="str">
        <f>+F38/B38</f>
        <v>#ERROR!</v>
      </c>
      <c r="G39" s="416" t="str">
        <f>+G38/B38</f>
        <v>#ERROR!</v>
      </c>
      <c r="H39" s="417" t="str">
        <f>+SUMMARY!H24</f>
        <v/>
      </c>
      <c r="I39" s="328"/>
      <c r="J39" s="418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</row>
    <row r="40" ht="24.75" customHeight="1">
      <c r="A40" s="419" t="s">
        <v>144</v>
      </c>
      <c r="B40" s="420"/>
      <c r="C40" s="421"/>
      <c r="D40" s="421">
        <v>0.0053</v>
      </c>
      <c r="E40" s="421">
        <v>0.0084</v>
      </c>
      <c r="F40" s="421"/>
      <c r="G40" s="422">
        <v>0.0061</v>
      </c>
      <c r="H40" s="423"/>
      <c r="I40" s="283"/>
      <c r="J40" s="283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W40" s="283"/>
      <c r="X40" s="283"/>
      <c r="Y40" s="283"/>
      <c r="Z40" s="283"/>
      <c r="AA40" s="283"/>
      <c r="AB40" s="283"/>
      <c r="AC40" s="283"/>
      <c r="AD40" s="283"/>
    </row>
    <row r="41" ht="40.5" customHeight="1">
      <c r="A41" s="424"/>
      <c r="B41" s="283"/>
      <c r="C41" s="283"/>
      <c r="D41" s="283" t="s">
        <v>145</v>
      </c>
      <c r="E41" s="283"/>
      <c r="F41" s="321" t="str">
        <f>+D38+E38+F38+G38</f>
        <v>#ERROR!</v>
      </c>
      <c r="G41" s="283"/>
      <c r="H41" s="425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283"/>
      <c r="T41" s="283"/>
      <c r="U41" s="283"/>
      <c r="V41" s="283"/>
      <c r="W41" s="283"/>
      <c r="X41" s="283"/>
      <c r="Y41" s="283"/>
      <c r="Z41" s="283"/>
      <c r="AA41" s="283"/>
      <c r="AB41" s="283"/>
      <c r="AC41" s="283"/>
      <c r="AD41" s="283"/>
    </row>
    <row r="42" ht="20.25" customHeight="1">
      <c r="A42" s="424"/>
      <c r="B42" s="283"/>
      <c r="C42" s="283"/>
      <c r="D42" s="283" t="s">
        <v>146</v>
      </c>
      <c r="E42" s="283"/>
      <c r="F42" s="323" t="str">
        <f>+F41/B38</f>
        <v>#ERROR!</v>
      </c>
      <c r="G42" s="283"/>
      <c r="H42" s="425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W42" s="283"/>
      <c r="X42" s="283"/>
      <c r="Y42" s="283"/>
      <c r="Z42" s="283"/>
      <c r="AA42" s="283"/>
      <c r="AB42" s="283"/>
      <c r="AC42" s="283"/>
      <c r="AD42" s="283"/>
    </row>
    <row r="43" ht="20.25" customHeight="1">
      <c r="A43" s="424"/>
      <c r="B43" s="283"/>
      <c r="C43" s="283"/>
      <c r="D43" s="283" t="s">
        <v>147</v>
      </c>
      <c r="E43" s="283"/>
      <c r="F43" s="323" t="str">
        <f t="shared" ref="F43:F44" si="3">+D39+E39+G39</f>
        <v>#ERROR!</v>
      </c>
      <c r="G43" s="283"/>
      <c r="H43" s="425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3"/>
      <c r="T43" s="283"/>
      <c r="U43" s="283"/>
      <c r="V43" s="283"/>
      <c r="W43" s="283"/>
      <c r="X43" s="283"/>
      <c r="Y43" s="283"/>
      <c r="Z43" s="283"/>
      <c r="AA43" s="283"/>
      <c r="AB43" s="283"/>
      <c r="AC43" s="283"/>
      <c r="AD43" s="283"/>
    </row>
    <row r="44" ht="20.25" customHeight="1">
      <c r="A44" s="424"/>
      <c r="B44" s="283"/>
      <c r="C44" s="313" t="s">
        <v>148</v>
      </c>
      <c r="D44" s="313"/>
      <c r="E44" s="313"/>
      <c r="F44" s="316">
        <f t="shared" si="3"/>
        <v>0.0198</v>
      </c>
      <c r="G44" s="283"/>
      <c r="H44" s="425"/>
      <c r="I44" s="283"/>
      <c r="J44" s="283"/>
      <c r="K44" s="283"/>
      <c r="L44" s="283"/>
      <c r="M44" s="283"/>
      <c r="N44" s="283"/>
      <c r="O44" s="283"/>
      <c r="P44" s="283"/>
      <c r="Q44" s="283"/>
      <c r="R44" s="283"/>
      <c r="S44" s="283"/>
      <c r="T44" s="283"/>
      <c r="U44" s="283"/>
      <c r="V44" s="283"/>
      <c r="W44" s="283"/>
      <c r="X44" s="283"/>
      <c r="Y44" s="283"/>
      <c r="Z44" s="283"/>
      <c r="AA44" s="283"/>
      <c r="AB44" s="283"/>
      <c r="AC44" s="283"/>
      <c r="AD44" s="283"/>
    </row>
    <row r="45" ht="20.25" customHeight="1">
      <c r="A45" s="424" t="s">
        <v>149</v>
      </c>
      <c r="B45" s="283"/>
      <c r="C45" s="283"/>
      <c r="D45" s="325">
        <v>9.0</v>
      </c>
      <c r="E45" s="283"/>
      <c r="F45" s="283"/>
      <c r="G45" s="283"/>
      <c r="H45" s="425"/>
      <c r="I45" s="283"/>
      <c r="J45" s="283"/>
      <c r="K45" s="283"/>
      <c r="L45" s="283"/>
      <c r="M45" s="283"/>
      <c r="N45" s="283"/>
      <c r="O45" s="283"/>
      <c r="P45" s="283"/>
      <c r="Q45" s="283"/>
      <c r="R45" s="283"/>
      <c r="S45" s="283"/>
      <c r="T45" s="283"/>
      <c r="U45" s="283"/>
      <c r="V45" s="283"/>
      <c r="W45" s="283"/>
      <c r="X45" s="283"/>
      <c r="Y45" s="283"/>
      <c r="Z45" s="283"/>
      <c r="AA45" s="283"/>
      <c r="AB45" s="283"/>
      <c r="AC45" s="283"/>
      <c r="AD45" s="283"/>
    </row>
    <row r="46" ht="20.25" customHeight="1">
      <c r="A46" s="424"/>
      <c r="B46" s="283"/>
      <c r="C46" s="283" t="s">
        <v>150</v>
      </c>
      <c r="D46" s="326" t="str">
        <f t="shared" ref="D46:E46" si="4">+$D$45*D38</f>
        <v>#ERROR!</v>
      </c>
      <c r="E46" s="326" t="str">
        <f t="shared" si="4"/>
        <v>#ERROR!</v>
      </c>
      <c r="F46" s="326"/>
      <c r="G46" s="326" t="str">
        <f>+$D$45*G38</f>
        <v>#ERROR!</v>
      </c>
      <c r="H46" s="425"/>
      <c r="I46" s="283"/>
      <c r="J46" s="283"/>
      <c r="K46" s="283"/>
      <c r="L46" s="283"/>
      <c r="M46" s="283"/>
      <c r="N46" s="283"/>
      <c r="O46" s="283"/>
      <c r="P46" s="283"/>
      <c r="Q46" s="283"/>
      <c r="R46" s="283"/>
      <c r="S46" s="283"/>
      <c r="T46" s="283"/>
      <c r="U46" s="283"/>
      <c r="V46" s="283"/>
      <c r="W46" s="283"/>
      <c r="X46" s="283"/>
      <c r="Y46" s="283"/>
      <c r="Z46" s="283"/>
      <c r="AA46" s="283"/>
      <c r="AB46" s="283"/>
      <c r="AC46" s="283"/>
      <c r="AD46" s="283"/>
    </row>
    <row r="47" ht="21.0" customHeight="1">
      <c r="A47" s="426"/>
      <c r="B47" s="328"/>
      <c r="C47" s="328"/>
      <c r="D47" s="328"/>
      <c r="E47" s="328"/>
      <c r="F47" s="328"/>
      <c r="G47" s="328"/>
      <c r="H47" s="427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83"/>
    </row>
    <row r="48" ht="20.25" customHeight="1">
      <c r="A48" s="283"/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83"/>
    </row>
    <row r="49" ht="20.25" customHeight="1">
      <c r="A49" s="283"/>
      <c r="B49" s="283"/>
      <c r="C49" s="283"/>
      <c r="D49" s="283"/>
      <c r="E49" s="283"/>
      <c r="F49" s="299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283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83"/>
    </row>
    <row r="50" ht="20.25" customHeight="1">
      <c r="A50" s="283"/>
      <c r="B50" s="283"/>
      <c r="C50" s="283"/>
      <c r="D50" s="283"/>
      <c r="E50" s="299"/>
      <c r="F50" s="283"/>
      <c r="G50" s="283"/>
      <c r="H50" s="283"/>
      <c r="I50" s="283"/>
      <c r="J50" s="283"/>
      <c r="K50" s="283"/>
      <c r="L50" s="283"/>
      <c r="M50" s="283"/>
      <c r="N50" s="283"/>
      <c r="O50" s="283"/>
      <c r="P50" s="283"/>
      <c r="Q50" s="283"/>
      <c r="R50" s="283"/>
      <c r="S50" s="283"/>
      <c r="T50" s="283"/>
      <c r="U50" s="283"/>
      <c r="V50" s="283"/>
      <c r="W50" s="283"/>
      <c r="X50" s="283"/>
      <c r="Y50" s="283"/>
      <c r="Z50" s="283"/>
      <c r="AA50" s="283"/>
      <c r="AB50" s="283"/>
      <c r="AC50" s="283"/>
      <c r="AD50" s="283"/>
    </row>
    <row r="51" ht="20.25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3"/>
      <c r="V51" s="283"/>
      <c r="W51" s="283"/>
      <c r="X51" s="283"/>
      <c r="Y51" s="283"/>
      <c r="Z51" s="283"/>
      <c r="AA51" s="283"/>
      <c r="AB51" s="283"/>
      <c r="AC51" s="283"/>
      <c r="AD51" s="283"/>
    </row>
    <row r="52" ht="20.25" customHeight="1">
      <c r="A52" s="283"/>
      <c r="B52" s="283"/>
      <c r="C52" s="283"/>
      <c r="D52" s="283"/>
      <c r="E52" s="283"/>
      <c r="F52" s="283"/>
      <c r="G52" s="283"/>
      <c r="H52" s="283"/>
      <c r="I52" s="283"/>
      <c r="J52" s="283"/>
      <c r="K52" s="283"/>
      <c r="L52" s="283"/>
      <c r="M52" s="283"/>
      <c r="N52" s="283"/>
      <c r="O52" s="283"/>
      <c r="P52" s="283"/>
      <c r="Q52" s="283"/>
      <c r="R52" s="283"/>
      <c r="S52" s="283"/>
      <c r="T52" s="283"/>
      <c r="U52" s="283"/>
      <c r="V52" s="283"/>
      <c r="W52" s="283"/>
      <c r="X52" s="283"/>
      <c r="Y52" s="283"/>
      <c r="Z52" s="283"/>
      <c r="AA52" s="283"/>
      <c r="AB52" s="283"/>
      <c r="AC52" s="283"/>
      <c r="AD52" s="283"/>
    </row>
    <row r="53" ht="20.25" customHeight="1">
      <c r="A53" s="283"/>
      <c r="B53" s="283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283"/>
      <c r="T53" s="283"/>
      <c r="U53" s="283"/>
      <c r="V53" s="283"/>
      <c r="W53" s="283"/>
      <c r="X53" s="283"/>
      <c r="Y53" s="283"/>
      <c r="Z53" s="283"/>
      <c r="AA53" s="283"/>
      <c r="AB53" s="283"/>
      <c r="AC53" s="283"/>
      <c r="AD53" s="283"/>
    </row>
    <row r="54" ht="20.25" customHeight="1">
      <c r="A54" s="283"/>
      <c r="B54" s="283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283"/>
      <c r="T54" s="283"/>
      <c r="U54" s="283"/>
      <c r="V54" s="283"/>
      <c r="W54" s="283"/>
      <c r="X54" s="283"/>
      <c r="Y54" s="283"/>
      <c r="Z54" s="283"/>
      <c r="AA54" s="283"/>
      <c r="AB54" s="283"/>
      <c r="AC54" s="283"/>
      <c r="AD54" s="283"/>
    </row>
    <row r="55" ht="20.25" customHeight="1">
      <c r="A55" s="283"/>
      <c r="B55" s="283"/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283"/>
      <c r="T55" s="283"/>
      <c r="U55" s="283"/>
      <c r="V55" s="283"/>
      <c r="W55" s="283"/>
      <c r="X55" s="283"/>
      <c r="Y55" s="283"/>
      <c r="Z55" s="283"/>
      <c r="AA55" s="283"/>
      <c r="AB55" s="283"/>
      <c r="AC55" s="283"/>
      <c r="AD55" s="283"/>
    </row>
    <row r="56" ht="20.25" customHeight="1">
      <c r="A56" s="283"/>
      <c r="B56" s="283"/>
      <c r="C56" s="283"/>
      <c r="D56" s="283"/>
      <c r="E56" s="283"/>
      <c r="F56" s="283"/>
      <c r="G56" s="283"/>
      <c r="H56" s="283"/>
      <c r="I56" s="283"/>
      <c r="J56" s="283"/>
      <c r="K56" s="283"/>
      <c r="L56" s="283"/>
      <c r="M56" s="283"/>
      <c r="N56" s="283"/>
      <c r="O56" s="283"/>
      <c r="P56" s="283"/>
      <c r="Q56" s="283"/>
      <c r="R56" s="283"/>
      <c r="S56" s="283"/>
      <c r="T56" s="283"/>
      <c r="U56" s="283"/>
      <c r="V56" s="283"/>
      <c r="W56" s="283"/>
      <c r="X56" s="283"/>
      <c r="Y56" s="283"/>
      <c r="Z56" s="283"/>
      <c r="AA56" s="283"/>
      <c r="AB56" s="283"/>
      <c r="AC56" s="283"/>
      <c r="AD56" s="283"/>
    </row>
    <row r="57" ht="20.25" customHeight="1">
      <c r="A57" s="283"/>
      <c r="B57" s="283"/>
      <c r="C57" s="283"/>
      <c r="D57" s="283"/>
      <c r="E57" s="283"/>
      <c r="F57" s="283"/>
      <c r="G57" s="283"/>
      <c r="H57" s="283"/>
      <c r="I57" s="283"/>
      <c r="J57" s="283"/>
      <c r="K57" s="283"/>
      <c r="L57" s="283"/>
      <c r="M57" s="283"/>
      <c r="N57" s="283"/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3"/>
      <c r="AA57" s="283"/>
      <c r="AB57" s="283"/>
      <c r="AC57" s="283"/>
      <c r="AD57" s="283"/>
    </row>
    <row r="58" ht="20.25" customHeight="1">
      <c r="A58" s="283"/>
      <c r="B58" s="283"/>
      <c r="C58" s="283"/>
      <c r="D58" s="283"/>
      <c r="E58" s="283"/>
      <c r="F58" s="283"/>
      <c r="G58" s="283"/>
      <c r="H58" s="283"/>
      <c r="I58" s="283"/>
      <c r="J58" s="283"/>
      <c r="K58" s="283"/>
      <c r="L58" s="283"/>
      <c r="M58" s="283"/>
      <c r="N58" s="283"/>
      <c r="O58" s="283"/>
      <c r="P58" s="283"/>
      <c r="Q58" s="283"/>
      <c r="R58" s="283"/>
      <c r="S58" s="283"/>
      <c r="T58" s="283"/>
      <c r="U58" s="283"/>
      <c r="V58" s="283"/>
      <c r="W58" s="283"/>
      <c r="X58" s="283"/>
      <c r="Y58" s="283"/>
      <c r="Z58" s="283"/>
      <c r="AA58" s="283"/>
      <c r="AB58" s="283"/>
      <c r="AC58" s="283"/>
      <c r="AD58" s="283"/>
    </row>
    <row r="59" ht="20.25" customHeight="1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283"/>
      <c r="V59" s="283"/>
      <c r="W59" s="283"/>
      <c r="X59" s="283"/>
      <c r="Y59" s="283"/>
      <c r="Z59" s="283"/>
      <c r="AA59" s="283"/>
      <c r="AB59" s="283"/>
      <c r="AC59" s="283"/>
      <c r="AD59" s="283"/>
    </row>
    <row r="60" ht="20.25" customHeight="1">
      <c r="A60" s="283"/>
      <c r="B60" s="283"/>
      <c r="C60" s="283"/>
      <c r="D60" s="283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283"/>
      <c r="T60" s="283"/>
      <c r="U60" s="283"/>
      <c r="V60" s="283"/>
      <c r="W60" s="283"/>
      <c r="X60" s="283"/>
      <c r="Y60" s="283"/>
      <c r="Z60" s="283"/>
      <c r="AA60" s="283"/>
      <c r="AB60" s="283"/>
      <c r="AC60" s="283"/>
      <c r="AD60" s="283"/>
    </row>
    <row r="61" ht="20.25" customHeight="1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</row>
    <row r="62" ht="20.25" customHeight="1">
      <c r="A62" s="283"/>
      <c r="B62" s="283"/>
      <c r="C62" s="283"/>
      <c r="D62" s="283"/>
      <c r="E62" s="283"/>
      <c r="F62" s="283"/>
      <c r="G62" s="283"/>
      <c r="H62" s="283"/>
      <c r="I62" s="283"/>
      <c r="J62" s="283"/>
      <c r="K62" s="283"/>
      <c r="L62" s="283"/>
      <c r="M62" s="283"/>
      <c r="N62" s="283"/>
      <c r="O62" s="283"/>
      <c r="P62" s="283"/>
      <c r="Q62" s="283"/>
      <c r="R62" s="283"/>
      <c r="S62" s="283"/>
      <c r="T62" s="283"/>
      <c r="U62" s="283"/>
      <c r="V62" s="283"/>
      <c r="W62" s="283"/>
      <c r="X62" s="283"/>
      <c r="Y62" s="283"/>
      <c r="Z62" s="283"/>
      <c r="AA62" s="283"/>
      <c r="AB62" s="283"/>
      <c r="AC62" s="283"/>
      <c r="AD62" s="283"/>
    </row>
    <row r="63" ht="20.25" customHeight="1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</row>
    <row r="64" ht="20.25" customHeight="1">
      <c r="A64" s="283"/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283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</row>
    <row r="65" ht="20.25" customHeight="1">
      <c r="A65" s="283"/>
      <c r="B65" s="283"/>
      <c r="C65" s="283"/>
      <c r="D65" s="283"/>
      <c r="E65" s="283"/>
      <c r="F65" s="283"/>
      <c r="G65" s="283"/>
      <c r="H65" s="283"/>
      <c r="I65" s="283"/>
      <c r="J65" s="283"/>
      <c r="K65" s="283"/>
      <c r="L65" s="283"/>
      <c r="M65" s="283"/>
      <c r="N65" s="283"/>
      <c r="O65" s="283"/>
      <c r="P65" s="283"/>
      <c r="Q65" s="283"/>
      <c r="R65" s="283"/>
      <c r="S65" s="283"/>
      <c r="T65" s="283"/>
      <c r="U65" s="283"/>
      <c r="V65" s="283"/>
      <c r="W65" s="283"/>
      <c r="X65" s="283"/>
      <c r="Y65" s="283"/>
      <c r="Z65" s="283"/>
      <c r="AA65" s="283"/>
      <c r="AB65" s="283"/>
      <c r="AC65" s="283"/>
      <c r="AD65" s="283"/>
    </row>
    <row r="66" ht="20.25" customHeight="1">
      <c r="A66" s="283"/>
      <c r="B66" s="283"/>
      <c r="C66" s="283"/>
      <c r="D66" s="283"/>
      <c r="E66" s="283"/>
      <c r="F66" s="283"/>
      <c r="G66" s="283"/>
      <c r="H66" s="283"/>
      <c r="I66" s="283"/>
      <c r="J66" s="283"/>
      <c r="K66" s="283"/>
      <c r="L66" s="283"/>
      <c r="M66" s="283"/>
      <c r="N66" s="283"/>
      <c r="O66" s="283"/>
      <c r="P66" s="283"/>
      <c r="Q66" s="283"/>
      <c r="R66" s="283"/>
      <c r="S66" s="283"/>
      <c r="T66" s="283"/>
      <c r="U66" s="283"/>
      <c r="V66" s="283"/>
      <c r="W66" s="283"/>
      <c r="X66" s="283"/>
      <c r="Y66" s="283"/>
      <c r="Z66" s="283"/>
      <c r="AA66" s="283"/>
      <c r="AB66" s="283"/>
      <c r="AC66" s="283"/>
      <c r="AD66" s="283"/>
    </row>
    <row r="67" ht="20.25" customHeight="1">
      <c r="A67" s="283"/>
      <c r="B67" s="283"/>
      <c r="C67" s="283"/>
      <c r="D67" s="283"/>
      <c r="E67" s="283"/>
      <c r="F67" s="283"/>
      <c r="G67" s="283"/>
      <c r="H67" s="283"/>
      <c r="I67" s="283"/>
      <c r="J67" s="283"/>
      <c r="K67" s="283"/>
      <c r="L67" s="283"/>
      <c r="M67" s="283"/>
      <c r="N67" s="283"/>
      <c r="O67" s="283"/>
      <c r="P67" s="283"/>
      <c r="Q67" s="283"/>
      <c r="R67" s="283"/>
      <c r="S67" s="283"/>
      <c r="T67" s="283"/>
      <c r="U67" s="283"/>
      <c r="V67" s="283"/>
      <c r="W67" s="283"/>
      <c r="X67" s="283"/>
      <c r="Y67" s="283"/>
      <c r="Z67" s="283"/>
      <c r="AA67" s="283"/>
      <c r="AB67" s="283"/>
      <c r="AC67" s="283"/>
      <c r="AD67" s="283"/>
    </row>
    <row r="68" ht="20.25" customHeight="1">
      <c r="A68" s="283"/>
      <c r="B68" s="283"/>
      <c r="C68" s="283"/>
      <c r="D68" s="283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283"/>
      <c r="T68" s="283"/>
      <c r="U68" s="283"/>
      <c r="V68" s="283"/>
      <c r="W68" s="283"/>
      <c r="X68" s="283"/>
      <c r="Y68" s="283"/>
      <c r="Z68" s="283"/>
      <c r="AA68" s="283"/>
      <c r="AB68" s="283"/>
      <c r="AC68" s="283"/>
      <c r="AD68" s="283"/>
    </row>
    <row r="69" ht="20.25" customHeight="1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</row>
    <row r="70" ht="20.25" customHeight="1">
      <c r="A70" s="283"/>
      <c r="B70" s="283"/>
      <c r="C70" s="283"/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283"/>
      <c r="T70" s="283"/>
      <c r="U70" s="283"/>
      <c r="V70" s="283"/>
      <c r="W70" s="283"/>
      <c r="X70" s="283"/>
      <c r="Y70" s="283"/>
      <c r="Z70" s="283"/>
      <c r="AA70" s="283"/>
      <c r="AB70" s="283"/>
      <c r="AC70" s="283"/>
      <c r="AD70" s="283"/>
    </row>
    <row r="71" ht="20.25" customHeight="1">
      <c r="A71" s="283"/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283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</row>
    <row r="72" ht="20.25" customHeight="1">
      <c r="A72" s="283"/>
      <c r="B72" s="283"/>
      <c r="C72" s="283"/>
      <c r="D72" s="283"/>
      <c r="E72" s="283"/>
      <c r="F72" s="283"/>
      <c r="G72" s="283"/>
      <c r="H72" s="283"/>
      <c r="I72" s="283"/>
      <c r="J72" s="283"/>
      <c r="K72" s="283"/>
      <c r="L72" s="283"/>
      <c r="M72" s="283"/>
      <c r="N72" s="283"/>
      <c r="O72" s="283"/>
      <c r="P72" s="283"/>
      <c r="Q72" s="283"/>
      <c r="R72" s="283"/>
      <c r="S72" s="283"/>
      <c r="T72" s="283"/>
      <c r="U72" s="283"/>
      <c r="V72" s="283"/>
      <c r="W72" s="283"/>
      <c r="X72" s="283"/>
      <c r="Y72" s="283"/>
      <c r="Z72" s="283"/>
      <c r="AA72" s="283"/>
      <c r="AB72" s="283"/>
      <c r="AC72" s="283"/>
      <c r="AD72" s="283"/>
    </row>
    <row r="73" ht="20.25" customHeight="1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</row>
    <row r="74" ht="20.25" customHeight="1">
      <c r="A74" s="283"/>
      <c r="B74" s="283"/>
      <c r="C74" s="283"/>
      <c r="D74" s="283"/>
      <c r="E74" s="283"/>
      <c r="F74" s="283"/>
      <c r="G74" s="283"/>
      <c r="H74" s="283"/>
      <c r="I74" s="283"/>
      <c r="J74" s="283"/>
      <c r="K74" s="283"/>
      <c r="L74" s="283"/>
      <c r="M74" s="283"/>
      <c r="N74" s="283"/>
      <c r="O74" s="283"/>
      <c r="P74" s="283"/>
      <c r="Q74" s="283"/>
      <c r="R74" s="283"/>
      <c r="S74" s="283"/>
      <c r="T74" s="283"/>
      <c r="U74" s="283"/>
      <c r="V74" s="283"/>
      <c r="W74" s="283"/>
      <c r="X74" s="283"/>
      <c r="Y74" s="283"/>
      <c r="Z74" s="283"/>
      <c r="AA74" s="283"/>
      <c r="AB74" s="283"/>
      <c r="AC74" s="283"/>
      <c r="AD74" s="283"/>
    </row>
    <row r="75" ht="20.25" customHeight="1">
      <c r="A75" s="283"/>
      <c r="B75" s="283"/>
      <c r="C75" s="283"/>
      <c r="D75" s="283"/>
      <c r="E75" s="283"/>
      <c r="F75" s="283"/>
      <c r="G75" s="283"/>
      <c r="H75" s="283"/>
      <c r="I75" s="283"/>
      <c r="J75" s="283"/>
      <c r="K75" s="283"/>
      <c r="L75" s="283"/>
      <c r="M75" s="283"/>
      <c r="N75" s="283"/>
      <c r="O75" s="283"/>
      <c r="P75" s="283"/>
      <c r="Q75" s="283"/>
      <c r="R75" s="283"/>
      <c r="S75" s="283"/>
      <c r="T75" s="283"/>
      <c r="U75" s="283"/>
      <c r="V75" s="283"/>
      <c r="W75" s="283"/>
      <c r="X75" s="283"/>
      <c r="Y75" s="283"/>
      <c r="Z75" s="283"/>
      <c r="AA75" s="283"/>
      <c r="AB75" s="283"/>
      <c r="AC75" s="283"/>
      <c r="AD75" s="283"/>
    </row>
    <row r="76" ht="20.25" customHeight="1">
      <c r="A76" s="283"/>
      <c r="B76" s="283"/>
      <c r="C76" s="283"/>
      <c r="D76" s="283"/>
      <c r="E76" s="283"/>
      <c r="F76" s="283"/>
      <c r="G76" s="283"/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283"/>
      <c r="T76" s="283"/>
      <c r="U76" s="283"/>
      <c r="V76" s="283"/>
      <c r="W76" s="283"/>
      <c r="X76" s="283"/>
      <c r="Y76" s="283"/>
      <c r="Z76" s="283"/>
      <c r="AA76" s="283"/>
      <c r="AB76" s="283"/>
      <c r="AC76" s="283"/>
      <c r="AD76" s="283"/>
    </row>
    <row r="77" ht="20.25" customHeight="1">
      <c r="A77" s="283"/>
      <c r="B77" s="283"/>
      <c r="C77" s="283"/>
      <c r="D77" s="283"/>
      <c r="E77" s="283"/>
      <c r="F77" s="283"/>
      <c r="G77" s="283"/>
      <c r="H77" s="283"/>
      <c r="I77" s="283"/>
      <c r="J77" s="283"/>
      <c r="K77" s="283"/>
      <c r="L77" s="283"/>
      <c r="M77" s="283"/>
      <c r="N77" s="283"/>
      <c r="O77" s="283"/>
      <c r="P77" s="283"/>
      <c r="Q77" s="283"/>
      <c r="R77" s="283"/>
      <c r="S77" s="283"/>
      <c r="T77" s="283"/>
      <c r="U77" s="283"/>
      <c r="V77" s="283"/>
      <c r="W77" s="283"/>
      <c r="X77" s="283"/>
      <c r="Y77" s="283"/>
      <c r="Z77" s="283"/>
      <c r="AA77" s="283"/>
      <c r="AB77" s="283"/>
      <c r="AC77" s="283"/>
      <c r="AD77" s="283"/>
    </row>
    <row r="78" ht="20.25" customHeight="1">
      <c r="A78" s="283"/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283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</row>
    <row r="79" ht="20.25" customHeight="1">
      <c r="A79" s="283"/>
      <c r="B79" s="283"/>
      <c r="C79" s="283"/>
      <c r="D79" s="283"/>
      <c r="E79" s="283"/>
      <c r="F79" s="283"/>
      <c r="G79" s="283"/>
      <c r="H79" s="283"/>
      <c r="I79" s="283"/>
      <c r="J79" s="283"/>
      <c r="K79" s="283"/>
      <c r="L79" s="283"/>
      <c r="M79" s="283"/>
      <c r="N79" s="283"/>
      <c r="O79" s="283"/>
      <c r="P79" s="283"/>
      <c r="Q79" s="283"/>
      <c r="R79" s="283"/>
      <c r="S79" s="283"/>
      <c r="T79" s="283"/>
      <c r="U79" s="283"/>
      <c r="V79" s="283"/>
      <c r="W79" s="283"/>
      <c r="X79" s="283"/>
      <c r="Y79" s="283"/>
      <c r="Z79" s="283"/>
      <c r="AA79" s="283"/>
      <c r="AB79" s="283"/>
      <c r="AC79" s="283"/>
      <c r="AD79" s="283"/>
    </row>
    <row r="80" ht="20.25" customHeight="1">
      <c r="A80" s="283"/>
      <c r="B80" s="283"/>
      <c r="C80" s="283"/>
      <c r="D80" s="283"/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283"/>
      <c r="T80" s="283"/>
      <c r="U80" s="283"/>
      <c r="V80" s="283"/>
      <c r="W80" s="283"/>
      <c r="X80" s="283"/>
      <c r="Y80" s="283"/>
      <c r="Z80" s="283"/>
      <c r="AA80" s="283"/>
      <c r="AB80" s="283"/>
      <c r="AC80" s="283"/>
      <c r="AD80" s="283"/>
    </row>
    <row r="81" ht="20.25" customHeight="1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</row>
    <row r="82" ht="20.25" customHeight="1">
      <c r="A82" s="283"/>
      <c r="B82" s="283"/>
      <c r="C82" s="283"/>
      <c r="D82" s="283"/>
      <c r="E82" s="283"/>
      <c r="F82" s="283"/>
      <c r="G82" s="283"/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283"/>
      <c r="T82" s="283"/>
      <c r="U82" s="283"/>
      <c r="V82" s="283"/>
      <c r="W82" s="283"/>
      <c r="X82" s="283"/>
      <c r="Y82" s="283"/>
      <c r="Z82" s="283"/>
      <c r="AA82" s="283"/>
      <c r="AB82" s="283"/>
      <c r="AC82" s="283"/>
      <c r="AD82" s="283"/>
    </row>
    <row r="83" ht="20.25" customHeight="1">
      <c r="A83" s="283"/>
      <c r="B83" s="283"/>
      <c r="C83" s="283"/>
      <c r="D83" s="283"/>
      <c r="E83" s="283"/>
      <c r="F83" s="283"/>
      <c r="G83" s="283"/>
      <c r="H83" s="283"/>
      <c r="I83" s="283"/>
      <c r="J83" s="283"/>
      <c r="K83" s="283"/>
      <c r="L83" s="283"/>
      <c r="M83" s="283"/>
      <c r="N83" s="283"/>
      <c r="O83" s="283"/>
      <c r="P83" s="283"/>
      <c r="Q83" s="283"/>
      <c r="R83" s="283"/>
      <c r="S83" s="283"/>
      <c r="T83" s="283"/>
      <c r="U83" s="283"/>
      <c r="V83" s="283"/>
      <c r="W83" s="283"/>
      <c r="X83" s="283"/>
      <c r="Y83" s="283"/>
      <c r="Z83" s="283"/>
      <c r="AA83" s="283"/>
      <c r="AB83" s="283"/>
      <c r="AC83" s="283"/>
      <c r="AD83" s="283"/>
    </row>
    <row r="84" ht="20.25" customHeight="1">
      <c r="A84" s="283"/>
      <c r="B84" s="283"/>
      <c r="C84" s="283"/>
      <c r="D84" s="283"/>
      <c r="E84" s="283"/>
      <c r="F84" s="283"/>
      <c r="G84" s="283"/>
      <c r="H84" s="283"/>
      <c r="I84" s="283"/>
      <c r="J84" s="283"/>
      <c r="K84" s="283"/>
      <c r="L84" s="283"/>
      <c r="M84" s="283"/>
      <c r="N84" s="283"/>
      <c r="O84" s="283"/>
      <c r="P84" s="283"/>
      <c r="Q84" s="283"/>
      <c r="R84" s="283"/>
      <c r="S84" s="283"/>
      <c r="T84" s="283"/>
      <c r="U84" s="283"/>
      <c r="V84" s="283"/>
      <c r="W84" s="283"/>
      <c r="X84" s="283"/>
      <c r="Y84" s="283"/>
      <c r="Z84" s="283"/>
      <c r="AA84" s="283"/>
      <c r="AB84" s="283"/>
      <c r="AC84" s="283"/>
      <c r="AD84" s="283"/>
    </row>
    <row r="85" ht="20.25" customHeight="1">
      <c r="A85" s="283"/>
      <c r="B85" s="283"/>
      <c r="C85" s="283"/>
      <c r="D85" s="283"/>
      <c r="E85" s="283"/>
      <c r="F85" s="283"/>
      <c r="G85" s="283"/>
      <c r="H85" s="283"/>
      <c r="I85" s="283"/>
      <c r="J85" s="283"/>
      <c r="K85" s="283"/>
      <c r="L85" s="283"/>
      <c r="M85" s="283"/>
      <c r="N85" s="283"/>
      <c r="O85" s="283"/>
      <c r="P85" s="283"/>
      <c r="Q85" s="283"/>
      <c r="R85" s="283"/>
      <c r="S85" s="283"/>
      <c r="T85" s="283"/>
      <c r="U85" s="283"/>
      <c r="V85" s="283"/>
      <c r="W85" s="283"/>
      <c r="X85" s="283"/>
      <c r="Y85" s="283"/>
      <c r="Z85" s="283"/>
      <c r="AA85" s="283"/>
      <c r="AB85" s="283"/>
      <c r="AC85" s="283"/>
      <c r="AD85" s="283"/>
    </row>
    <row r="86" ht="20.25" customHeight="1">
      <c r="A86" s="283"/>
      <c r="B86" s="283"/>
      <c r="C86" s="283"/>
      <c r="D86" s="283"/>
      <c r="E86" s="283"/>
      <c r="F86" s="283"/>
      <c r="G86" s="283"/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283"/>
      <c r="T86" s="283"/>
      <c r="U86" s="283"/>
      <c r="V86" s="283"/>
      <c r="W86" s="283"/>
      <c r="X86" s="283"/>
      <c r="Y86" s="283"/>
      <c r="Z86" s="283"/>
      <c r="AA86" s="283"/>
      <c r="AB86" s="283"/>
      <c r="AC86" s="283"/>
      <c r="AD86" s="283"/>
    </row>
    <row r="87" ht="20.25" customHeight="1">
      <c r="A87" s="283"/>
      <c r="B87" s="283"/>
      <c r="C87" s="283"/>
      <c r="D87" s="283"/>
      <c r="E87" s="283"/>
      <c r="F87" s="283"/>
      <c r="G87" s="283"/>
      <c r="H87" s="283"/>
      <c r="I87" s="283"/>
      <c r="J87" s="283"/>
      <c r="K87" s="283"/>
      <c r="L87" s="283"/>
      <c r="M87" s="283"/>
      <c r="N87" s="283"/>
      <c r="O87" s="283"/>
      <c r="P87" s="283"/>
      <c r="Q87" s="283"/>
      <c r="R87" s="283"/>
      <c r="S87" s="283"/>
      <c r="T87" s="283"/>
      <c r="U87" s="283"/>
      <c r="V87" s="283"/>
      <c r="W87" s="283"/>
      <c r="X87" s="283"/>
      <c r="Y87" s="283"/>
      <c r="Z87" s="283"/>
      <c r="AA87" s="283"/>
      <c r="AB87" s="283"/>
      <c r="AC87" s="283"/>
      <c r="AD87" s="283"/>
    </row>
    <row r="88" ht="20.25" customHeight="1">
      <c r="A88" s="283"/>
      <c r="B88" s="283"/>
      <c r="C88" s="283"/>
      <c r="D88" s="283"/>
      <c r="E88" s="283"/>
      <c r="F88" s="283"/>
      <c r="G88" s="283"/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283"/>
      <c r="T88" s="283"/>
      <c r="U88" s="283"/>
      <c r="V88" s="283"/>
      <c r="W88" s="283"/>
      <c r="X88" s="283"/>
      <c r="Y88" s="283"/>
      <c r="Z88" s="283"/>
      <c r="AA88" s="283"/>
      <c r="AB88" s="283"/>
      <c r="AC88" s="283"/>
      <c r="AD88" s="283"/>
    </row>
    <row r="89" ht="20.25" customHeight="1">
      <c r="A89" s="283"/>
      <c r="B89" s="283"/>
      <c r="C89" s="283"/>
      <c r="D89" s="283"/>
      <c r="E89" s="283"/>
      <c r="F89" s="283"/>
      <c r="G89" s="283"/>
      <c r="H89" s="283"/>
      <c r="I89" s="283"/>
      <c r="J89" s="283"/>
      <c r="K89" s="283"/>
      <c r="L89" s="283"/>
      <c r="M89" s="283"/>
      <c r="N89" s="283"/>
      <c r="O89" s="283"/>
      <c r="P89" s="283"/>
      <c r="Q89" s="283"/>
      <c r="R89" s="283"/>
      <c r="S89" s="283"/>
      <c r="T89" s="283"/>
      <c r="U89" s="283"/>
      <c r="V89" s="283"/>
      <c r="W89" s="283"/>
      <c r="X89" s="283"/>
      <c r="Y89" s="283"/>
      <c r="Z89" s="283"/>
      <c r="AA89" s="283"/>
      <c r="AB89" s="283"/>
      <c r="AC89" s="283"/>
      <c r="AD89" s="283"/>
    </row>
    <row r="90" ht="20.25" customHeight="1">
      <c r="A90" s="283"/>
      <c r="B90" s="283"/>
      <c r="C90" s="283"/>
      <c r="D90" s="283"/>
      <c r="E90" s="283"/>
      <c r="F90" s="283"/>
      <c r="G90" s="283"/>
      <c r="H90" s="283"/>
      <c r="I90" s="283"/>
      <c r="J90" s="283"/>
      <c r="K90" s="283"/>
      <c r="L90" s="283"/>
      <c r="M90" s="283"/>
      <c r="N90" s="283"/>
      <c r="O90" s="283"/>
      <c r="P90" s="283"/>
      <c r="Q90" s="283"/>
      <c r="R90" s="283"/>
      <c r="S90" s="283"/>
      <c r="T90" s="283"/>
      <c r="U90" s="283"/>
      <c r="V90" s="283"/>
      <c r="W90" s="283"/>
      <c r="X90" s="283"/>
      <c r="Y90" s="283"/>
      <c r="Z90" s="283"/>
      <c r="AA90" s="283"/>
      <c r="AB90" s="283"/>
      <c r="AC90" s="283"/>
      <c r="AD90" s="283"/>
    </row>
    <row r="91" ht="20.25" customHeight="1">
      <c r="A91" s="283"/>
      <c r="B91" s="283"/>
      <c r="C91" s="283"/>
      <c r="D91" s="283"/>
      <c r="E91" s="283"/>
      <c r="F91" s="283"/>
      <c r="G91" s="283"/>
      <c r="H91" s="283"/>
      <c r="I91" s="283"/>
      <c r="J91" s="283"/>
      <c r="K91" s="283"/>
      <c r="L91" s="283"/>
      <c r="M91" s="283"/>
      <c r="N91" s="283"/>
      <c r="O91" s="283"/>
      <c r="P91" s="283"/>
      <c r="Q91" s="283"/>
      <c r="R91" s="283"/>
      <c r="S91" s="283"/>
      <c r="T91" s="283"/>
      <c r="U91" s="283"/>
      <c r="V91" s="283"/>
      <c r="W91" s="283"/>
      <c r="X91" s="283"/>
      <c r="Y91" s="283"/>
      <c r="Z91" s="283"/>
      <c r="AA91" s="283"/>
      <c r="AB91" s="283"/>
      <c r="AC91" s="283"/>
      <c r="AD91" s="283"/>
    </row>
    <row r="92" ht="20.25" customHeight="1">
      <c r="A92" s="283"/>
      <c r="B92" s="283"/>
      <c r="C92" s="283"/>
      <c r="D92" s="283"/>
      <c r="E92" s="283"/>
      <c r="F92" s="283"/>
      <c r="G92" s="283"/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283"/>
      <c r="T92" s="283"/>
      <c r="U92" s="283"/>
      <c r="V92" s="283"/>
      <c r="W92" s="283"/>
      <c r="X92" s="283"/>
      <c r="Y92" s="283"/>
      <c r="Z92" s="283"/>
      <c r="AA92" s="283"/>
      <c r="AB92" s="283"/>
      <c r="AC92" s="283"/>
      <c r="AD92" s="283"/>
    </row>
    <row r="93" ht="20.25" customHeight="1">
      <c r="A93" s="283"/>
      <c r="B93" s="283"/>
      <c r="C93" s="283"/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283"/>
      <c r="T93" s="283"/>
      <c r="U93" s="283"/>
      <c r="V93" s="283"/>
      <c r="W93" s="283"/>
      <c r="X93" s="283"/>
      <c r="Y93" s="283"/>
      <c r="Z93" s="283"/>
      <c r="AA93" s="283"/>
      <c r="AB93" s="283"/>
      <c r="AC93" s="283"/>
      <c r="AD93" s="283"/>
    </row>
    <row r="94" ht="20.25" customHeight="1">
      <c r="A94" s="283"/>
      <c r="B94" s="283"/>
      <c r="C94" s="283"/>
      <c r="D94" s="283"/>
      <c r="E94" s="283"/>
      <c r="F94" s="283"/>
      <c r="G94" s="283"/>
      <c r="H94" s="283"/>
      <c r="I94" s="283"/>
      <c r="J94" s="283"/>
      <c r="K94" s="283"/>
      <c r="L94" s="283"/>
      <c r="M94" s="283"/>
      <c r="N94" s="283"/>
      <c r="O94" s="283"/>
      <c r="P94" s="283"/>
      <c r="Q94" s="283"/>
      <c r="R94" s="283"/>
      <c r="S94" s="283"/>
      <c r="T94" s="283"/>
      <c r="U94" s="283"/>
      <c r="V94" s="283"/>
      <c r="W94" s="283"/>
      <c r="X94" s="283"/>
      <c r="Y94" s="283"/>
      <c r="Z94" s="283"/>
      <c r="AA94" s="283"/>
      <c r="AB94" s="283"/>
      <c r="AC94" s="283"/>
      <c r="AD94" s="283"/>
    </row>
    <row r="95" ht="20.25" customHeight="1">
      <c r="A95" s="283"/>
      <c r="B95" s="283"/>
      <c r="C95" s="283"/>
      <c r="D95" s="283"/>
      <c r="E95" s="283"/>
      <c r="F95" s="283"/>
      <c r="G95" s="283"/>
      <c r="H95" s="283"/>
      <c r="I95" s="283"/>
      <c r="J95" s="283"/>
      <c r="K95" s="283"/>
      <c r="L95" s="283"/>
      <c r="M95" s="283"/>
      <c r="N95" s="283"/>
      <c r="O95" s="283"/>
      <c r="P95" s="283"/>
      <c r="Q95" s="283"/>
      <c r="R95" s="283"/>
      <c r="S95" s="283"/>
      <c r="T95" s="283"/>
      <c r="U95" s="283"/>
      <c r="V95" s="283"/>
      <c r="W95" s="283"/>
      <c r="X95" s="283"/>
      <c r="Y95" s="283"/>
      <c r="Z95" s="283"/>
      <c r="AA95" s="283"/>
      <c r="AB95" s="283"/>
      <c r="AC95" s="283"/>
      <c r="AD95" s="283"/>
    </row>
    <row r="96" ht="20.25" customHeight="1">
      <c r="A96" s="283"/>
      <c r="B96" s="283"/>
      <c r="C96" s="283"/>
      <c r="D96" s="283"/>
      <c r="E96" s="283"/>
      <c r="F96" s="283"/>
      <c r="G96" s="283"/>
      <c r="H96" s="283"/>
      <c r="I96" s="283"/>
      <c r="J96" s="283"/>
      <c r="K96" s="283"/>
      <c r="L96" s="283"/>
      <c r="M96" s="283"/>
      <c r="N96" s="283"/>
      <c r="O96" s="283"/>
      <c r="P96" s="283"/>
      <c r="Q96" s="283"/>
      <c r="R96" s="283"/>
      <c r="S96" s="283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</row>
    <row r="97" ht="20.25" customHeight="1">
      <c r="A97" s="283"/>
      <c r="B97" s="283"/>
      <c r="C97" s="283"/>
      <c r="D97" s="283"/>
      <c r="E97" s="283"/>
      <c r="F97" s="283"/>
      <c r="G97" s="283"/>
      <c r="H97" s="283"/>
      <c r="I97" s="283"/>
      <c r="J97" s="283"/>
      <c r="K97" s="283"/>
      <c r="L97" s="283"/>
      <c r="M97" s="283"/>
      <c r="N97" s="283"/>
      <c r="O97" s="283"/>
      <c r="P97" s="283"/>
      <c r="Q97" s="283"/>
      <c r="R97" s="283"/>
      <c r="S97" s="283"/>
      <c r="T97" s="283"/>
      <c r="U97" s="283"/>
      <c r="V97" s="283"/>
      <c r="W97" s="283"/>
      <c r="X97" s="283"/>
      <c r="Y97" s="283"/>
      <c r="Z97" s="283"/>
      <c r="AA97" s="283"/>
      <c r="AB97" s="283"/>
      <c r="AC97" s="283"/>
      <c r="AD97" s="283"/>
    </row>
    <row r="98" ht="20.25" customHeight="1">
      <c r="A98" s="283"/>
      <c r="B98" s="283"/>
      <c r="C98" s="283"/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283"/>
      <c r="T98" s="283"/>
      <c r="U98" s="283"/>
      <c r="V98" s="283"/>
      <c r="W98" s="283"/>
      <c r="X98" s="283"/>
      <c r="Y98" s="283"/>
      <c r="Z98" s="283"/>
      <c r="AA98" s="283"/>
      <c r="AB98" s="283"/>
      <c r="AC98" s="283"/>
      <c r="AD98" s="283"/>
    </row>
    <row r="99" ht="20.25" customHeight="1">
      <c r="A99" s="283"/>
      <c r="B99" s="283"/>
      <c r="C99" s="283"/>
      <c r="D99" s="283"/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283"/>
      <c r="T99" s="283"/>
      <c r="U99" s="283"/>
      <c r="V99" s="283"/>
      <c r="W99" s="283"/>
      <c r="X99" s="283"/>
      <c r="Y99" s="283"/>
      <c r="Z99" s="283"/>
      <c r="AA99" s="283"/>
      <c r="AB99" s="283"/>
      <c r="AC99" s="283"/>
      <c r="AD99" s="283"/>
    </row>
    <row r="100" ht="20.25" customHeight="1">
      <c r="A100" s="283"/>
      <c r="B100" s="283"/>
      <c r="C100" s="283"/>
      <c r="D100" s="283"/>
      <c r="E100" s="283"/>
      <c r="F100" s="283"/>
      <c r="G100" s="283"/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283"/>
      <c r="T100" s="283"/>
      <c r="U100" s="283"/>
      <c r="V100" s="283"/>
      <c r="W100" s="283"/>
      <c r="X100" s="283"/>
      <c r="Y100" s="283"/>
      <c r="Z100" s="283"/>
      <c r="AA100" s="283"/>
      <c r="AB100" s="283"/>
      <c r="AC100" s="283"/>
      <c r="AD100" s="283"/>
    </row>
    <row r="101" ht="20.25" customHeight="1">
      <c r="A101" s="283"/>
      <c r="B101" s="283"/>
      <c r="C101" s="283"/>
      <c r="D101" s="283"/>
      <c r="E101" s="283"/>
      <c r="F101" s="283"/>
      <c r="G101" s="283"/>
      <c r="H101" s="283"/>
      <c r="I101" s="283"/>
      <c r="J101" s="283"/>
      <c r="K101" s="283"/>
      <c r="L101" s="283"/>
      <c r="M101" s="283"/>
      <c r="N101" s="283"/>
      <c r="O101" s="283"/>
      <c r="P101" s="283"/>
      <c r="Q101" s="283"/>
      <c r="R101" s="283"/>
      <c r="S101" s="283"/>
      <c r="T101" s="283"/>
      <c r="U101" s="283"/>
      <c r="V101" s="283"/>
      <c r="W101" s="283"/>
      <c r="X101" s="283"/>
      <c r="Y101" s="283"/>
      <c r="Z101" s="283"/>
      <c r="AA101" s="283"/>
      <c r="AB101" s="283"/>
      <c r="AC101" s="283"/>
      <c r="AD101" s="283"/>
    </row>
    <row r="102" ht="20.25" customHeight="1">
      <c r="A102" s="283"/>
      <c r="B102" s="283"/>
      <c r="C102" s="283"/>
      <c r="D102" s="283"/>
      <c r="E102" s="283"/>
      <c r="F102" s="283"/>
      <c r="G102" s="283"/>
      <c r="H102" s="283"/>
      <c r="I102" s="283"/>
      <c r="J102" s="283"/>
      <c r="K102" s="283"/>
      <c r="L102" s="283"/>
      <c r="M102" s="283"/>
      <c r="N102" s="283"/>
      <c r="O102" s="283"/>
      <c r="P102" s="283"/>
      <c r="Q102" s="283"/>
      <c r="R102" s="283"/>
      <c r="S102" s="283"/>
      <c r="T102" s="283"/>
      <c r="U102" s="283"/>
      <c r="V102" s="283"/>
      <c r="W102" s="283"/>
      <c r="X102" s="283"/>
      <c r="Y102" s="283"/>
      <c r="Z102" s="283"/>
      <c r="AA102" s="283"/>
      <c r="AB102" s="283"/>
      <c r="AC102" s="283"/>
      <c r="AD102" s="283"/>
    </row>
    <row r="103" ht="20.25" customHeight="1">
      <c r="A103" s="283"/>
      <c r="B103" s="283"/>
      <c r="C103" s="283"/>
      <c r="D103" s="283"/>
      <c r="E103" s="283"/>
      <c r="F103" s="283"/>
      <c r="G103" s="283"/>
      <c r="H103" s="283"/>
      <c r="I103" s="283"/>
      <c r="J103" s="283"/>
      <c r="K103" s="283"/>
      <c r="L103" s="283"/>
      <c r="M103" s="283"/>
      <c r="N103" s="283"/>
      <c r="O103" s="283"/>
      <c r="P103" s="283"/>
      <c r="Q103" s="283"/>
      <c r="R103" s="283"/>
      <c r="S103" s="283"/>
      <c r="T103" s="283"/>
      <c r="U103" s="283"/>
      <c r="V103" s="283"/>
      <c r="W103" s="283"/>
      <c r="X103" s="283"/>
      <c r="Y103" s="283"/>
      <c r="Z103" s="283"/>
      <c r="AA103" s="283"/>
      <c r="AB103" s="283"/>
      <c r="AC103" s="283"/>
      <c r="AD103" s="283"/>
    </row>
    <row r="104" ht="20.25" customHeight="1">
      <c r="A104" s="283"/>
      <c r="B104" s="283"/>
      <c r="C104" s="283"/>
      <c r="D104" s="283"/>
      <c r="E104" s="283"/>
      <c r="F104" s="283"/>
      <c r="G104" s="283"/>
      <c r="H104" s="283"/>
      <c r="I104" s="283"/>
      <c r="J104" s="283"/>
      <c r="K104" s="283"/>
      <c r="L104" s="283"/>
      <c r="M104" s="283"/>
      <c r="N104" s="283"/>
      <c r="O104" s="283"/>
      <c r="P104" s="283"/>
      <c r="Q104" s="283"/>
      <c r="R104" s="283"/>
      <c r="S104" s="283"/>
      <c r="T104" s="283"/>
      <c r="U104" s="283"/>
      <c r="V104" s="283"/>
      <c r="W104" s="283"/>
      <c r="X104" s="283"/>
      <c r="Y104" s="283"/>
      <c r="Z104" s="283"/>
      <c r="AA104" s="283"/>
      <c r="AB104" s="283"/>
      <c r="AC104" s="283"/>
      <c r="AD104" s="283"/>
    </row>
    <row r="105" ht="20.25" customHeight="1">
      <c r="A105" s="283"/>
      <c r="B105" s="283"/>
      <c r="C105" s="283"/>
      <c r="D105" s="283"/>
      <c r="E105" s="283"/>
      <c r="F105" s="283"/>
      <c r="G105" s="283"/>
      <c r="H105" s="283"/>
      <c r="I105" s="283"/>
      <c r="J105" s="283"/>
      <c r="K105" s="283"/>
      <c r="L105" s="283"/>
      <c r="M105" s="283"/>
      <c r="N105" s="283"/>
      <c r="O105" s="283"/>
      <c r="P105" s="283"/>
      <c r="Q105" s="283"/>
      <c r="R105" s="283"/>
      <c r="S105" s="283"/>
      <c r="T105" s="283"/>
      <c r="U105" s="283"/>
      <c r="V105" s="283"/>
      <c r="W105" s="283"/>
      <c r="X105" s="283"/>
      <c r="Y105" s="283"/>
      <c r="Z105" s="283"/>
      <c r="AA105" s="283"/>
      <c r="AB105" s="283"/>
      <c r="AC105" s="283"/>
      <c r="AD105" s="283"/>
    </row>
    <row r="106" ht="20.25" customHeight="1">
      <c r="A106" s="283"/>
      <c r="B106" s="283"/>
      <c r="C106" s="283"/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283"/>
      <c r="T106" s="283"/>
      <c r="U106" s="283"/>
      <c r="V106" s="283"/>
      <c r="W106" s="283"/>
      <c r="X106" s="283"/>
      <c r="Y106" s="283"/>
      <c r="Z106" s="283"/>
      <c r="AA106" s="283"/>
      <c r="AB106" s="283"/>
      <c r="AC106" s="283"/>
      <c r="AD106" s="283"/>
    </row>
    <row r="107" ht="20.25" customHeight="1">
      <c r="A107" s="283"/>
      <c r="B107" s="283"/>
      <c r="C107" s="283"/>
      <c r="D107" s="283"/>
      <c r="E107" s="283"/>
      <c r="F107" s="283"/>
      <c r="G107" s="283"/>
      <c r="H107" s="283"/>
      <c r="I107" s="283"/>
      <c r="J107" s="283"/>
      <c r="K107" s="283"/>
      <c r="L107" s="283"/>
      <c r="M107" s="283"/>
      <c r="N107" s="283"/>
      <c r="O107" s="283"/>
      <c r="P107" s="283"/>
      <c r="Q107" s="283"/>
      <c r="R107" s="283"/>
      <c r="S107" s="283"/>
      <c r="T107" s="283"/>
      <c r="U107" s="283"/>
      <c r="V107" s="283"/>
      <c r="W107" s="283"/>
      <c r="X107" s="283"/>
      <c r="Y107" s="283"/>
      <c r="Z107" s="283"/>
      <c r="AA107" s="283"/>
      <c r="AB107" s="283"/>
      <c r="AC107" s="283"/>
      <c r="AD107" s="283"/>
    </row>
    <row r="108" ht="20.25" customHeight="1">
      <c r="A108" s="283"/>
      <c r="B108" s="283"/>
      <c r="C108" s="283"/>
      <c r="D108" s="283"/>
      <c r="E108" s="283"/>
      <c r="F108" s="283"/>
      <c r="G108" s="283"/>
      <c r="H108" s="283"/>
      <c r="I108" s="283"/>
      <c r="J108" s="283"/>
      <c r="K108" s="283"/>
      <c r="L108" s="283"/>
      <c r="M108" s="283"/>
      <c r="N108" s="283"/>
      <c r="O108" s="283"/>
      <c r="P108" s="283"/>
      <c r="Q108" s="283"/>
      <c r="R108" s="283"/>
      <c r="S108" s="283"/>
      <c r="T108" s="283"/>
      <c r="U108" s="283"/>
      <c r="V108" s="283"/>
      <c r="W108" s="283"/>
      <c r="X108" s="283"/>
      <c r="Y108" s="283"/>
      <c r="Z108" s="283"/>
      <c r="AA108" s="283"/>
      <c r="AB108" s="283"/>
      <c r="AC108" s="283"/>
      <c r="AD108" s="283"/>
    </row>
    <row r="109" ht="20.25" customHeight="1">
      <c r="A109" s="283"/>
      <c r="B109" s="283"/>
      <c r="C109" s="283"/>
      <c r="D109" s="283"/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R109" s="283"/>
      <c r="S109" s="283"/>
      <c r="T109" s="283"/>
      <c r="U109" s="283"/>
      <c r="V109" s="283"/>
      <c r="W109" s="283"/>
      <c r="X109" s="283"/>
      <c r="Y109" s="283"/>
      <c r="Z109" s="283"/>
      <c r="AA109" s="283"/>
      <c r="AB109" s="283"/>
      <c r="AC109" s="283"/>
      <c r="AD109" s="283"/>
    </row>
    <row r="110" ht="20.25" customHeight="1">
      <c r="A110" s="283"/>
      <c r="B110" s="283"/>
      <c r="C110" s="283"/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283"/>
      <c r="T110" s="283"/>
      <c r="U110" s="283"/>
      <c r="V110" s="283"/>
      <c r="W110" s="283"/>
      <c r="X110" s="283"/>
      <c r="Y110" s="283"/>
      <c r="Z110" s="283"/>
      <c r="AA110" s="283"/>
      <c r="AB110" s="283"/>
      <c r="AC110" s="283"/>
      <c r="AD110" s="283"/>
    </row>
    <row r="111" ht="20.25" customHeight="1">
      <c r="A111" s="283"/>
      <c r="B111" s="283"/>
      <c r="C111" s="283"/>
      <c r="D111" s="283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283"/>
      <c r="T111" s="283"/>
      <c r="U111" s="283"/>
      <c r="V111" s="283"/>
      <c r="W111" s="283"/>
      <c r="X111" s="283"/>
      <c r="Y111" s="283"/>
      <c r="Z111" s="283"/>
      <c r="AA111" s="283"/>
      <c r="AB111" s="283"/>
      <c r="AC111" s="283"/>
      <c r="AD111" s="283"/>
    </row>
    <row r="112" ht="20.25" customHeight="1">
      <c r="A112" s="283"/>
      <c r="B112" s="283"/>
      <c r="C112" s="283"/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83"/>
      <c r="S112" s="283"/>
      <c r="T112" s="283"/>
      <c r="U112" s="283"/>
      <c r="V112" s="283"/>
      <c r="W112" s="283"/>
      <c r="X112" s="283"/>
      <c r="Y112" s="283"/>
      <c r="Z112" s="283"/>
      <c r="AA112" s="283"/>
      <c r="AB112" s="283"/>
      <c r="AC112" s="283"/>
      <c r="AD112" s="283"/>
    </row>
    <row r="113" ht="20.25" customHeight="1">
      <c r="A113" s="283"/>
      <c r="B113" s="283"/>
      <c r="C113" s="283"/>
      <c r="D113" s="283"/>
      <c r="E113" s="283"/>
      <c r="F113" s="283"/>
      <c r="G113" s="283"/>
      <c r="H113" s="283"/>
      <c r="I113" s="283"/>
      <c r="J113" s="283"/>
      <c r="K113" s="283"/>
      <c r="L113" s="283"/>
      <c r="M113" s="283"/>
      <c r="N113" s="283"/>
      <c r="O113" s="283"/>
      <c r="P113" s="283"/>
      <c r="Q113" s="283"/>
      <c r="R113" s="283"/>
      <c r="S113" s="283"/>
      <c r="T113" s="283"/>
      <c r="U113" s="283"/>
      <c r="V113" s="283"/>
      <c r="W113" s="283"/>
      <c r="X113" s="283"/>
      <c r="Y113" s="283"/>
      <c r="Z113" s="283"/>
      <c r="AA113" s="283"/>
      <c r="AB113" s="283"/>
      <c r="AC113" s="283"/>
      <c r="AD113" s="283"/>
    </row>
    <row r="114" ht="20.25" customHeight="1">
      <c r="A114" s="283"/>
      <c r="B114" s="283"/>
      <c r="C114" s="283"/>
      <c r="D114" s="283"/>
      <c r="E114" s="283"/>
      <c r="F114" s="283"/>
      <c r="G114" s="283"/>
      <c r="H114" s="283"/>
      <c r="I114" s="283"/>
      <c r="J114" s="283"/>
      <c r="K114" s="283"/>
      <c r="L114" s="283"/>
      <c r="M114" s="283"/>
      <c r="N114" s="283"/>
      <c r="O114" s="283"/>
      <c r="P114" s="283"/>
      <c r="Q114" s="283"/>
      <c r="R114" s="283"/>
      <c r="S114" s="283"/>
      <c r="T114" s="283"/>
      <c r="U114" s="283"/>
      <c r="V114" s="283"/>
      <c r="W114" s="283"/>
      <c r="X114" s="283"/>
      <c r="Y114" s="283"/>
      <c r="Z114" s="283"/>
      <c r="AA114" s="283"/>
      <c r="AB114" s="283"/>
      <c r="AC114" s="283"/>
      <c r="AD114" s="283"/>
    </row>
    <row r="115" ht="20.25" customHeight="1">
      <c r="A115" s="283"/>
      <c r="B115" s="283"/>
      <c r="C115" s="283"/>
      <c r="D115" s="283"/>
      <c r="E115" s="283"/>
      <c r="F115" s="283"/>
      <c r="G115" s="283"/>
      <c r="H115" s="283"/>
      <c r="I115" s="283"/>
      <c r="J115" s="283"/>
      <c r="K115" s="283"/>
      <c r="L115" s="283"/>
      <c r="M115" s="283"/>
      <c r="N115" s="283"/>
      <c r="O115" s="283"/>
      <c r="P115" s="283"/>
      <c r="Q115" s="283"/>
      <c r="R115" s="283"/>
      <c r="S115" s="283"/>
      <c r="T115" s="283"/>
      <c r="U115" s="283"/>
      <c r="V115" s="283"/>
      <c r="W115" s="283"/>
      <c r="X115" s="283"/>
      <c r="Y115" s="283"/>
      <c r="Z115" s="283"/>
      <c r="AA115" s="283"/>
      <c r="AB115" s="283"/>
      <c r="AC115" s="283"/>
      <c r="AD115" s="283"/>
    </row>
    <row r="116" ht="20.25" customHeight="1">
      <c r="A116" s="283"/>
      <c r="B116" s="283"/>
      <c r="C116" s="283"/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83"/>
      <c r="S116" s="283"/>
      <c r="T116" s="283"/>
      <c r="U116" s="283"/>
      <c r="V116" s="283"/>
      <c r="W116" s="283"/>
      <c r="X116" s="283"/>
      <c r="Y116" s="283"/>
      <c r="Z116" s="283"/>
      <c r="AA116" s="283"/>
      <c r="AB116" s="283"/>
      <c r="AC116" s="283"/>
      <c r="AD116" s="283"/>
    </row>
    <row r="117" ht="20.25" customHeight="1">
      <c r="A117" s="283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283"/>
      <c r="T117" s="283"/>
      <c r="U117" s="283"/>
      <c r="V117" s="283"/>
      <c r="W117" s="283"/>
      <c r="X117" s="283"/>
      <c r="Y117" s="283"/>
      <c r="Z117" s="283"/>
      <c r="AA117" s="283"/>
      <c r="AB117" s="283"/>
      <c r="AC117" s="283"/>
      <c r="AD117" s="283"/>
    </row>
    <row r="118" ht="20.25" customHeight="1">
      <c r="A118" s="283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283"/>
      <c r="T118" s="283"/>
      <c r="U118" s="283"/>
      <c r="V118" s="283"/>
      <c r="W118" s="283"/>
      <c r="X118" s="283"/>
      <c r="Y118" s="283"/>
      <c r="Z118" s="283"/>
      <c r="AA118" s="283"/>
      <c r="AB118" s="283"/>
      <c r="AC118" s="283"/>
      <c r="AD118" s="283"/>
    </row>
    <row r="119" ht="20.25" customHeight="1">
      <c r="A119" s="283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3"/>
      <c r="R119" s="283"/>
      <c r="S119" s="283"/>
      <c r="T119" s="283"/>
      <c r="U119" s="283"/>
      <c r="V119" s="283"/>
      <c r="W119" s="283"/>
      <c r="X119" s="283"/>
      <c r="Y119" s="283"/>
      <c r="Z119" s="283"/>
      <c r="AA119" s="283"/>
      <c r="AB119" s="283"/>
      <c r="AC119" s="283"/>
      <c r="AD119" s="283"/>
    </row>
    <row r="120" ht="20.25" customHeight="1">
      <c r="A120" s="283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3"/>
      <c r="R120" s="283"/>
      <c r="S120" s="283"/>
      <c r="T120" s="283"/>
      <c r="U120" s="283"/>
      <c r="V120" s="283"/>
      <c r="W120" s="283"/>
      <c r="X120" s="283"/>
      <c r="Y120" s="283"/>
      <c r="Z120" s="283"/>
      <c r="AA120" s="283"/>
      <c r="AB120" s="283"/>
      <c r="AC120" s="283"/>
      <c r="AD120" s="283"/>
    </row>
    <row r="121" ht="20.25" customHeight="1">
      <c r="A121" s="283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3"/>
      <c r="R121" s="283"/>
      <c r="S121" s="283"/>
      <c r="T121" s="283"/>
      <c r="U121" s="283"/>
      <c r="V121" s="283"/>
      <c r="W121" s="283"/>
      <c r="X121" s="283"/>
      <c r="Y121" s="283"/>
      <c r="Z121" s="283"/>
      <c r="AA121" s="283"/>
      <c r="AB121" s="283"/>
      <c r="AC121" s="283"/>
      <c r="AD121" s="283"/>
    </row>
    <row r="122" ht="20.25" customHeight="1">
      <c r="A122" s="283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3"/>
      <c r="R122" s="283"/>
      <c r="S122" s="283"/>
      <c r="T122" s="283"/>
      <c r="U122" s="283"/>
      <c r="V122" s="283"/>
      <c r="W122" s="283"/>
      <c r="X122" s="283"/>
      <c r="Y122" s="283"/>
      <c r="Z122" s="283"/>
      <c r="AA122" s="283"/>
      <c r="AB122" s="283"/>
      <c r="AC122" s="283"/>
      <c r="AD122" s="283"/>
    </row>
    <row r="123" ht="20.25" customHeight="1">
      <c r="A123" s="283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3"/>
      <c r="R123" s="283"/>
      <c r="S123" s="283"/>
      <c r="T123" s="283"/>
      <c r="U123" s="283"/>
      <c r="V123" s="283"/>
      <c r="W123" s="283"/>
      <c r="X123" s="283"/>
      <c r="Y123" s="283"/>
      <c r="Z123" s="283"/>
      <c r="AA123" s="283"/>
      <c r="AB123" s="283"/>
      <c r="AC123" s="283"/>
      <c r="AD123" s="283"/>
    </row>
    <row r="124" ht="20.25" customHeight="1">
      <c r="A124" s="283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3"/>
      <c r="R124" s="283"/>
      <c r="S124" s="283"/>
      <c r="T124" s="283"/>
      <c r="U124" s="283"/>
      <c r="V124" s="283"/>
      <c r="W124" s="283"/>
      <c r="X124" s="283"/>
      <c r="Y124" s="283"/>
      <c r="Z124" s="283"/>
      <c r="AA124" s="283"/>
      <c r="AB124" s="283"/>
      <c r="AC124" s="283"/>
      <c r="AD124" s="283"/>
    </row>
    <row r="125" ht="20.25" customHeight="1">
      <c r="A125" s="283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283"/>
      <c r="T125" s="283"/>
      <c r="U125" s="283"/>
      <c r="V125" s="283"/>
      <c r="W125" s="283"/>
      <c r="X125" s="283"/>
      <c r="Y125" s="283"/>
      <c r="Z125" s="283"/>
      <c r="AA125" s="283"/>
      <c r="AB125" s="283"/>
      <c r="AC125" s="283"/>
      <c r="AD125" s="283"/>
    </row>
    <row r="126" ht="20.25" customHeight="1">
      <c r="A126" s="283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3"/>
      <c r="R126" s="283"/>
      <c r="S126" s="283"/>
      <c r="T126" s="283"/>
      <c r="U126" s="283"/>
      <c r="V126" s="283"/>
      <c r="W126" s="283"/>
      <c r="X126" s="283"/>
      <c r="Y126" s="283"/>
      <c r="Z126" s="283"/>
      <c r="AA126" s="283"/>
      <c r="AB126" s="283"/>
      <c r="AC126" s="283"/>
      <c r="AD126" s="283"/>
    </row>
    <row r="127" ht="20.25" customHeight="1">
      <c r="A127" s="283"/>
      <c r="B127" s="283"/>
      <c r="C127" s="283"/>
      <c r="D127" s="283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83"/>
      <c r="P127" s="283"/>
      <c r="Q127" s="283"/>
      <c r="R127" s="283"/>
      <c r="S127" s="283"/>
      <c r="T127" s="283"/>
      <c r="U127" s="283"/>
      <c r="V127" s="283"/>
      <c r="W127" s="283"/>
      <c r="X127" s="283"/>
      <c r="Y127" s="283"/>
      <c r="Z127" s="283"/>
      <c r="AA127" s="283"/>
      <c r="AB127" s="283"/>
      <c r="AC127" s="283"/>
      <c r="AD127" s="283"/>
    </row>
    <row r="128" ht="20.25" customHeight="1">
      <c r="A128" s="283"/>
      <c r="B128" s="283"/>
      <c r="C128" s="283"/>
      <c r="D128" s="283"/>
      <c r="E128" s="283"/>
      <c r="F128" s="283"/>
      <c r="G128" s="283"/>
      <c r="H128" s="283"/>
      <c r="I128" s="283"/>
      <c r="J128" s="283"/>
      <c r="K128" s="283"/>
      <c r="L128" s="283"/>
      <c r="M128" s="283"/>
      <c r="N128" s="283"/>
      <c r="O128" s="283"/>
      <c r="P128" s="283"/>
      <c r="Q128" s="283"/>
      <c r="R128" s="283"/>
      <c r="S128" s="283"/>
      <c r="T128" s="283"/>
      <c r="U128" s="283"/>
      <c r="V128" s="283"/>
      <c r="W128" s="283"/>
      <c r="X128" s="283"/>
      <c r="Y128" s="283"/>
      <c r="Z128" s="283"/>
      <c r="AA128" s="283"/>
      <c r="AB128" s="283"/>
      <c r="AC128" s="283"/>
      <c r="AD128" s="283"/>
    </row>
    <row r="129" ht="20.25" customHeight="1">
      <c r="A129" s="283"/>
      <c r="B129" s="283"/>
      <c r="C129" s="283"/>
      <c r="D129" s="283"/>
      <c r="E129" s="283"/>
      <c r="F129" s="283"/>
      <c r="G129" s="283"/>
      <c r="H129" s="283"/>
      <c r="I129" s="283"/>
      <c r="J129" s="283"/>
      <c r="K129" s="283"/>
      <c r="L129" s="283"/>
      <c r="M129" s="283"/>
      <c r="N129" s="283"/>
      <c r="O129" s="283"/>
      <c r="P129" s="283"/>
      <c r="Q129" s="283"/>
      <c r="R129" s="283"/>
      <c r="S129" s="283"/>
      <c r="T129" s="283"/>
      <c r="U129" s="283"/>
      <c r="V129" s="283"/>
      <c r="W129" s="283"/>
      <c r="X129" s="283"/>
      <c r="Y129" s="283"/>
      <c r="Z129" s="283"/>
      <c r="AA129" s="283"/>
      <c r="AB129" s="283"/>
      <c r="AC129" s="283"/>
      <c r="AD129" s="283"/>
    </row>
    <row r="130" ht="20.25" customHeight="1">
      <c r="A130" s="283"/>
      <c r="B130" s="283"/>
      <c r="C130" s="283"/>
      <c r="D130" s="283"/>
      <c r="E130" s="283"/>
      <c r="F130" s="283"/>
      <c r="G130" s="283"/>
      <c r="H130" s="283"/>
      <c r="I130" s="283"/>
      <c r="J130" s="283"/>
      <c r="K130" s="283"/>
      <c r="L130" s="283"/>
      <c r="M130" s="283"/>
      <c r="N130" s="283"/>
      <c r="O130" s="283"/>
      <c r="P130" s="283"/>
      <c r="Q130" s="283"/>
      <c r="R130" s="283"/>
      <c r="S130" s="283"/>
      <c r="T130" s="283"/>
      <c r="U130" s="283"/>
      <c r="V130" s="283"/>
      <c r="W130" s="283"/>
      <c r="X130" s="283"/>
      <c r="Y130" s="283"/>
      <c r="Z130" s="283"/>
      <c r="AA130" s="283"/>
      <c r="AB130" s="283"/>
      <c r="AC130" s="283"/>
      <c r="AD130" s="283"/>
    </row>
    <row r="131" ht="20.25" customHeight="1">
      <c r="A131" s="283"/>
      <c r="B131" s="283"/>
      <c r="C131" s="283"/>
      <c r="D131" s="283"/>
      <c r="E131" s="283"/>
      <c r="F131" s="283"/>
      <c r="G131" s="283"/>
      <c r="H131" s="283"/>
      <c r="I131" s="283"/>
      <c r="J131" s="283"/>
      <c r="K131" s="283"/>
      <c r="L131" s="283"/>
      <c r="M131" s="283"/>
      <c r="N131" s="283"/>
      <c r="O131" s="283"/>
      <c r="P131" s="283"/>
      <c r="Q131" s="283"/>
      <c r="R131" s="283"/>
      <c r="S131" s="283"/>
      <c r="T131" s="283"/>
      <c r="U131" s="283"/>
      <c r="V131" s="283"/>
      <c r="W131" s="283"/>
      <c r="X131" s="283"/>
      <c r="Y131" s="283"/>
      <c r="Z131" s="283"/>
      <c r="AA131" s="283"/>
      <c r="AB131" s="283"/>
      <c r="AC131" s="283"/>
      <c r="AD131" s="283"/>
    </row>
    <row r="132" ht="20.25" customHeight="1">
      <c r="A132" s="283"/>
      <c r="B132" s="283"/>
      <c r="C132" s="283"/>
      <c r="D132" s="283"/>
      <c r="E132" s="283"/>
      <c r="F132" s="283"/>
      <c r="G132" s="283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283"/>
      <c r="T132" s="283"/>
      <c r="U132" s="283"/>
      <c r="V132" s="283"/>
      <c r="W132" s="283"/>
      <c r="X132" s="283"/>
      <c r="Y132" s="283"/>
      <c r="Z132" s="283"/>
      <c r="AA132" s="283"/>
      <c r="AB132" s="283"/>
      <c r="AC132" s="283"/>
      <c r="AD132" s="283"/>
    </row>
    <row r="133" ht="20.25" customHeight="1">
      <c r="A133" s="283"/>
      <c r="B133" s="283"/>
      <c r="C133" s="283"/>
      <c r="D133" s="283"/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283"/>
      <c r="T133" s="283"/>
      <c r="U133" s="283"/>
      <c r="V133" s="283"/>
      <c r="W133" s="283"/>
      <c r="X133" s="283"/>
      <c r="Y133" s="283"/>
      <c r="Z133" s="283"/>
      <c r="AA133" s="283"/>
      <c r="AB133" s="283"/>
      <c r="AC133" s="283"/>
      <c r="AD133" s="283"/>
    </row>
    <row r="134" ht="20.25" customHeight="1">
      <c r="A134" s="283"/>
      <c r="B134" s="283"/>
      <c r="C134" s="283"/>
      <c r="D134" s="283"/>
      <c r="E134" s="283"/>
      <c r="F134" s="283"/>
      <c r="G134" s="283"/>
      <c r="H134" s="283"/>
      <c r="I134" s="283"/>
      <c r="J134" s="283"/>
      <c r="K134" s="283"/>
      <c r="L134" s="283"/>
      <c r="M134" s="283"/>
      <c r="N134" s="283"/>
      <c r="O134" s="283"/>
      <c r="P134" s="283"/>
      <c r="Q134" s="283"/>
      <c r="R134" s="283"/>
      <c r="S134" s="283"/>
      <c r="T134" s="283"/>
      <c r="U134" s="283"/>
      <c r="V134" s="283"/>
      <c r="W134" s="283"/>
      <c r="X134" s="283"/>
      <c r="Y134" s="283"/>
      <c r="Z134" s="283"/>
      <c r="AA134" s="283"/>
      <c r="AB134" s="283"/>
      <c r="AC134" s="283"/>
      <c r="AD134" s="283"/>
    </row>
    <row r="135" ht="20.25" customHeight="1">
      <c r="A135" s="283"/>
      <c r="B135" s="283"/>
      <c r="C135" s="283"/>
      <c r="D135" s="283"/>
      <c r="E135" s="283"/>
      <c r="F135" s="283"/>
      <c r="G135" s="283"/>
      <c r="H135" s="283"/>
      <c r="I135" s="283"/>
      <c r="J135" s="283"/>
      <c r="K135" s="283"/>
      <c r="L135" s="283"/>
      <c r="M135" s="283"/>
      <c r="N135" s="283"/>
      <c r="O135" s="283"/>
      <c r="P135" s="283"/>
      <c r="Q135" s="283"/>
      <c r="R135" s="283"/>
      <c r="S135" s="283"/>
      <c r="T135" s="283"/>
      <c r="U135" s="283"/>
      <c r="V135" s="283"/>
      <c r="W135" s="283"/>
      <c r="X135" s="283"/>
      <c r="Y135" s="283"/>
      <c r="Z135" s="283"/>
      <c r="AA135" s="283"/>
      <c r="AB135" s="283"/>
      <c r="AC135" s="283"/>
      <c r="AD135" s="283"/>
    </row>
    <row r="136" ht="20.25" customHeight="1">
      <c r="A136" s="283"/>
      <c r="B136" s="283"/>
      <c r="C136" s="283"/>
      <c r="D136" s="283"/>
      <c r="E136" s="283"/>
      <c r="F136" s="283"/>
      <c r="G136" s="283"/>
      <c r="H136" s="283"/>
      <c r="I136" s="283"/>
      <c r="J136" s="283"/>
      <c r="K136" s="283"/>
      <c r="L136" s="283"/>
      <c r="M136" s="283"/>
      <c r="N136" s="283"/>
      <c r="O136" s="283"/>
      <c r="P136" s="283"/>
      <c r="Q136" s="283"/>
      <c r="R136" s="283"/>
      <c r="S136" s="283"/>
      <c r="T136" s="283"/>
      <c r="U136" s="283"/>
      <c r="V136" s="283"/>
      <c r="W136" s="283"/>
      <c r="X136" s="283"/>
      <c r="Y136" s="283"/>
      <c r="Z136" s="283"/>
      <c r="AA136" s="283"/>
      <c r="AB136" s="283"/>
      <c r="AC136" s="283"/>
      <c r="AD136" s="283"/>
    </row>
    <row r="137" ht="20.25" customHeight="1">
      <c r="A137" s="283"/>
      <c r="B137" s="283"/>
      <c r="C137" s="283"/>
      <c r="D137" s="283"/>
      <c r="E137" s="283"/>
      <c r="F137" s="283"/>
      <c r="G137" s="283"/>
      <c r="H137" s="283"/>
      <c r="I137" s="283"/>
      <c r="J137" s="283"/>
      <c r="K137" s="283"/>
      <c r="L137" s="283"/>
      <c r="M137" s="283"/>
      <c r="N137" s="283"/>
      <c r="O137" s="283"/>
      <c r="P137" s="283"/>
      <c r="Q137" s="283"/>
      <c r="R137" s="283"/>
      <c r="S137" s="283"/>
      <c r="T137" s="283"/>
      <c r="U137" s="283"/>
      <c r="V137" s="283"/>
      <c r="W137" s="283"/>
      <c r="X137" s="283"/>
      <c r="Y137" s="283"/>
      <c r="Z137" s="283"/>
      <c r="AA137" s="283"/>
      <c r="AB137" s="283"/>
      <c r="AC137" s="283"/>
      <c r="AD137" s="283"/>
    </row>
    <row r="138" ht="20.25" customHeight="1">
      <c r="A138" s="283"/>
      <c r="B138" s="283"/>
      <c r="C138" s="283"/>
      <c r="D138" s="283"/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283"/>
      <c r="T138" s="283"/>
      <c r="U138" s="283"/>
      <c r="V138" s="283"/>
      <c r="W138" s="283"/>
      <c r="X138" s="283"/>
      <c r="Y138" s="283"/>
      <c r="Z138" s="283"/>
      <c r="AA138" s="283"/>
      <c r="AB138" s="283"/>
      <c r="AC138" s="283"/>
      <c r="AD138" s="283"/>
    </row>
    <row r="139" ht="20.25" customHeight="1">
      <c r="A139" s="283"/>
      <c r="B139" s="283"/>
      <c r="C139" s="283"/>
      <c r="D139" s="283"/>
      <c r="E139" s="283"/>
      <c r="F139" s="283"/>
      <c r="G139" s="283"/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283"/>
      <c r="T139" s="283"/>
      <c r="U139" s="283"/>
      <c r="V139" s="283"/>
      <c r="W139" s="283"/>
      <c r="X139" s="283"/>
      <c r="Y139" s="283"/>
      <c r="Z139" s="283"/>
      <c r="AA139" s="283"/>
      <c r="AB139" s="283"/>
      <c r="AC139" s="283"/>
      <c r="AD139" s="283"/>
    </row>
    <row r="140" ht="20.25" customHeight="1">
      <c r="A140" s="283"/>
      <c r="B140" s="283"/>
      <c r="C140" s="283"/>
      <c r="D140" s="283"/>
      <c r="E140" s="283"/>
      <c r="F140" s="283"/>
      <c r="G140" s="283"/>
      <c r="H140" s="283"/>
      <c r="I140" s="283"/>
      <c r="J140" s="283"/>
      <c r="K140" s="283"/>
      <c r="L140" s="283"/>
      <c r="M140" s="283"/>
      <c r="N140" s="283"/>
      <c r="O140" s="283"/>
      <c r="P140" s="283"/>
      <c r="Q140" s="283"/>
      <c r="R140" s="283"/>
      <c r="S140" s="283"/>
      <c r="T140" s="283"/>
      <c r="U140" s="283"/>
      <c r="V140" s="283"/>
      <c r="W140" s="283"/>
      <c r="X140" s="283"/>
      <c r="Y140" s="283"/>
      <c r="Z140" s="283"/>
      <c r="AA140" s="283"/>
      <c r="AB140" s="283"/>
      <c r="AC140" s="283"/>
      <c r="AD140" s="283"/>
    </row>
    <row r="141" ht="20.25" customHeight="1">
      <c r="A141" s="283"/>
      <c r="B141" s="283"/>
      <c r="C141" s="283"/>
      <c r="D141" s="283"/>
      <c r="E141" s="283"/>
      <c r="F141" s="283"/>
      <c r="G141" s="283"/>
      <c r="H141" s="283"/>
      <c r="I141" s="283"/>
      <c r="J141" s="283"/>
      <c r="K141" s="283"/>
      <c r="L141" s="283"/>
      <c r="M141" s="283"/>
      <c r="N141" s="283"/>
      <c r="O141" s="283"/>
      <c r="P141" s="283"/>
      <c r="Q141" s="283"/>
      <c r="R141" s="283"/>
      <c r="S141" s="283"/>
      <c r="T141" s="283"/>
      <c r="U141" s="283"/>
      <c r="V141" s="283"/>
      <c r="W141" s="283"/>
      <c r="X141" s="283"/>
      <c r="Y141" s="283"/>
      <c r="Z141" s="283"/>
      <c r="AA141" s="283"/>
      <c r="AB141" s="283"/>
      <c r="AC141" s="283"/>
      <c r="AD141" s="283"/>
    </row>
    <row r="142" ht="20.25" customHeight="1">
      <c r="A142" s="283"/>
      <c r="B142" s="283"/>
      <c r="C142" s="283"/>
      <c r="D142" s="283"/>
      <c r="E142" s="283"/>
      <c r="F142" s="283"/>
      <c r="G142" s="283"/>
      <c r="H142" s="283"/>
      <c r="I142" s="283"/>
      <c r="J142" s="283"/>
      <c r="K142" s="283"/>
      <c r="L142" s="283"/>
      <c r="M142" s="283"/>
      <c r="N142" s="283"/>
      <c r="O142" s="283"/>
      <c r="P142" s="283"/>
      <c r="Q142" s="283"/>
      <c r="R142" s="283"/>
      <c r="S142" s="283"/>
      <c r="T142" s="283"/>
      <c r="U142" s="283"/>
      <c r="V142" s="283"/>
      <c r="W142" s="283"/>
      <c r="X142" s="283"/>
      <c r="Y142" s="283"/>
      <c r="Z142" s="283"/>
      <c r="AA142" s="283"/>
      <c r="AB142" s="283"/>
      <c r="AC142" s="283"/>
      <c r="AD142" s="283"/>
    </row>
    <row r="143" ht="20.25" customHeight="1">
      <c r="A143" s="283"/>
      <c r="B143" s="283"/>
      <c r="C143" s="283"/>
      <c r="D143" s="283"/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283"/>
      <c r="T143" s="283"/>
      <c r="U143" s="283"/>
      <c r="V143" s="283"/>
      <c r="W143" s="283"/>
      <c r="X143" s="283"/>
      <c r="Y143" s="283"/>
      <c r="Z143" s="283"/>
      <c r="AA143" s="283"/>
      <c r="AB143" s="283"/>
      <c r="AC143" s="283"/>
      <c r="AD143" s="283"/>
    </row>
    <row r="144" ht="20.25" customHeight="1">
      <c r="A144" s="283"/>
      <c r="B144" s="283"/>
      <c r="C144" s="283"/>
      <c r="D144" s="283"/>
      <c r="E144" s="283"/>
      <c r="F144" s="283"/>
      <c r="G144" s="283"/>
      <c r="H144" s="283"/>
      <c r="I144" s="283"/>
      <c r="J144" s="283"/>
      <c r="K144" s="283"/>
      <c r="L144" s="283"/>
      <c r="M144" s="283"/>
      <c r="N144" s="283"/>
      <c r="O144" s="283"/>
      <c r="P144" s="283"/>
      <c r="Q144" s="283"/>
      <c r="R144" s="283"/>
      <c r="S144" s="283"/>
      <c r="T144" s="283"/>
      <c r="U144" s="283"/>
      <c r="V144" s="283"/>
      <c r="W144" s="283"/>
      <c r="X144" s="283"/>
      <c r="Y144" s="283"/>
      <c r="Z144" s="283"/>
      <c r="AA144" s="283"/>
      <c r="AB144" s="283"/>
      <c r="AC144" s="283"/>
      <c r="AD144" s="283"/>
    </row>
    <row r="145" ht="20.25" customHeight="1">
      <c r="A145" s="283"/>
      <c r="B145" s="283"/>
      <c r="C145" s="283"/>
      <c r="D145" s="283"/>
      <c r="E145" s="283"/>
      <c r="F145" s="283"/>
      <c r="G145" s="283"/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283"/>
      <c r="T145" s="283"/>
      <c r="U145" s="283"/>
      <c r="V145" s="283"/>
      <c r="W145" s="283"/>
      <c r="X145" s="283"/>
      <c r="Y145" s="283"/>
      <c r="Z145" s="283"/>
      <c r="AA145" s="283"/>
      <c r="AB145" s="283"/>
      <c r="AC145" s="283"/>
      <c r="AD145" s="283"/>
    </row>
    <row r="146" ht="20.25" customHeight="1">
      <c r="A146" s="283"/>
      <c r="B146" s="283"/>
      <c r="C146" s="283"/>
      <c r="D146" s="283"/>
      <c r="E146" s="283"/>
      <c r="F146" s="283"/>
      <c r="G146" s="283"/>
      <c r="H146" s="283"/>
      <c r="I146" s="283"/>
      <c r="J146" s="283"/>
      <c r="K146" s="283"/>
      <c r="L146" s="283"/>
      <c r="M146" s="283"/>
      <c r="N146" s="283"/>
      <c r="O146" s="283"/>
      <c r="P146" s="283"/>
      <c r="Q146" s="283"/>
      <c r="R146" s="283"/>
      <c r="S146" s="283"/>
      <c r="T146" s="283"/>
      <c r="U146" s="283"/>
      <c r="V146" s="283"/>
      <c r="W146" s="283"/>
      <c r="X146" s="283"/>
      <c r="Y146" s="283"/>
      <c r="Z146" s="283"/>
      <c r="AA146" s="283"/>
      <c r="AB146" s="283"/>
      <c r="AC146" s="283"/>
      <c r="AD146" s="283"/>
    </row>
    <row r="147" ht="20.25" customHeight="1">
      <c r="A147" s="283"/>
      <c r="B147" s="283"/>
      <c r="C147" s="283"/>
      <c r="D147" s="283"/>
      <c r="E147" s="283"/>
      <c r="F147" s="283"/>
      <c r="G147" s="283"/>
      <c r="H147" s="283"/>
      <c r="I147" s="283"/>
      <c r="J147" s="283"/>
      <c r="K147" s="283"/>
      <c r="L147" s="283"/>
      <c r="M147" s="283"/>
      <c r="N147" s="283"/>
      <c r="O147" s="283"/>
      <c r="P147" s="283"/>
      <c r="Q147" s="283"/>
      <c r="R147" s="283"/>
      <c r="S147" s="283"/>
      <c r="T147" s="283"/>
      <c r="U147" s="283"/>
      <c r="V147" s="283"/>
      <c r="W147" s="283"/>
      <c r="X147" s="283"/>
      <c r="Y147" s="283"/>
      <c r="Z147" s="283"/>
      <c r="AA147" s="283"/>
      <c r="AB147" s="283"/>
      <c r="AC147" s="283"/>
      <c r="AD147" s="283"/>
    </row>
    <row r="148" ht="20.25" customHeight="1">
      <c r="A148" s="283"/>
      <c r="B148" s="283"/>
      <c r="C148" s="283"/>
      <c r="D148" s="283"/>
      <c r="E148" s="283"/>
      <c r="F148" s="283"/>
      <c r="G148" s="283"/>
      <c r="H148" s="283"/>
      <c r="I148" s="283"/>
      <c r="J148" s="283"/>
      <c r="K148" s="283"/>
      <c r="L148" s="283"/>
      <c r="M148" s="283"/>
      <c r="N148" s="283"/>
      <c r="O148" s="283"/>
      <c r="P148" s="283"/>
      <c r="Q148" s="283"/>
      <c r="R148" s="283"/>
      <c r="S148" s="283"/>
      <c r="T148" s="283"/>
      <c r="U148" s="283"/>
      <c r="V148" s="283"/>
      <c r="W148" s="283"/>
      <c r="X148" s="283"/>
      <c r="Y148" s="283"/>
      <c r="Z148" s="283"/>
      <c r="AA148" s="283"/>
      <c r="AB148" s="283"/>
      <c r="AC148" s="283"/>
      <c r="AD148" s="283"/>
    </row>
    <row r="149" ht="20.25" customHeight="1">
      <c r="A149" s="283"/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283"/>
      <c r="T149" s="283"/>
      <c r="U149" s="283"/>
      <c r="V149" s="283"/>
      <c r="W149" s="283"/>
      <c r="X149" s="283"/>
      <c r="Y149" s="283"/>
      <c r="Z149" s="283"/>
      <c r="AA149" s="283"/>
      <c r="AB149" s="283"/>
      <c r="AC149" s="283"/>
      <c r="AD149" s="283"/>
    </row>
    <row r="150" ht="20.25" customHeight="1">
      <c r="A150" s="283"/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283"/>
      <c r="T150" s="283"/>
      <c r="U150" s="283"/>
      <c r="V150" s="283"/>
      <c r="W150" s="283"/>
      <c r="X150" s="283"/>
      <c r="Y150" s="283"/>
      <c r="Z150" s="283"/>
      <c r="AA150" s="283"/>
      <c r="AB150" s="283"/>
      <c r="AC150" s="283"/>
      <c r="AD150" s="283"/>
    </row>
    <row r="151" ht="20.25" customHeight="1">
      <c r="A151" s="283"/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 s="283"/>
      <c r="S151" s="283"/>
      <c r="T151" s="283"/>
      <c r="U151" s="283"/>
      <c r="V151" s="283"/>
      <c r="W151" s="283"/>
      <c r="X151" s="283"/>
      <c r="Y151" s="283"/>
      <c r="Z151" s="283"/>
      <c r="AA151" s="283"/>
      <c r="AB151" s="283"/>
      <c r="AC151" s="283"/>
      <c r="AD151" s="283"/>
    </row>
    <row r="152" ht="20.25" customHeight="1">
      <c r="A152" s="283"/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3"/>
      <c r="M152" s="283"/>
      <c r="N152" s="283"/>
      <c r="O152" s="283"/>
      <c r="P152" s="283"/>
      <c r="Q152" s="283"/>
      <c r="R152" s="283"/>
      <c r="S152" s="283"/>
      <c r="T152" s="283"/>
      <c r="U152" s="283"/>
      <c r="V152" s="283"/>
      <c r="W152" s="283"/>
      <c r="X152" s="283"/>
      <c r="Y152" s="283"/>
      <c r="Z152" s="283"/>
      <c r="AA152" s="283"/>
      <c r="AB152" s="283"/>
      <c r="AC152" s="283"/>
      <c r="AD152" s="283"/>
    </row>
    <row r="153" ht="20.25" customHeight="1">
      <c r="A153" s="283"/>
      <c r="B153" s="283"/>
      <c r="C153" s="283"/>
      <c r="D153" s="283"/>
      <c r="E153" s="283"/>
      <c r="F153" s="283"/>
      <c r="G153" s="283"/>
      <c r="H153" s="283"/>
      <c r="I153" s="283"/>
      <c r="J153" s="283"/>
      <c r="K153" s="283"/>
      <c r="L153" s="283"/>
      <c r="M153" s="283"/>
      <c r="N153" s="283"/>
      <c r="O153" s="283"/>
      <c r="P153" s="283"/>
      <c r="Q153" s="283"/>
      <c r="R153" s="283"/>
      <c r="S153" s="283"/>
      <c r="T153" s="283"/>
      <c r="U153" s="283"/>
      <c r="V153" s="283"/>
      <c r="W153" s="283"/>
      <c r="X153" s="283"/>
      <c r="Y153" s="283"/>
      <c r="Z153" s="283"/>
      <c r="AA153" s="283"/>
      <c r="AB153" s="283"/>
      <c r="AC153" s="283"/>
      <c r="AD153" s="283"/>
    </row>
    <row r="154" ht="20.25" customHeight="1">
      <c r="A154" s="283"/>
      <c r="B154" s="283"/>
      <c r="C154" s="283"/>
      <c r="D154" s="283"/>
      <c r="E154" s="283"/>
      <c r="F154" s="283"/>
      <c r="G154" s="283"/>
      <c r="H154" s="283"/>
      <c r="I154" s="283"/>
      <c r="J154" s="283"/>
      <c r="K154" s="283"/>
      <c r="L154" s="283"/>
      <c r="M154" s="283"/>
      <c r="N154" s="283"/>
      <c r="O154" s="283"/>
      <c r="P154" s="283"/>
      <c r="Q154" s="283"/>
      <c r="R154" s="283"/>
      <c r="S154" s="283"/>
      <c r="T154" s="283"/>
      <c r="U154" s="283"/>
      <c r="V154" s="283"/>
      <c r="W154" s="283"/>
      <c r="X154" s="283"/>
      <c r="Y154" s="283"/>
      <c r="Z154" s="283"/>
      <c r="AA154" s="283"/>
      <c r="AB154" s="283"/>
      <c r="AC154" s="283"/>
      <c r="AD154" s="283"/>
    </row>
    <row r="155" ht="20.25" customHeight="1">
      <c r="A155" s="283"/>
      <c r="B155" s="283"/>
      <c r="C155" s="283"/>
      <c r="D155" s="283"/>
      <c r="E155" s="283"/>
      <c r="F155" s="283"/>
      <c r="G155" s="283"/>
      <c r="H155" s="283"/>
      <c r="I155" s="283"/>
      <c r="J155" s="283"/>
      <c r="K155" s="283"/>
      <c r="L155" s="283"/>
      <c r="M155" s="283"/>
      <c r="N155" s="283"/>
      <c r="O155" s="283"/>
      <c r="P155" s="283"/>
      <c r="Q155" s="283"/>
      <c r="R155" s="283"/>
      <c r="S155" s="283"/>
      <c r="T155" s="283"/>
      <c r="U155" s="283"/>
      <c r="V155" s="283"/>
      <c r="W155" s="283"/>
      <c r="X155" s="283"/>
      <c r="Y155" s="283"/>
      <c r="Z155" s="283"/>
      <c r="AA155" s="283"/>
      <c r="AB155" s="283"/>
      <c r="AC155" s="283"/>
      <c r="AD155" s="283"/>
    </row>
    <row r="156" ht="20.25" customHeight="1">
      <c r="A156" s="283"/>
      <c r="B156" s="283"/>
      <c r="C156" s="283"/>
      <c r="D156" s="283"/>
      <c r="E156" s="283"/>
      <c r="F156" s="283"/>
      <c r="G156" s="283"/>
      <c r="H156" s="283"/>
      <c r="I156" s="283"/>
      <c r="J156" s="283"/>
      <c r="K156" s="283"/>
      <c r="L156" s="283"/>
      <c r="M156" s="283"/>
      <c r="N156" s="283"/>
      <c r="O156" s="283"/>
      <c r="P156" s="283"/>
      <c r="Q156" s="283"/>
      <c r="R156" s="283"/>
      <c r="S156" s="283"/>
      <c r="T156" s="283"/>
      <c r="U156" s="283"/>
      <c r="V156" s="283"/>
      <c r="W156" s="283"/>
      <c r="X156" s="283"/>
      <c r="Y156" s="283"/>
      <c r="Z156" s="283"/>
      <c r="AA156" s="283"/>
      <c r="AB156" s="283"/>
      <c r="AC156" s="283"/>
      <c r="AD156" s="283"/>
    </row>
    <row r="157" ht="20.25" customHeight="1">
      <c r="A157" s="283"/>
      <c r="B157" s="283"/>
      <c r="C157" s="283"/>
      <c r="D157" s="283"/>
      <c r="E157" s="283"/>
      <c r="F157" s="283"/>
      <c r="G157" s="283"/>
      <c r="H157" s="283"/>
      <c r="I157" s="283"/>
      <c r="J157" s="283"/>
      <c r="K157" s="283"/>
      <c r="L157" s="283"/>
      <c r="M157" s="283"/>
      <c r="N157" s="283"/>
      <c r="O157" s="283"/>
      <c r="P157" s="283"/>
      <c r="Q157" s="283"/>
      <c r="R157" s="283"/>
      <c r="S157" s="283"/>
      <c r="T157" s="283"/>
      <c r="U157" s="283"/>
      <c r="V157" s="283"/>
      <c r="W157" s="283"/>
      <c r="X157" s="283"/>
      <c r="Y157" s="283"/>
      <c r="Z157" s="283"/>
      <c r="AA157" s="283"/>
      <c r="AB157" s="283"/>
      <c r="AC157" s="283"/>
      <c r="AD157" s="283"/>
    </row>
    <row r="158" ht="20.25" customHeight="1">
      <c r="A158" s="283"/>
      <c r="B158" s="283"/>
      <c r="C158" s="283"/>
      <c r="D158" s="283"/>
      <c r="E158" s="283"/>
      <c r="F158" s="283"/>
      <c r="G158" s="283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283"/>
      <c r="T158" s="283"/>
      <c r="U158" s="283"/>
      <c r="V158" s="283"/>
      <c r="W158" s="283"/>
      <c r="X158" s="283"/>
      <c r="Y158" s="283"/>
      <c r="Z158" s="283"/>
      <c r="AA158" s="283"/>
      <c r="AB158" s="283"/>
      <c r="AC158" s="283"/>
      <c r="AD158" s="283"/>
    </row>
    <row r="159" ht="20.25" customHeight="1">
      <c r="A159" s="283"/>
      <c r="B159" s="283"/>
      <c r="C159" s="283"/>
      <c r="D159" s="283"/>
      <c r="E159" s="283"/>
      <c r="F159" s="283"/>
      <c r="G159" s="283"/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283"/>
      <c r="T159" s="283"/>
      <c r="U159" s="283"/>
      <c r="V159" s="283"/>
      <c r="W159" s="283"/>
      <c r="X159" s="283"/>
      <c r="Y159" s="283"/>
      <c r="Z159" s="283"/>
      <c r="AA159" s="283"/>
      <c r="AB159" s="283"/>
      <c r="AC159" s="283"/>
      <c r="AD159" s="283"/>
    </row>
    <row r="160" ht="20.25" customHeight="1">
      <c r="A160" s="283"/>
      <c r="B160" s="283"/>
      <c r="C160" s="283"/>
      <c r="D160" s="283"/>
      <c r="E160" s="283"/>
      <c r="F160" s="283"/>
      <c r="G160" s="283"/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283"/>
      <c r="T160" s="283"/>
      <c r="U160" s="283"/>
      <c r="V160" s="283"/>
      <c r="W160" s="283"/>
      <c r="X160" s="283"/>
      <c r="Y160" s="283"/>
      <c r="Z160" s="283"/>
      <c r="AA160" s="283"/>
      <c r="AB160" s="283"/>
      <c r="AC160" s="283"/>
      <c r="AD160" s="283"/>
    </row>
    <row r="161" ht="20.25" customHeight="1">
      <c r="A161" s="283"/>
      <c r="B161" s="283"/>
      <c r="C161" s="283"/>
      <c r="D161" s="283"/>
      <c r="E161" s="283"/>
      <c r="F161" s="283"/>
      <c r="G161" s="283"/>
      <c r="H161" s="283"/>
      <c r="I161" s="283"/>
      <c r="J161" s="283"/>
      <c r="K161" s="283"/>
      <c r="L161" s="283"/>
      <c r="M161" s="283"/>
      <c r="N161" s="283"/>
      <c r="O161" s="283"/>
      <c r="P161" s="283"/>
      <c r="Q161" s="283"/>
      <c r="R161" s="283"/>
      <c r="S161" s="283"/>
      <c r="T161" s="283"/>
      <c r="U161" s="283"/>
      <c r="V161" s="283"/>
      <c r="W161" s="283"/>
      <c r="X161" s="283"/>
      <c r="Y161" s="283"/>
      <c r="Z161" s="283"/>
      <c r="AA161" s="283"/>
      <c r="AB161" s="283"/>
      <c r="AC161" s="283"/>
      <c r="AD161" s="283"/>
    </row>
    <row r="162" ht="20.25" customHeight="1">
      <c r="A162" s="283"/>
      <c r="B162" s="283"/>
      <c r="C162" s="283"/>
      <c r="D162" s="283"/>
      <c r="E162" s="283"/>
      <c r="F162" s="283"/>
      <c r="G162" s="283"/>
      <c r="H162" s="283"/>
      <c r="I162" s="283"/>
      <c r="J162" s="283"/>
      <c r="K162" s="283"/>
      <c r="L162" s="283"/>
      <c r="M162" s="283"/>
      <c r="N162" s="283"/>
      <c r="O162" s="283"/>
      <c r="P162" s="283"/>
      <c r="Q162" s="283"/>
      <c r="R162" s="283"/>
      <c r="S162" s="283"/>
      <c r="T162" s="283"/>
      <c r="U162" s="283"/>
      <c r="V162" s="283"/>
      <c r="W162" s="283"/>
      <c r="X162" s="283"/>
      <c r="Y162" s="283"/>
      <c r="Z162" s="283"/>
      <c r="AA162" s="283"/>
      <c r="AB162" s="283"/>
      <c r="AC162" s="283"/>
      <c r="AD162" s="283"/>
    </row>
    <row r="163" ht="20.25" customHeight="1">
      <c r="A163" s="283"/>
      <c r="B163" s="283"/>
      <c r="C163" s="283"/>
      <c r="D163" s="283"/>
      <c r="E163" s="283"/>
      <c r="F163" s="283"/>
      <c r="G163" s="283"/>
      <c r="H163" s="283"/>
      <c r="I163" s="283"/>
      <c r="J163" s="283"/>
      <c r="K163" s="283"/>
      <c r="L163" s="283"/>
      <c r="M163" s="283"/>
      <c r="N163" s="283"/>
      <c r="O163" s="283"/>
      <c r="P163" s="283"/>
      <c r="Q163" s="283"/>
      <c r="R163" s="283"/>
      <c r="S163" s="283"/>
      <c r="T163" s="283"/>
      <c r="U163" s="283"/>
      <c r="V163" s="283"/>
      <c r="W163" s="283"/>
      <c r="X163" s="283"/>
      <c r="Y163" s="283"/>
      <c r="Z163" s="283"/>
      <c r="AA163" s="283"/>
      <c r="AB163" s="283"/>
      <c r="AC163" s="283"/>
      <c r="AD163" s="283"/>
    </row>
    <row r="164" ht="20.25" customHeight="1">
      <c r="A164" s="283"/>
      <c r="B164" s="283"/>
      <c r="C164" s="283"/>
      <c r="D164" s="283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83"/>
      <c r="P164" s="283"/>
      <c r="Q164" s="283"/>
      <c r="R164" s="283"/>
      <c r="S164" s="283"/>
      <c r="T164" s="283"/>
      <c r="U164" s="283"/>
      <c r="V164" s="283"/>
      <c r="W164" s="283"/>
      <c r="X164" s="283"/>
      <c r="Y164" s="283"/>
      <c r="Z164" s="283"/>
      <c r="AA164" s="283"/>
      <c r="AB164" s="283"/>
      <c r="AC164" s="283"/>
      <c r="AD164" s="283"/>
    </row>
    <row r="165" ht="20.25" customHeight="1">
      <c r="A165" s="283"/>
      <c r="B165" s="283"/>
      <c r="C165" s="283"/>
      <c r="D165" s="283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283"/>
      <c r="T165" s="283"/>
      <c r="U165" s="283"/>
      <c r="V165" s="283"/>
      <c r="W165" s="283"/>
      <c r="X165" s="283"/>
      <c r="Y165" s="283"/>
      <c r="Z165" s="283"/>
      <c r="AA165" s="283"/>
      <c r="AB165" s="283"/>
      <c r="AC165" s="283"/>
      <c r="AD165" s="283"/>
    </row>
    <row r="166" ht="20.25" customHeight="1">
      <c r="A166" s="283"/>
      <c r="B166" s="283"/>
      <c r="C166" s="283"/>
      <c r="D166" s="283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3"/>
      <c r="P166" s="283"/>
      <c r="Q166" s="283"/>
      <c r="R166" s="283"/>
      <c r="S166" s="283"/>
      <c r="T166" s="283"/>
      <c r="U166" s="283"/>
      <c r="V166" s="283"/>
      <c r="W166" s="283"/>
      <c r="X166" s="283"/>
      <c r="Y166" s="283"/>
      <c r="Z166" s="283"/>
      <c r="AA166" s="283"/>
      <c r="AB166" s="283"/>
      <c r="AC166" s="283"/>
      <c r="AD166" s="283"/>
    </row>
    <row r="167" ht="20.25" customHeight="1">
      <c r="A167" s="283"/>
      <c r="B167" s="283"/>
      <c r="C167" s="283"/>
      <c r="D167" s="283"/>
      <c r="E167" s="283"/>
      <c r="F167" s="283"/>
      <c r="G167" s="283"/>
      <c r="H167" s="283"/>
      <c r="I167" s="283"/>
      <c r="J167" s="283"/>
      <c r="K167" s="283"/>
      <c r="L167" s="283"/>
      <c r="M167" s="283"/>
      <c r="N167" s="283"/>
      <c r="O167" s="283"/>
      <c r="P167" s="283"/>
      <c r="Q167" s="283"/>
      <c r="R167" s="283"/>
      <c r="S167" s="283"/>
      <c r="T167" s="283"/>
      <c r="U167" s="283"/>
      <c r="V167" s="283"/>
      <c r="W167" s="283"/>
      <c r="X167" s="283"/>
      <c r="Y167" s="283"/>
      <c r="Z167" s="283"/>
      <c r="AA167" s="283"/>
      <c r="AB167" s="283"/>
      <c r="AC167" s="283"/>
      <c r="AD167" s="283"/>
    </row>
    <row r="168" ht="20.25" customHeight="1">
      <c r="A168" s="283"/>
      <c r="B168" s="283"/>
      <c r="C168" s="283"/>
      <c r="D168" s="283"/>
      <c r="E168" s="283"/>
      <c r="F168" s="283"/>
      <c r="G168" s="283"/>
      <c r="H168" s="283"/>
      <c r="I168" s="283"/>
      <c r="J168" s="283"/>
      <c r="K168" s="283"/>
      <c r="L168" s="283"/>
      <c r="M168" s="283"/>
      <c r="N168" s="283"/>
      <c r="O168" s="283"/>
      <c r="P168" s="283"/>
      <c r="Q168" s="283"/>
      <c r="R168" s="283"/>
      <c r="S168" s="283"/>
      <c r="T168" s="283"/>
      <c r="U168" s="283"/>
      <c r="V168" s="283"/>
      <c r="W168" s="283"/>
      <c r="X168" s="283"/>
      <c r="Y168" s="283"/>
      <c r="Z168" s="283"/>
      <c r="AA168" s="283"/>
      <c r="AB168" s="283"/>
      <c r="AC168" s="283"/>
      <c r="AD168" s="283"/>
    </row>
    <row r="169" ht="20.25" customHeight="1">
      <c r="A169" s="283"/>
      <c r="B169" s="283"/>
      <c r="C169" s="283"/>
      <c r="D169" s="283"/>
      <c r="E169" s="283"/>
      <c r="F169" s="283"/>
      <c r="G169" s="283"/>
      <c r="H169" s="283"/>
      <c r="I169" s="283"/>
      <c r="J169" s="283"/>
      <c r="K169" s="283"/>
      <c r="L169" s="283"/>
      <c r="M169" s="283"/>
      <c r="N169" s="283"/>
      <c r="O169" s="283"/>
      <c r="P169" s="283"/>
      <c r="Q169" s="283"/>
      <c r="R169" s="283"/>
      <c r="S169" s="283"/>
      <c r="T169" s="283"/>
      <c r="U169" s="283"/>
      <c r="V169" s="283"/>
      <c r="W169" s="283"/>
      <c r="X169" s="283"/>
      <c r="Y169" s="283"/>
      <c r="Z169" s="283"/>
      <c r="AA169" s="283"/>
      <c r="AB169" s="283"/>
      <c r="AC169" s="283"/>
      <c r="AD169" s="283"/>
    </row>
    <row r="170" ht="20.25" customHeight="1">
      <c r="A170" s="283"/>
      <c r="B170" s="283"/>
      <c r="C170" s="283"/>
      <c r="D170" s="283"/>
      <c r="E170" s="283"/>
      <c r="F170" s="283"/>
      <c r="G170" s="283"/>
      <c r="H170" s="283"/>
      <c r="I170" s="283"/>
      <c r="J170" s="283"/>
      <c r="K170" s="283"/>
      <c r="L170" s="283"/>
      <c r="M170" s="283"/>
      <c r="N170" s="283"/>
      <c r="O170" s="283"/>
      <c r="P170" s="283"/>
      <c r="Q170" s="283"/>
      <c r="R170" s="283"/>
      <c r="S170" s="283"/>
      <c r="T170" s="283"/>
      <c r="U170" s="283"/>
      <c r="V170" s="283"/>
      <c r="W170" s="283"/>
      <c r="X170" s="283"/>
      <c r="Y170" s="283"/>
      <c r="Z170" s="283"/>
      <c r="AA170" s="283"/>
      <c r="AB170" s="283"/>
      <c r="AC170" s="283"/>
      <c r="AD170" s="283"/>
    </row>
    <row r="171" ht="20.25" customHeight="1">
      <c r="A171" s="283"/>
      <c r="B171" s="283"/>
      <c r="C171" s="283"/>
      <c r="D171" s="283"/>
      <c r="E171" s="283"/>
      <c r="F171" s="283"/>
      <c r="G171" s="283"/>
      <c r="H171" s="283"/>
      <c r="I171" s="283"/>
      <c r="J171" s="283"/>
      <c r="K171" s="283"/>
      <c r="L171" s="283"/>
      <c r="M171" s="283"/>
      <c r="N171" s="283"/>
      <c r="O171" s="283"/>
      <c r="P171" s="283"/>
      <c r="Q171" s="283"/>
      <c r="R171" s="283"/>
      <c r="S171" s="283"/>
      <c r="T171" s="283"/>
      <c r="U171" s="283"/>
      <c r="V171" s="283"/>
      <c r="W171" s="283"/>
      <c r="X171" s="283"/>
      <c r="Y171" s="283"/>
      <c r="Z171" s="283"/>
      <c r="AA171" s="283"/>
      <c r="AB171" s="283"/>
      <c r="AC171" s="283"/>
      <c r="AD171" s="283"/>
    </row>
    <row r="172" ht="20.25" customHeight="1">
      <c r="A172" s="283"/>
      <c r="B172" s="283"/>
      <c r="C172" s="283"/>
      <c r="D172" s="283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283"/>
      <c r="T172" s="283"/>
      <c r="U172" s="283"/>
      <c r="V172" s="283"/>
      <c r="W172" s="283"/>
      <c r="X172" s="283"/>
      <c r="Y172" s="283"/>
      <c r="Z172" s="283"/>
      <c r="AA172" s="283"/>
      <c r="AB172" s="283"/>
      <c r="AC172" s="283"/>
      <c r="AD172" s="283"/>
    </row>
    <row r="173" ht="20.25" customHeight="1">
      <c r="A173" s="283"/>
      <c r="B173" s="283"/>
      <c r="C173" s="283"/>
      <c r="D173" s="283"/>
      <c r="E173" s="283"/>
      <c r="F173" s="283"/>
      <c r="G173" s="283"/>
      <c r="H173" s="283"/>
      <c r="I173" s="283"/>
      <c r="J173" s="283"/>
      <c r="K173" s="283"/>
      <c r="L173" s="283"/>
      <c r="M173" s="283"/>
      <c r="N173" s="283"/>
      <c r="O173" s="283"/>
      <c r="P173" s="283"/>
      <c r="Q173" s="283"/>
      <c r="R173" s="283"/>
      <c r="S173" s="283"/>
      <c r="T173" s="283"/>
      <c r="U173" s="283"/>
      <c r="V173" s="283"/>
      <c r="W173" s="283"/>
      <c r="X173" s="283"/>
      <c r="Y173" s="283"/>
      <c r="Z173" s="283"/>
      <c r="AA173" s="283"/>
      <c r="AB173" s="283"/>
      <c r="AC173" s="283"/>
      <c r="AD173" s="283"/>
    </row>
    <row r="174" ht="20.25" customHeight="1">
      <c r="A174" s="283"/>
      <c r="B174" s="283"/>
      <c r="C174" s="283"/>
      <c r="D174" s="283"/>
      <c r="E174" s="283"/>
      <c r="F174" s="283"/>
      <c r="G174" s="283"/>
      <c r="H174" s="283"/>
      <c r="I174" s="283"/>
      <c r="J174" s="283"/>
      <c r="K174" s="283"/>
      <c r="L174" s="283"/>
      <c r="M174" s="283"/>
      <c r="N174" s="283"/>
      <c r="O174" s="283"/>
      <c r="P174" s="283"/>
      <c r="Q174" s="283"/>
      <c r="R174" s="283"/>
      <c r="S174" s="283"/>
      <c r="T174" s="283"/>
      <c r="U174" s="283"/>
      <c r="V174" s="283"/>
      <c r="W174" s="283"/>
      <c r="X174" s="283"/>
      <c r="Y174" s="283"/>
      <c r="Z174" s="283"/>
      <c r="AA174" s="283"/>
      <c r="AB174" s="283"/>
      <c r="AC174" s="283"/>
      <c r="AD174" s="283"/>
    </row>
    <row r="175" ht="20.25" customHeight="1">
      <c r="A175" s="283"/>
      <c r="B175" s="283"/>
      <c r="C175" s="283"/>
      <c r="D175" s="283"/>
      <c r="E175" s="283"/>
      <c r="F175" s="283"/>
      <c r="G175" s="283"/>
      <c r="H175" s="283"/>
      <c r="I175" s="283"/>
      <c r="J175" s="283"/>
      <c r="K175" s="283"/>
      <c r="L175" s="283"/>
      <c r="M175" s="283"/>
      <c r="N175" s="283"/>
      <c r="O175" s="283"/>
      <c r="P175" s="283"/>
      <c r="Q175" s="283"/>
      <c r="R175" s="283"/>
      <c r="S175" s="283"/>
      <c r="T175" s="283"/>
      <c r="U175" s="283"/>
      <c r="V175" s="283"/>
      <c r="W175" s="283"/>
      <c r="X175" s="283"/>
      <c r="Y175" s="283"/>
      <c r="Z175" s="283"/>
      <c r="AA175" s="283"/>
      <c r="AB175" s="283"/>
      <c r="AC175" s="283"/>
      <c r="AD175" s="283"/>
    </row>
    <row r="176" ht="20.25" customHeight="1">
      <c r="A176" s="283"/>
      <c r="B176" s="283"/>
      <c r="C176" s="283"/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283"/>
      <c r="T176" s="283"/>
      <c r="U176" s="283"/>
      <c r="V176" s="283"/>
      <c r="W176" s="283"/>
      <c r="X176" s="283"/>
      <c r="Y176" s="283"/>
      <c r="Z176" s="283"/>
      <c r="AA176" s="283"/>
      <c r="AB176" s="283"/>
      <c r="AC176" s="283"/>
      <c r="AD176" s="283"/>
    </row>
    <row r="177" ht="20.25" customHeight="1">
      <c r="A177" s="283"/>
      <c r="B177" s="283"/>
      <c r="C177" s="283"/>
      <c r="D177" s="283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83"/>
      <c r="P177" s="283"/>
      <c r="Q177" s="283"/>
      <c r="R177" s="283"/>
      <c r="S177" s="283"/>
      <c r="T177" s="283"/>
      <c r="U177" s="283"/>
      <c r="V177" s="283"/>
      <c r="W177" s="283"/>
      <c r="X177" s="283"/>
      <c r="Y177" s="283"/>
      <c r="Z177" s="283"/>
      <c r="AA177" s="283"/>
      <c r="AB177" s="283"/>
      <c r="AC177" s="283"/>
      <c r="AD177" s="283"/>
    </row>
    <row r="178" ht="20.25" customHeight="1">
      <c r="A178" s="283"/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283"/>
      <c r="T178" s="283"/>
      <c r="U178" s="283"/>
      <c r="V178" s="283"/>
      <c r="W178" s="283"/>
      <c r="X178" s="283"/>
      <c r="Y178" s="283"/>
      <c r="Z178" s="283"/>
      <c r="AA178" s="283"/>
      <c r="AB178" s="283"/>
      <c r="AC178" s="283"/>
      <c r="AD178" s="283"/>
    </row>
    <row r="179" ht="20.25" customHeight="1">
      <c r="A179" s="283"/>
      <c r="B179" s="283"/>
      <c r="C179" s="283"/>
      <c r="D179" s="283"/>
      <c r="E179" s="283"/>
      <c r="F179" s="283"/>
      <c r="G179" s="283"/>
      <c r="H179" s="283"/>
      <c r="I179" s="283"/>
      <c r="J179" s="283"/>
      <c r="K179" s="283"/>
      <c r="L179" s="283"/>
      <c r="M179" s="283"/>
      <c r="N179" s="283"/>
      <c r="O179" s="283"/>
      <c r="P179" s="283"/>
      <c r="Q179" s="283"/>
      <c r="R179" s="283"/>
      <c r="S179" s="283"/>
      <c r="T179" s="283"/>
      <c r="U179" s="283"/>
      <c r="V179" s="283"/>
      <c r="W179" s="283"/>
      <c r="X179" s="283"/>
      <c r="Y179" s="283"/>
      <c r="Z179" s="283"/>
      <c r="AA179" s="283"/>
      <c r="AB179" s="283"/>
      <c r="AC179" s="283"/>
      <c r="AD179" s="283"/>
    </row>
    <row r="180" ht="20.25" customHeight="1">
      <c r="A180" s="283"/>
      <c r="B180" s="283"/>
      <c r="C180" s="283"/>
      <c r="D180" s="283"/>
      <c r="E180" s="283"/>
      <c r="F180" s="283"/>
      <c r="G180" s="283"/>
      <c r="H180" s="283"/>
      <c r="I180" s="283"/>
      <c r="J180" s="283"/>
      <c r="K180" s="283"/>
      <c r="L180" s="283"/>
      <c r="M180" s="283"/>
      <c r="N180" s="283"/>
      <c r="O180" s="283"/>
      <c r="P180" s="283"/>
      <c r="Q180" s="283"/>
      <c r="R180" s="283"/>
      <c r="S180" s="283"/>
      <c r="T180" s="283"/>
      <c r="U180" s="283"/>
      <c r="V180" s="283"/>
      <c r="W180" s="283"/>
      <c r="X180" s="283"/>
      <c r="Y180" s="283"/>
      <c r="Z180" s="283"/>
      <c r="AA180" s="283"/>
      <c r="AB180" s="283"/>
      <c r="AC180" s="283"/>
      <c r="AD180" s="283"/>
    </row>
    <row r="181" ht="20.25" customHeight="1">
      <c r="A181" s="283"/>
      <c r="B181" s="283"/>
      <c r="C181" s="283"/>
      <c r="D181" s="283"/>
      <c r="E181" s="283"/>
      <c r="F181" s="283"/>
      <c r="G181" s="283"/>
      <c r="H181" s="283"/>
      <c r="I181" s="283"/>
      <c r="J181" s="283"/>
      <c r="K181" s="283"/>
      <c r="L181" s="283"/>
      <c r="M181" s="283"/>
      <c r="N181" s="283"/>
      <c r="O181" s="283"/>
      <c r="P181" s="283"/>
      <c r="Q181" s="283"/>
      <c r="R181" s="283"/>
      <c r="S181" s="283"/>
      <c r="T181" s="283"/>
      <c r="U181" s="283"/>
      <c r="V181" s="283"/>
      <c r="W181" s="283"/>
      <c r="X181" s="283"/>
      <c r="Y181" s="283"/>
      <c r="Z181" s="283"/>
      <c r="AA181" s="283"/>
      <c r="AB181" s="283"/>
      <c r="AC181" s="283"/>
      <c r="AD181" s="283"/>
    </row>
    <row r="182" ht="20.25" customHeight="1">
      <c r="A182" s="283"/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283"/>
      <c r="T182" s="283"/>
      <c r="U182" s="283"/>
      <c r="V182" s="283"/>
      <c r="W182" s="283"/>
      <c r="X182" s="283"/>
      <c r="Y182" s="283"/>
      <c r="Z182" s="283"/>
      <c r="AA182" s="283"/>
      <c r="AB182" s="283"/>
      <c r="AC182" s="283"/>
      <c r="AD182" s="283"/>
    </row>
    <row r="183" ht="20.25" customHeight="1">
      <c r="A183" s="283"/>
      <c r="B183" s="283"/>
      <c r="C183" s="283"/>
      <c r="D183" s="283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283"/>
      <c r="T183" s="283"/>
      <c r="U183" s="283"/>
      <c r="V183" s="283"/>
      <c r="W183" s="283"/>
      <c r="X183" s="283"/>
      <c r="Y183" s="283"/>
      <c r="Z183" s="283"/>
      <c r="AA183" s="283"/>
      <c r="AB183" s="283"/>
      <c r="AC183" s="283"/>
      <c r="AD183" s="283"/>
    </row>
    <row r="184" ht="20.25" customHeight="1">
      <c r="A184" s="283"/>
      <c r="B184" s="283"/>
      <c r="C184" s="283"/>
      <c r="D184" s="283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/>
      <c r="Q184" s="283"/>
      <c r="R184" s="283"/>
      <c r="S184" s="283"/>
      <c r="T184" s="283"/>
      <c r="U184" s="283"/>
      <c r="V184" s="283"/>
      <c r="W184" s="283"/>
      <c r="X184" s="283"/>
      <c r="Y184" s="283"/>
      <c r="Z184" s="283"/>
      <c r="AA184" s="283"/>
      <c r="AB184" s="283"/>
      <c r="AC184" s="283"/>
      <c r="AD184" s="283"/>
    </row>
    <row r="185" ht="20.25" customHeight="1">
      <c r="A185" s="283"/>
      <c r="B185" s="283"/>
      <c r="C185" s="283"/>
      <c r="D185" s="283"/>
      <c r="E185" s="283"/>
      <c r="F185" s="283"/>
      <c r="G185" s="283"/>
      <c r="H185" s="283"/>
      <c r="I185" s="283"/>
      <c r="J185" s="283"/>
      <c r="K185" s="283"/>
      <c r="L185" s="283"/>
      <c r="M185" s="283"/>
      <c r="N185" s="283"/>
      <c r="O185" s="283"/>
      <c r="P185" s="283"/>
      <c r="Q185" s="283"/>
      <c r="R185" s="283"/>
      <c r="S185" s="283"/>
      <c r="T185" s="283"/>
      <c r="U185" s="283"/>
      <c r="V185" s="283"/>
      <c r="W185" s="283"/>
      <c r="X185" s="283"/>
      <c r="Y185" s="283"/>
      <c r="Z185" s="283"/>
      <c r="AA185" s="283"/>
      <c r="AB185" s="283"/>
      <c r="AC185" s="283"/>
      <c r="AD185" s="283"/>
    </row>
    <row r="186" ht="20.25" customHeight="1">
      <c r="A186" s="283"/>
      <c r="B186" s="283"/>
      <c r="C186" s="283"/>
      <c r="D186" s="283"/>
      <c r="E186" s="283"/>
      <c r="F186" s="283"/>
      <c r="G186" s="283"/>
      <c r="H186" s="283"/>
      <c r="I186" s="283"/>
      <c r="J186" s="283"/>
      <c r="K186" s="283"/>
      <c r="L186" s="283"/>
      <c r="M186" s="283"/>
      <c r="N186" s="283"/>
      <c r="O186" s="283"/>
      <c r="P186" s="283"/>
      <c r="Q186" s="283"/>
      <c r="R186" s="283"/>
      <c r="S186" s="283"/>
      <c r="T186" s="283"/>
      <c r="U186" s="283"/>
      <c r="V186" s="283"/>
      <c r="W186" s="283"/>
      <c r="X186" s="283"/>
      <c r="Y186" s="283"/>
      <c r="Z186" s="283"/>
      <c r="AA186" s="283"/>
      <c r="AB186" s="283"/>
      <c r="AC186" s="283"/>
      <c r="AD186" s="283"/>
    </row>
    <row r="187" ht="20.25" customHeight="1">
      <c r="A187" s="283"/>
      <c r="B187" s="283"/>
      <c r="C187" s="283"/>
      <c r="D187" s="283"/>
      <c r="E187" s="283"/>
      <c r="F187" s="283"/>
      <c r="G187" s="283"/>
      <c r="H187" s="283"/>
      <c r="I187" s="283"/>
      <c r="J187" s="283"/>
      <c r="K187" s="283"/>
      <c r="L187" s="283"/>
      <c r="M187" s="283"/>
      <c r="N187" s="283"/>
      <c r="O187" s="283"/>
      <c r="P187" s="283"/>
      <c r="Q187" s="283"/>
      <c r="R187" s="283"/>
      <c r="S187" s="283"/>
      <c r="T187" s="283"/>
      <c r="U187" s="283"/>
      <c r="V187" s="283"/>
      <c r="W187" s="283"/>
      <c r="X187" s="283"/>
      <c r="Y187" s="283"/>
      <c r="Z187" s="283"/>
      <c r="AA187" s="283"/>
      <c r="AB187" s="283"/>
      <c r="AC187" s="283"/>
      <c r="AD187" s="283"/>
    </row>
    <row r="188" ht="20.25" customHeight="1">
      <c r="A188" s="283"/>
      <c r="B188" s="283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283"/>
      <c r="T188" s="283"/>
      <c r="U188" s="283"/>
      <c r="V188" s="283"/>
      <c r="W188" s="283"/>
      <c r="X188" s="283"/>
      <c r="Y188" s="283"/>
      <c r="Z188" s="283"/>
      <c r="AA188" s="283"/>
      <c r="AB188" s="283"/>
      <c r="AC188" s="283"/>
      <c r="AD188" s="283"/>
    </row>
    <row r="189" ht="20.25" customHeight="1">
      <c r="A189" s="283"/>
      <c r="B189" s="283"/>
      <c r="C189" s="283"/>
      <c r="D189" s="283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283"/>
      <c r="T189" s="283"/>
      <c r="U189" s="283"/>
      <c r="V189" s="283"/>
      <c r="W189" s="283"/>
      <c r="X189" s="283"/>
      <c r="Y189" s="283"/>
      <c r="Z189" s="283"/>
      <c r="AA189" s="283"/>
      <c r="AB189" s="283"/>
      <c r="AC189" s="283"/>
      <c r="AD189" s="283"/>
    </row>
    <row r="190" ht="20.25" customHeight="1">
      <c r="A190" s="283"/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283"/>
      <c r="T190" s="283"/>
      <c r="U190" s="283"/>
      <c r="V190" s="283"/>
      <c r="W190" s="283"/>
      <c r="X190" s="283"/>
      <c r="Y190" s="283"/>
      <c r="Z190" s="283"/>
      <c r="AA190" s="283"/>
      <c r="AB190" s="283"/>
      <c r="AC190" s="283"/>
      <c r="AD190" s="283"/>
    </row>
    <row r="191" ht="20.25" customHeight="1">
      <c r="A191" s="283"/>
      <c r="B191" s="283"/>
      <c r="C191" s="283"/>
      <c r="D191" s="283"/>
      <c r="E191" s="283"/>
      <c r="F191" s="283"/>
      <c r="G191" s="283"/>
      <c r="H191" s="283"/>
      <c r="I191" s="283"/>
      <c r="J191" s="283"/>
      <c r="K191" s="283"/>
      <c r="L191" s="283"/>
      <c r="M191" s="283"/>
      <c r="N191" s="283"/>
      <c r="O191" s="283"/>
      <c r="P191" s="283"/>
      <c r="Q191" s="283"/>
      <c r="R191" s="283"/>
      <c r="S191" s="283"/>
      <c r="T191" s="283"/>
      <c r="U191" s="283"/>
      <c r="V191" s="283"/>
      <c r="W191" s="283"/>
      <c r="X191" s="283"/>
      <c r="Y191" s="283"/>
      <c r="Z191" s="283"/>
      <c r="AA191" s="283"/>
      <c r="AB191" s="283"/>
      <c r="AC191" s="283"/>
      <c r="AD191" s="283"/>
    </row>
    <row r="192" ht="20.25" customHeight="1">
      <c r="A192" s="283"/>
      <c r="B192" s="283"/>
      <c r="C192" s="283"/>
      <c r="D192" s="283"/>
      <c r="E192" s="283"/>
      <c r="F192" s="283"/>
      <c r="G192" s="283"/>
      <c r="H192" s="283"/>
      <c r="I192" s="283"/>
      <c r="J192" s="283"/>
      <c r="K192" s="283"/>
      <c r="L192" s="283"/>
      <c r="M192" s="283"/>
      <c r="N192" s="283"/>
      <c r="O192" s="283"/>
      <c r="P192" s="283"/>
      <c r="Q192" s="283"/>
      <c r="R192" s="283"/>
      <c r="S192" s="283"/>
      <c r="T192" s="283"/>
      <c r="U192" s="283"/>
      <c r="V192" s="283"/>
      <c r="W192" s="283"/>
      <c r="X192" s="283"/>
      <c r="Y192" s="283"/>
      <c r="Z192" s="283"/>
      <c r="AA192" s="283"/>
      <c r="AB192" s="283"/>
      <c r="AC192" s="283"/>
      <c r="AD192" s="283"/>
    </row>
    <row r="193" ht="20.25" customHeight="1">
      <c r="A193" s="283"/>
      <c r="B193" s="283"/>
      <c r="C193" s="283"/>
      <c r="D193" s="283"/>
      <c r="E193" s="283"/>
      <c r="F193" s="283"/>
      <c r="G193" s="283"/>
      <c r="H193" s="283"/>
      <c r="I193" s="283"/>
      <c r="J193" s="283"/>
      <c r="K193" s="283"/>
      <c r="L193" s="283"/>
      <c r="M193" s="283"/>
      <c r="N193" s="283"/>
      <c r="O193" s="283"/>
      <c r="P193" s="283"/>
      <c r="Q193" s="283"/>
      <c r="R193" s="283"/>
      <c r="S193" s="283"/>
      <c r="T193" s="283"/>
      <c r="U193" s="283"/>
      <c r="V193" s="283"/>
      <c r="W193" s="283"/>
      <c r="X193" s="283"/>
      <c r="Y193" s="283"/>
      <c r="Z193" s="283"/>
      <c r="AA193" s="283"/>
      <c r="AB193" s="283"/>
      <c r="AC193" s="283"/>
      <c r="AD193" s="283"/>
    </row>
    <row r="194" ht="20.25" customHeight="1">
      <c r="A194" s="283"/>
      <c r="B194" s="283"/>
      <c r="C194" s="283"/>
      <c r="D194" s="283"/>
      <c r="E194" s="283"/>
      <c r="F194" s="283"/>
      <c r="G194" s="283"/>
      <c r="H194" s="283"/>
      <c r="I194" s="283"/>
      <c r="J194" s="283"/>
      <c r="K194" s="283"/>
      <c r="L194" s="283"/>
      <c r="M194" s="283"/>
      <c r="N194" s="283"/>
      <c r="O194" s="283"/>
      <c r="P194" s="283"/>
      <c r="Q194" s="283"/>
      <c r="R194" s="283"/>
      <c r="S194" s="283"/>
      <c r="T194" s="283"/>
      <c r="U194" s="283"/>
      <c r="V194" s="283"/>
      <c r="W194" s="283"/>
      <c r="X194" s="283"/>
      <c r="Y194" s="283"/>
      <c r="Z194" s="283"/>
      <c r="AA194" s="283"/>
      <c r="AB194" s="283"/>
      <c r="AC194" s="283"/>
      <c r="AD194" s="283"/>
    </row>
    <row r="195" ht="20.25" customHeight="1">
      <c r="A195" s="283"/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283"/>
      <c r="T195" s="283"/>
      <c r="U195" s="283"/>
      <c r="V195" s="283"/>
      <c r="W195" s="283"/>
      <c r="X195" s="283"/>
      <c r="Y195" s="283"/>
      <c r="Z195" s="283"/>
      <c r="AA195" s="283"/>
      <c r="AB195" s="283"/>
      <c r="AC195" s="283"/>
      <c r="AD195" s="283"/>
    </row>
    <row r="196" ht="20.25" customHeight="1">
      <c r="A196" s="283"/>
      <c r="B196" s="283"/>
      <c r="C196" s="283"/>
      <c r="D196" s="283"/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/>
      <c r="Q196" s="283"/>
      <c r="R196" s="283"/>
      <c r="S196" s="283"/>
      <c r="T196" s="283"/>
      <c r="U196" s="283"/>
      <c r="V196" s="283"/>
      <c r="W196" s="283"/>
      <c r="X196" s="283"/>
      <c r="Y196" s="283"/>
      <c r="Z196" s="283"/>
      <c r="AA196" s="283"/>
      <c r="AB196" s="283"/>
      <c r="AC196" s="283"/>
      <c r="AD196" s="283"/>
    </row>
    <row r="197" ht="20.25" customHeight="1">
      <c r="A197" s="283"/>
      <c r="B197" s="283"/>
      <c r="C197" s="283"/>
      <c r="D197" s="283"/>
      <c r="E197" s="283"/>
      <c r="F197" s="283"/>
      <c r="G197" s="283"/>
      <c r="H197" s="283"/>
      <c r="I197" s="283"/>
      <c r="J197" s="283"/>
      <c r="K197" s="283"/>
      <c r="L197" s="283"/>
      <c r="M197" s="283"/>
      <c r="N197" s="283"/>
      <c r="O197" s="283"/>
      <c r="P197" s="283"/>
      <c r="Q197" s="283"/>
      <c r="R197" s="283"/>
      <c r="S197" s="283"/>
      <c r="T197" s="283"/>
      <c r="U197" s="283"/>
      <c r="V197" s="283"/>
      <c r="W197" s="283"/>
      <c r="X197" s="283"/>
      <c r="Y197" s="283"/>
      <c r="Z197" s="283"/>
      <c r="AA197" s="283"/>
      <c r="AB197" s="283"/>
      <c r="AC197" s="283"/>
      <c r="AD197" s="283"/>
    </row>
    <row r="198" ht="20.25" customHeight="1">
      <c r="A198" s="283"/>
      <c r="B198" s="283"/>
      <c r="C198" s="283"/>
      <c r="D198" s="283"/>
      <c r="E198" s="283"/>
      <c r="F198" s="283"/>
      <c r="G198" s="283"/>
      <c r="H198" s="283"/>
      <c r="I198" s="283"/>
      <c r="J198" s="283"/>
      <c r="K198" s="283"/>
      <c r="L198" s="283"/>
      <c r="M198" s="283"/>
      <c r="N198" s="283"/>
      <c r="O198" s="283"/>
      <c r="P198" s="283"/>
      <c r="Q198" s="283"/>
      <c r="R198" s="283"/>
      <c r="S198" s="283"/>
      <c r="T198" s="283"/>
      <c r="U198" s="283"/>
      <c r="V198" s="283"/>
      <c r="W198" s="283"/>
      <c r="X198" s="283"/>
      <c r="Y198" s="283"/>
      <c r="Z198" s="283"/>
      <c r="AA198" s="283"/>
      <c r="AB198" s="283"/>
      <c r="AC198" s="283"/>
      <c r="AD198" s="283"/>
    </row>
    <row r="199" ht="20.25" customHeight="1">
      <c r="A199" s="283"/>
      <c r="B199" s="283"/>
      <c r="C199" s="283"/>
      <c r="D199" s="283"/>
      <c r="E199" s="283"/>
      <c r="F199" s="283"/>
      <c r="G199" s="283"/>
      <c r="H199" s="283"/>
      <c r="I199" s="283"/>
      <c r="J199" s="283"/>
      <c r="K199" s="283"/>
      <c r="L199" s="283"/>
      <c r="M199" s="283"/>
      <c r="N199" s="283"/>
      <c r="O199" s="283"/>
      <c r="P199" s="283"/>
      <c r="Q199" s="283"/>
      <c r="R199" s="283"/>
      <c r="S199" s="283"/>
      <c r="T199" s="283"/>
      <c r="U199" s="283"/>
      <c r="V199" s="283"/>
      <c r="W199" s="283"/>
      <c r="X199" s="283"/>
      <c r="Y199" s="283"/>
      <c r="Z199" s="283"/>
      <c r="AA199" s="283"/>
      <c r="AB199" s="283"/>
      <c r="AC199" s="283"/>
      <c r="AD199" s="283"/>
    </row>
    <row r="200" ht="20.25" customHeight="1">
      <c r="A200" s="283"/>
      <c r="B200" s="283"/>
      <c r="C200" s="283"/>
      <c r="D200" s="283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283"/>
      <c r="Q200" s="283"/>
      <c r="R200" s="283"/>
      <c r="S200" s="283"/>
      <c r="T200" s="283"/>
      <c r="U200" s="283"/>
      <c r="V200" s="283"/>
      <c r="W200" s="283"/>
      <c r="X200" s="283"/>
      <c r="Y200" s="283"/>
      <c r="Z200" s="283"/>
      <c r="AA200" s="283"/>
      <c r="AB200" s="283"/>
      <c r="AC200" s="283"/>
      <c r="AD200" s="283"/>
    </row>
    <row r="201" ht="20.25" customHeight="1">
      <c r="A201" s="283"/>
      <c r="B201" s="283"/>
      <c r="C201" s="283"/>
      <c r="D201" s="283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283"/>
      <c r="Q201" s="283"/>
      <c r="R201" s="283"/>
      <c r="S201" s="283"/>
      <c r="T201" s="283"/>
      <c r="U201" s="283"/>
      <c r="V201" s="283"/>
      <c r="W201" s="283"/>
      <c r="X201" s="283"/>
      <c r="Y201" s="283"/>
      <c r="Z201" s="283"/>
      <c r="AA201" s="283"/>
      <c r="AB201" s="283"/>
      <c r="AC201" s="283"/>
      <c r="AD201" s="283"/>
    </row>
    <row r="202" ht="20.25" customHeight="1">
      <c r="A202" s="283"/>
      <c r="B202" s="283"/>
      <c r="C202" s="283"/>
      <c r="D202" s="283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283"/>
      <c r="Q202" s="283"/>
      <c r="R202" s="283"/>
      <c r="S202" s="283"/>
      <c r="T202" s="283"/>
      <c r="U202" s="283"/>
      <c r="V202" s="283"/>
      <c r="W202" s="283"/>
      <c r="X202" s="283"/>
      <c r="Y202" s="283"/>
      <c r="Z202" s="283"/>
      <c r="AA202" s="283"/>
      <c r="AB202" s="283"/>
      <c r="AC202" s="283"/>
      <c r="AD202" s="283"/>
    </row>
    <row r="203" ht="20.25" customHeight="1">
      <c r="A203" s="283"/>
      <c r="B203" s="283"/>
      <c r="C203" s="283"/>
      <c r="D203" s="283"/>
      <c r="E203" s="283"/>
      <c r="F203" s="283"/>
      <c r="G203" s="283"/>
      <c r="H203" s="283"/>
      <c r="I203" s="283"/>
      <c r="J203" s="283"/>
      <c r="K203" s="283"/>
      <c r="L203" s="283"/>
      <c r="M203" s="283"/>
      <c r="N203" s="283"/>
      <c r="O203" s="283"/>
      <c r="P203" s="283"/>
      <c r="Q203" s="283"/>
      <c r="R203" s="283"/>
      <c r="S203" s="283"/>
      <c r="T203" s="283"/>
      <c r="U203" s="283"/>
      <c r="V203" s="283"/>
      <c r="W203" s="283"/>
      <c r="X203" s="283"/>
      <c r="Y203" s="283"/>
      <c r="Z203" s="283"/>
      <c r="AA203" s="283"/>
      <c r="AB203" s="283"/>
      <c r="AC203" s="283"/>
      <c r="AD203" s="283"/>
    </row>
    <row r="204" ht="20.25" customHeight="1">
      <c r="A204" s="283"/>
      <c r="B204" s="283"/>
      <c r="C204" s="283"/>
      <c r="D204" s="283"/>
      <c r="E204" s="283"/>
      <c r="F204" s="283"/>
      <c r="G204" s="283"/>
      <c r="H204" s="283"/>
      <c r="I204" s="283"/>
      <c r="J204" s="283"/>
      <c r="K204" s="283"/>
      <c r="L204" s="283"/>
      <c r="M204" s="283"/>
      <c r="N204" s="283"/>
      <c r="O204" s="283"/>
      <c r="P204" s="283"/>
      <c r="Q204" s="283"/>
      <c r="R204" s="283"/>
      <c r="S204" s="283"/>
      <c r="T204" s="283"/>
      <c r="U204" s="283"/>
      <c r="V204" s="283"/>
      <c r="W204" s="283"/>
      <c r="X204" s="283"/>
      <c r="Y204" s="283"/>
      <c r="Z204" s="283"/>
      <c r="AA204" s="283"/>
      <c r="AB204" s="283"/>
      <c r="AC204" s="283"/>
      <c r="AD204" s="283"/>
    </row>
    <row r="205" ht="20.25" customHeight="1">
      <c r="A205" s="283"/>
      <c r="B205" s="283"/>
      <c r="C205" s="283"/>
      <c r="D205" s="283"/>
      <c r="E205" s="283"/>
      <c r="F205" s="283"/>
      <c r="G205" s="283"/>
      <c r="H205" s="283"/>
      <c r="I205" s="283"/>
      <c r="J205" s="283"/>
      <c r="K205" s="283"/>
      <c r="L205" s="283"/>
      <c r="M205" s="283"/>
      <c r="N205" s="283"/>
      <c r="O205" s="283"/>
      <c r="P205" s="283"/>
      <c r="Q205" s="283"/>
      <c r="R205" s="283"/>
      <c r="S205" s="283"/>
      <c r="T205" s="283"/>
      <c r="U205" s="283"/>
      <c r="V205" s="283"/>
      <c r="W205" s="283"/>
      <c r="X205" s="283"/>
      <c r="Y205" s="283"/>
      <c r="Z205" s="283"/>
      <c r="AA205" s="283"/>
      <c r="AB205" s="283"/>
      <c r="AC205" s="283"/>
      <c r="AD205" s="283"/>
    </row>
    <row r="206" ht="20.25" customHeight="1">
      <c r="A206" s="283"/>
      <c r="B206" s="283"/>
      <c r="C206" s="283"/>
      <c r="D206" s="283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/>
      <c r="Q206" s="283"/>
      <c r="R206" s="283"/>
      <c r="S206" s="283"/>
      <c r="T206" s="283"/>
      <c r="U206" s="283"/>
      <c r="V206" s="283"/>
      <c r="W206" s="283"/>
      <c r="X206" s="283"/>
      <c r="Y206" s="283"/>
      <c r="Z206" s="283"/>
      <c r="AA206" s="283"/>
      <c r="AB206" s="283"/>
      <c r="AC206" s="283"/>
      <c r="AD206" s="283"/>
    </row>
    <row r="207" ht="20.25" customHeight="1">
      <c r="A207" s="283"/>
      <c r="B207" s="283"/>
      <c r="C207" s="283"/>
      <c r="D207" s="283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283"/>
      <c r="Q207" s="283"/>
      <c r="R207" s="283"/>
      <c r="S207" s="283"/>
      <c r="T207" s="283"/>
      <c r="U207" s="283"/>
      <c r="V207" s="283"/>
      <c r="W207" s="283"/>
      <c r="X207" s="283"/>
      <c r="Y207" s="283"/>
      <c r="Z207" s="283"/>
      <c r="AA207" s="283"/>
      <c r="AB207" s="283"/>
      <c r="AC207" s="283"/>
      <c r="AD207" s="283"/>
    </row>
    <row r="208" ht="20.25" customHeight="1">
      <c r="A208" s="283"/>
      <c r="B208" s="283"/>
      <c r="C208" s="283"/>
      <c r="D208" s="283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83"/>
      <c r="P208" s="283"/>
      <c r="Q208" s="283"/>
      <c r="R208" s="283"/>
      <c r="S208" s="283"/>
      <c r="T208" s="283"/>
      <c r="U208" s="283"/>
      <c r="V208" s="283"/>
      <c r="W208" s="283"/>
      <c r="X208" s="283"/>
      <c r="Y208" s="283"/>
      <c r="Z208" s="283"/>
      <c r="AA208" s="283"/>
      <c r="AB208" s="283"/>
      <c r="AC208" s="283"/>
      <c r="AD208" s="283"/>
    </row>
    <row r="209" ht="20.25" customHeight="1">
      <c r="A209" s="283"/>
      <c r="B209" s="283"/>
      <c r="C209" s="283"/>
      <c r="D209" s="283"/>
      <c r="E209" s="283"/>
      <c r="F209" s="283"/>
      <c r="G209" s="283"/>
      <c r="H209" s="283"/>
      <c r="I209" s="283"/>
      <c r="J209" s="283"/>
      <c r="K209" s="283"/>
      <c r="L209" s="283"/>
      <c r="M209" s="283"/>
      <c r="N209" s="283"/>
      <c r="O209" s="283"/>
      <c r="P209" s="283"/>
      <c r="Q209" s="283"/>
      <c r="R209" s="283"/>
      <c r="S209" s="283"/>
      <c r="T209" s="283"/>
      <c r="U209" s="283"/>
      <c r="V209" s="283"/>
      <c r="W209" s="283"/>
      <c r="X209" s="283"/>
      <c r="Y209" s="283"/>
      <c r="Z209" s="283"/>
      <c r="AA209" s="283"/>
      <c r="AB209" s="283"/>
      <c r="AC209" s="283"/>
      <c r="AD209" s="283"/>
    </row>
    <row r="210" ht="20.25" customHeight="1">
      <c r="A210" s="283"/>
      <c r="B210" s="283"/>
      <c r="C210" s="283"/>
      <c r="D210" s="283"/>
      <c r="E210" s="283"/>
      <c r="F210" s="283"/>
      <c r="G210" s="283"/>
      <c r="H210" s="283"/>
      <c r="I210" s="283"/>
      <c r="J210" s="283"/>
      <c r="K210" s="283"/>
      <c r="L210" s="283"/>
      <c r="M210" s="283"/>
      <c r="N210" s="283"/>
      <c r="O210" s="283"/>
      <c r="P210" s="283"/>
      <c r="Q210" s="283"/>
      <c r="R210" s="283"/>
      <c r="S210" s="283"/>
      <c r="T210" s="283"/>
      <c r="U210" s="283"/>
      <c r="V210" s="283"/>
      <c r="W210" s="283"/>
      <c r="X210" s="283"/>
      <c r="Y210" s="283"/>
      <c r="Z210" s="283"/>
      <c r="AA210" s="283"/>
      <c r="AB210" s="283"/>
      <c r="AC210" s="283"/>
      <c r="AD210" s="283"/>
    </row>
    <row r="211" ht="20.25" customHeight="1">
      <c r="A211" s="283"/>
      <c r="B211" s="283"/>
      <c r="C211" s="283"/>
      <c r="D211" s="283"/>
      <c r="E211" s="283"/>
      <c r="F211" s="283"/>
      <c r="G211" s="283"/>
      <c r="H211" s="283"/>
      <c r="I211" s="283"/>
      <c r="J211" s="283"/>
      <c r="K211" s="283"/>
      <c r="L211" s="283"/>
      <c r="M211" s="283"/>
      <c r="N211" s="283"/>
      <c r="O211" s="283"/>
      <c r="P211" s="283"/>
      <c r="Q211" s="283"/>
      <c r="R211" s="283"/>
      <c r="S211" s="283"/>
      <c r="T211" s="283"/>
      <c r="U211" s="283"/>
      <c r="V211" s="283"/>
      <c r="W211" s="283"/>
      <c r="X211" s="283"/>
      <c r="Y211" s="283"/>
      <c r="Z211" s="283"/>
      <c r="AA211" s="283"/>
      <c r="AB211" s="283"/>
      <c r="AC211" s="283"/>
      <c r="AD211" s="283"/>
    </row>
    <row r="212" ht="20.25" customHeight="1">
      <c r="A212" s="283"/>
      <c r="B212" s="283"/>
      <c r="C212" s="283"/>
      <c r="D212" s="283"/>
      <c r="E212" s="283"/>
      <c r="F212" s="283"/>
      <c r="G212" s="283"/>
      <c r="H212" s="283"/>
      <c r="I212" s="283"/>
      <c r="J212" s="283"/>
      <c r="K212" s="283"/>
      <c r="L212" s="283"/>
      <c r="M212" s="283"/>
      <c r="N212" s="283"/>
      <c r="O212" s="283"/>
      <c r="P212" s="283"/>
      <c r="Q212" s="283"/>
      <c r="R212" s="283"/>
      <c r="S212" s="283"/>
      <c r="T212" s="283"/>
      <c r="U212" s="283"/>
      <c r="V212" s="283"/>
      <c r="W212" s="283"/>
      <c r="X212" s="283"/>
      <c r="Y212" s="283"/>
      <c r="Z212" s="283"/>
      <c r="AA212" s="283"/>
      <c r="AB212" s="283"/>
      <c r="AC212" s="283"/>
      <c r="AD212" s="283"/>
    </row>
    <row r="213" ht="20.25" customHeight="1">
      <c r="A213" s="283"/>
      <c r="B213" s="283"/>
      <c r="C213" s="283"/>
      <c r="D213" s="283"/>
      <c r="E213" s="283"/>
      <c r="F213" s="283"/>
      <c r="G213" s="283"/>
      <c r="H213" s="283"/>
      <c r="I213" s="283"/>
      <c r="J213" s="283"/>
      <c r="K213" s="283"/>
      <c r="L213" s="283"/>
      <c r="M213" s="283"/>
      <c r="N213" s="283"/>
      <c r="O213" s="283"/>
      <c r="P213" s="283"/>
      <c r="Q213" s="283"/>
      <c r="R213" s="283"/>
      <c r="S213" s="283"/>
      <c r="T213" s="283"/>
      <c r="U213" s="283"/>
      <c r="V213" s="283"/>
      <c r="W213" s="283"/>
      <c r="X213" s="283"/>
      <c r="Y213" s="283"/>
      <c r="Z213" s="283"/>
      <c r="AA213" s="283"/>
      <c r="AB213" s="283"/>
      <c r="AC213" s="283"/>
      <c r="AD213" s="283"/>
    </row>
    <row r="214" ht="20.25" customHeight="1">
      <c r="A214" s="283"/>
      <c r="B214" s="283"/>
      <c r="C214" s="283"/>
      <c r="D214" s="283"/>
      <c r="E214" s="283"/>
      <c r="F214" s="283"/>
      <c r="G214" s="283"/>
      <c r="H214" s="283"/>
      <c r="I214" s="283"/>
      <c r="J214" s="283"/>
      <c r="K214" s="283"/>
      <c r="L214" s="283"/>
      <c r="M214" s="283"/>
      <c r="N214" s="283"/>
      <c r="O214" s="283"/>
      <c r="P214" s="283"/>
      <c r="Q214" s="283"/>
      <c r="R214" s="283"/>
      <c r="S214" s="283"/>
      <c r="T214" s="283"/>
      <c r="U214" s="283"/>
      <c r="V214" s="283"/>
      <c r="W214" s="283"/>
      <c r="X214" s="283"/>
      <c r="Y214" s="283"/>
      <c r="Z214" s="283"/>
      <c r="AA214" s="283"/>
      <c r="AB214" s="283"/>
      <c r="AC214" s="283"/>
      <c r="AD214" s="283"/>
    </row>
    <row r="215" ht="20.25" customHeight="1">
      <c r="A215" s="283"/>
      <c r="B215" s="283"/>
      <c r="C215" s="283"/>
      <c r="D215" s="283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83"/>
      <c r="P215" s="283"/>
      <c r="Q215" s="283"/>
      <c r="R215" s="283"/>
      <c r="S215" s="283"/>
      <c r="T215" s="283"/>
      <c r="U215" s="283"/>
      <c r="V215" s="283"/>
      <c r="W215" s="283"/>
      <c r="X215" s="283"/>
      <c r="Y215" s="283"/>
      <c r="Z215" s="283"/>
      <c r="AA215" s="283"/>
      <c r="AB215" s="283"/>
      <c r="AC215" s="283"/>
      <c r="AD215" s="283"/>
    </row>
    <row r="216" ht="20.25" customHeight="1">
      <c r="A216" s="283"/>
      <c r="B216" s="283"/>
      <c r="C216" s="283"/>
      <c r="D216" s="283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83"/>
      <c r="P216" s="283"/>
      <c r="Q216" s="283"/>
      <c r="R216" s="283"/>
      <c r="S216" s="283"/>
      <c r="T216" s="283"/>
      <c r="U216" s="283"/>
      <c r="V216" s="283"/>
      <c r="W216" s="283"/>
      <c r="X216" s="283"/>
      <c r="Y216" s="283"/>
      <c r="Z216" s="283"/>
      <c r="AA216" s="283"/>
      <c r="AB216" s="283"/>
      <c r="AC216" s="283"/>
      <c r="AD216" s="283"/>
    </row>
    <row r="217" ht="20.25" customHeight="1">
      <c r="A217" s="283"/>
      <c r="B217" s="283"/>
      <c r="C217" s="283"/>
      <c r="D217" s="283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83"/>
      <c r="P217" s="283"/>
      <c r="Q217" s="283"/>
      <c r="R217" s="283"/>
      <c r="S217" s="283"/>
      <c r="T217" s="283"/>
      <c r="U217" s="283"/>
      <c r="V217" s="283"/>
      <c r="W217" s="283"/>
      <c r="X217" s="283"/>
      <c r="Y217" s="283"/>
      <c r="Z217" s="283"/>
      <c r="AA217" s="283"/>
      <c r="AB217" s="283"/>
      <c r="AC217" s="283"/>
      <c r="AD217" s="283"/>
    </row>
    <row r="218" ht="20.25" customHeight="1">
      <c r="A218" s="283"/>
      <c r="B218" s="283"/>
      <c r="C218" s="283"/>
      <c r="D218" s="283"/>
      <c r="E218" s="283"/>
      <c r="F218" s="283"/>
      <c r="G218" s="283"/>
      <c r="H218" s="283"/>
      <c r="I218" s="283"/>
      <c r="J218" s="283"/>
      <c r="K218" s="283"/>
      <c r="L218" s="283"/>
      <c r="M218" s="283"/>
      <c r="N218" s="283"/>
      <c r="O218" s="283"/>
      <c r="P218" s="283"/>
      <c r="Q218" s="283"/>
      <c r="R218" s="283"/>
      <c r="S218" s="283"/>
      <c r="T218" s="283"/>
      <c r="U218" s="283"/>
      <c r="V218" s="283"/>
      <c r="W218" s="283"/>
      <c r="X218" s="283"/>
      <c r="Y218" s="283"/>
      <c r="Z218" s="283"/>
      <c r="AA218" s="283"/>
      <c r="AB218" s="283"/>
      <c r="AC218" s="283"/>
      <c r="AD218" s="283"/>
    </row>
    <row r="219" ht="20.25" customHeight="1">
      <c r="A219" s="283"/>
      <c r="B219" s="283"/>
      <c r="C219" s="283"/>
      <c r="D219" s="283"/>
      <c r="E219" s="283"/>
      <c r="F219" s="283"/>
      <c r="G219" s="283"/>
      <c r="H219" s="283"/>
      <c r="I219" s="283"/>
      <c r="J219" s="283"/>
      <c r="K219" s="283"/>
      <c r="L219" s="283"/>
      <c r="M219" s="283"/>
      <c r="N219" s="283"/>
      <c r="O219" s="283"/>
      <c r="P219" s="283"/>
      <c r="Q219" s="283"/>
      <c r="R219" s="283"/>
      <c r="S219" s="283"/>
      <c r="T219" s="283"/>
      <c r="U219" s="283"/>
      <c r="V219" s="283"/>
      <c r="W219" s="283"/>
      <c r="X219" s="283"/>
      <c r="Y219" s="283"/>
      <c r="Z219" s="283"/>
      <c r="AA219" s="283"/>
      <c r="AB219" s="283"/>
      <c r="AC219" s="283"/>
      <c r="AD219" s="283"/>
    </row>
    <row r="220" ht="20.25" customHeight="1">
      <c r="A220" s="283"/>
      <c r="B220" s="283"/>
      <c r="C220" s="283"/>
      <c r="D220" s="283"/>
      <c r="E220" s="283"/>
      <c r="F220" s="283"/>
      <c r="G220" s="283"/>
      <c r="H220" s="283"/>
      <c r="I220" s="283"/>
      <c r="J220" s="283"/>
      <c r="K220" s="283"/>
      <c r="L220" s="283"/>
      <c r="M220" s="283"/>
      <c r="N220" s="283"/>
      <c r="O220" s="283"/>
      <c r="P220" s="283"/>
      <c r="Q220" s="283"/>
      <c r="R220" s="283"/>
      <c r="S220" s="283"/>
      <c r="T220" s="283"/>
      <c r="U220" s="283"/>
      <c r="V220" s="283"/>
      <c r="W220" s="283"/>
      <c r="X220" s="283"/>
      <c r="Y220" s="283"/>
      <c r="Z220" s="283"/>
      <c r="AA220" s="283"/>
      <c r="AB220" s="283"/>
      <c r="AC220" s="283"/>
      <c r="AD220" s="283"/>
    </row>
    <row r="221" ht="20.25" customHeight="1">
      <c r="A221" s="283"/>
      <c r="B221" s="283"/>
      <c r="C221" s="283"/>
      <c r="D221" s="283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283"/>
      <c r="R221" s="283"/>
      <c r="S221" s="283"/>
      <c r="T221" s="283"/>
      <c r="U221" s="283"/>
      <c r="V221" s="283"/>
      <c r="W221" s="283"/>
      <c r="X221" s="283"/>
      <c r="Y221" s="283"/>
      <c r="Z221" s="283"/>
      <c r="AA221" s="283"/>
      <c r="AB221" s="283"/>
      <c r="AC221" s="283"/>
      <c r="AD221" s="283"/>
    </row>
    <row r="222" ht="20.25" customHeight="1">
      <c r="A222" s="283"/>
      <c r="B222" s="283"/>
      <c r="C222" s="283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3"/>
      <c r="Q222" s="283"/>
      <c r="R222" s="283"/>
      <c r="S222" s="283"/>
      <c r="T222" s="283"/>
      <c r="U222" s="283"/>
      <c r="V222" s="283"/>
      <c r="W222" s="283"/>
      <c r="X222" s="283"/>
      <c r="Y222" s="283"/>
      <c r="Z222" s="283"/>
      <c r="AA222" s="283"/>
      <c r="AB222" s="283"/>
      <c r="AC222" s="283"/>
      <c r="AD222" s="283"/>
    </row>
    <row r="223" ht="20.25" customHeight="1">
      <c r="A223" s="283"/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283"/>
      <c r="R223" s="283"/>
      <c r="S223" s="283"/>
      <c r="T223" s="283"/>
      <c r="U223" s="283"/>
      <c r="V223" s="283"/>
      <c r="W223" s="283"/>
      <c r="X223" s="283"/>
      <c r="Y223" s="283"/>
      <c r="Z223" s="283"/>
      <c r="AA223" s="283"/>
      <c r="AB223" s="283"/>
      <c r="AC223" s="283"/>
      <c r="AD223" s="283"/>
    </row>
    <row r="224" ht="20.25" customHeight="1">
      <c r="A224" s="283"/>
      <c r="B224" s="283"/>
      <c r="C224" s="283"/>
      <c r="D224" s="283"/>
      <c r="E224" s="283"/>
      <c r="F224" s="283"/>
      <c r="G224" s="283"/>
      <c r="H224" s="283"/>
      <c r="I224" s="283"/>
      <c r="J224" s="283"/>
      <c r="K224" s="283"/>
      <c r="L224" s="283"/>
      <c r="M224" s="283"/>
      <c r="N224" s="283"/>
      <c r="O224" s="283"/>
      <c r="P224" s="283"/>
      <c r="Q224" s="283"/>
      <c r="R224" s="283"/>
      <c r="S224" s="283"/>
      <c r="T224" s="283"/>
      <c r="U224" s="283"/>
      <c r="V224" s="283"/>
      <c r="W224" s="283"/>
      <c r="X224" s="283"/>
      <c r="Y224" s="283"/>
      <c r="Z224" s="283"/>
      <c r="AA224" s="283"/>
      <c r="AB224" s="283"/>
      <c r="AC224" s="283"/>
      <c r="AD224" s="283"/>
    </row>
    <row r="225" ht="20.25" customHeight="1">
      <c r="A225" s="283"/>
      <c r="B225" s="283"/>
      <c r="C225" s="283"/>
      <c r="D225" s="283"/>
      <c r="E225" s="283"/>
      <c r="F225" s="283"/>
      <c r="G225" s="283"/>
      <c r="H225" s="283"/>
      <c r="I225" s="283"/>
      <c r="J225" s="283"/>
      <c r="K225" s="283"/>
      <c r="L225" s="283"/>
      <c r="M225" s="283"/>
      <c r="N225" s="283"/>
      <c r="O225" s="283"/>
      <c r="P225" s="283"/>
      <c r="Q225" s="283"/>
      <c r="R225" s="283"/>
      <c r="S225" s="283"/>
      <c r="T225" s="283"/>
      <c r="U225" s="283"/>
      <c r="V225" s="283"/>
      <c r="W225" s="283"/>
      <c r="X225" s="283"/>
      <c r="Y225" s="283"/>
      <c r="Z225" s="283"/>
      <c r="AA225" s="283"/>
      <c r="AB225" s="283"/>
      <c r="AC225" s="283"/>
      <c r="AD225" s="283"/>
    </row>
    <row r="226" ht="20.25" customHeight="1">
      <c r="A226" s="283"/>
      <c r="B226" s="283"/>
      <c r="C226" s="283"/>
      <c r="D226" s="283"/>
      <c r="E226" s="283"/>
      <c r="F226" s="283"/>
      <c r="G226" s="283"/>
      <c r="H226" s="283"/>
      <c r="I226" s="283"/>
      <c r="J226" s="283"/>
      <c r="K226" s="283"/>
      <c r="L226" s="283"/>
      <c r="M226" s="283"/>
      <c r="N226" s="283"/>
      <c r="O226" s="283"/>
      <c r="P226" s="283"/>
      <c r="Q226" s="283"/>
      <c r="R226" s="283"/>
      <c r="S226" s="283"/>
      <c r="T226" s="283"/>
      <c r="U226" s="283"/>
      <c r="V226" s="283"/>
      <c r="W226" s="283"/>
      <c r="X226" s="283"/>
      <c r="Y226" s="283"/>
      <c r="Z226" s="283"/>
      <c r="AA226" s="283"/>
      <c r="AB226" s="283"/>
      <c r="AC226" s="283"/>
      <c r="AD226" s="283"/>
    </row>
    <row r="227" ht="20.25" customHeight="1">
      <c r="A227" s="283"/>
      <c r="B227" s="283"/>
      <c r="C227" s="283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283"/>
      <c r="T227" s="283"/>
      <c r="U227" s="283"/>
      <c r="V227" s="283"/>
      <c r="W227" s="283"/>
      <c r="X227" s="283"/>
      <c r="Y227" s="283"/>
      <c r="Z227" s="283"/>
      <c r="AA227" s="283"/>
      <c r="AB227" s="283"/>
      <c r="AC227" s="283"/>
      <c r="AD227" s="283"/>
    </row>
    <row r="228" ht="20.25" customHeight="1">
      <c r="A228" s="283"/>
      <c r="B228" s="283"/>
      <c r="C228" s="283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283"/>
      <c r="T228" s="283"/>
      <c r="U228" s="283"/>
      <c r="V228" s="283"/>
      <c r="W228" s="283"/>
      <c r="X228" s="283"/>
      <c r="Y228" s="283"/>
      <c r="Z228" s="283"/>
      <c r="AA228" s="283"/>
      <c r="AB228" s="283"/>
      <c r="AC228" s="283"/>
      <c r="AD228" s="283"/>
    </row>
    <row r="229" ht="20.25" customHeight="1">
      <c r="A229" s="283"/>
      <c r="B229" s="283"/>
      <c r="C229" s="283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283"/>
      <c r="T229" s="283"/>
      <c r="U229" s="283"/>
      <c r="V229" s="283"/>
      <c r="W229" s="283"/>
      <c r="X229" s="283"/>
      <c r="Y229" s="283"/>
      <c r="Z229" s="283"/>
      <c r="AA229" s="283"/>
      <c r="AB229" s="283"/>
      <c r="AC229" s="283"/>
      <c r="AD229" s="283"/>
    </row>
    <row r="230" ht="20.25" customHeight="1">
      <c r="A230" s="283"/>
      <c r="B230" s="283"/>
      <c r="C230" s="283"/>
      <c r="D230" s="283"/>
      <c r="E230" s="283"/>
      <c r="F230" s="283"/>
      <c r="G230" s="283"/>
      <c r="H230" s="283"/>
      <c r="I230" s="283"/>
      <c r="J230" s="283"/>
      <c r="K230" s="283"/>
      <c r="L230" s="283"/>
      <c r="M230" s="283"/>
      <c r="N230" s="283"/>
      <c r="O230" s="283"/>
      <c r="P230" s="283"/>
      <c r="Q230" s="283"/>
      <c r="R230" s="283"/>
      <c r="S230" s="283"/>
      <c r="T230" s="283"/>
      <c r="U230" s="283"/>
      <c r="V230" s="283"/>
      <c r="W230" s="283"/>
      <c r="X230" s="283"/>
      <c r="Y230" s="283"/>
      <c r="Z230" s="283"/>
      <c r="AA230" s="283"/>
      <c r="AB230" s="283"/>
      <c r="AC230" s="283"/>
      <c r="AD230" s="283"/>
    </row>
    <row r="231" ht="20.25" customHeight="1">
      <c r="A231" s="283"/>
      <c r="B231" s="283"/>
      <c r="C231" s="283"/>
      <c r="D231" s="283"/>
      <c r="E231" s="283"/>
      <c r="F231" s="283"/>
      <c r="G231" s="283"/>
      <c r="H231" s="283"/>
      <c r="I231" s="283"/>
      <c r="J231" s="283"/>
      <c r="K231" s="283"/>
      <c r="L231" s="283"/>
      <c r="M231" s="283"/>
      <c r="N231" s="283"/>
      <c r="O231" s="283"/>
      <c r="P231" s="283"/>
      <c r="Q231" s="283"/>
      <c r="R231" s="283"/>
      <c r="S231" s="283"/>
      <c r="T231" s="283"/>
      <c r="U231" s="283"/>
      <c r="V231" s="283"/>
      <c r="W231" s="283"/>
      <c r="X231" s="283"/>
      <c r="Y231" s="283"/>
      <c r="Z231" s="283"/>
      <c r="AA231" s="283"/>
      <c r="AB231" s="283"/>
      <c r="AC231" s="283"/>
      <c r="AD231" s="283"/>
    </row>
    <row r="232" ht="20.25" customHeight="1">
      <c r="A232" s="283"/>
      <c r="B232" s="283"/>
      <c r="C232" s="283"/>
      <c r="D232" s="283"/>
      <c r="E232" s="283"/>
      <c r="F232" s="283"/>
      <c r="G232" s="283"/>
      <c r="H232" s="283"/>
      <c r="I232" s="283"/>
      <c r="J232" s="283"/>
      <c r="K232" s="283"/>
      <c r="L232" s="283"/>
      <c r="M232" s="283"/>
      <c r="N232" s="283"/>
      <c r="O232" s="283"/>
      <c r="P232" s="283"/>
      <c r="Q232" s="283"/>
      <c r="R232" s="283"/>
      <c r="S232" s="283"/>
      <c r="T232" s="283"/>
      <c r="U232" s="283"/>
      <c r="V232" s="283"/>
      <c r="W232" s="283"/>
      <c r="X232" s="283"/>
      <c r="Y232" s="283"/>
      <c r="Z232" s="283"/>
      <c r="AA232" s="283"/>
      <c r="AB232" s="283"/>
      <c r="AC232" s="283"/>
      <c r="AD232" s="283"/>
    </row>
    <row r="233" ht="20.25" customHeight="1">
      <c r="A233" s="283"/>
      <c r="B233" s="283"/>
      <c r="C233" s="283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283"/>
      <c r="T233" s="283"/>
      <c r="U233" s="283"/>
      <c r="V233" s="283"/>
      <c r="W233" s="283"/>
      <c r="X233" s="283"/>
      <c r="Y233" s="283"/>
      <c r="Z233" s="283"/>
      <c r="AA233" s="283"/>
      <c r="AB233" s="283"/>
      <c r="AC233" s="283"/>
      <c r="AD233" s="283"/>
    </row>
    <row r="234" ht="20.25" customHeight="1">
      <c r="A234" s="283"/>
      <c r="B234" s="283"/>
      <c r="C234" s="283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283"/>
      <c r="T234" s="283"/>
      <c r="U234" s="283"/>
      <c r="V234" s="283"/>
      <c r="W234" s="283"/>
      <c r="X234" s="283"/>
      <c r="Y234" s="283"/>
      <c r="Z234" s="283"/>
      <c r="AA234" s="283"/>
      <c r="AB234" s="283"/>
      <c r="AC234" s="283"/>
      <c r="AD234" s="283"/>
    </row>
    <row r="235" ht="20.25" customHeight="1">
      <c r="A235" s="283"/>
      <c r="B235" s="283"/>
      <c r="C235" s="283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283"/>
      <c r="T235" s="283"/>
      <c r="U235" s="283"/>
      <c r="V235" s="283"/>
      <c r="W235" s="283"/>
      <c r="X235" s="283"/>
      <c r="Y235" s="283"/>
      <c r="Z235" s="283"/>
      <c r="AA235" s="283"/>
      <c r="AB235" s="283"/>
      <c r="AC235" s="283"/>
      <c r="AD235" s="283"/>
    </row>
    <row r="236" ht="20.25" customHeight="1">
      <c r="A236" s="283"/>
      <c r="B236" s="283"/>
      <c r="C236" s="283"/>
      <c r="D236" s="283"/>
      <c r="E236" s="283"/>
      <c r="F236" s="283"/>
      <c r="G236" s="283"/>
      <c r="H236" s="283"/>
      <c r="I236" s="283"/>
      <c r="J236" s="283"/>
      <c r="K236" s="283"/>
      <c r="L236" s="283"/>
      <c r="M236" s="283"/>
      <c r="N236" s="283"/>
      <c r="O236" s="283"/>
      <c r="P236" s="283"/>
      <c r="Q236" s="283"/>
      <c r="R236" s="283"/>
      <c r="S236" s="283"/>
      <c r="T236" s="283"/>
      <c r="U236" s="283"/>
      <c r="V236" s="283"/>
      <c r="W236" s="283"/>
      <c r="X236" s="283"/>
      <c r="Y236" s="283"/>
      <c r="Z236" s="283"/>
      <c r="AA236" s="283"/>
      <c r="AB236" s="283"/>
      <c r="AC236" s="283"/>
      <c r="AD236" s="283"/>
    </row>
    <row r="237" ht="20.25" customHeight="1">
      <c r="A237" s="283"/>
      <c r="B237" s="283"/>
      <c r="C237" s="283"/>
      <c r="D237" s="283"/>
      <c r="E237" s="283"/>
      <c r="F237" s="283"/>
      <c r="G237" s="283"/>
      <c r="H237" s="283"/>
      <c r="I237" s="283"/>
      <c r="J237" s="283"/>
      <c r="K237" s="283"/>
      <c r="L237" s="283"/>
      <c r="M237" s="283"/>
      <c r="N237" s="283"/>
      <c r="O237" s="283"/>
      <c r="P237" s="283"/>
      <c r="Q237" s="283"/>
      <c r="R237" s="283"/>
      <c r="S237" s="283"/>
      <c r="T237" s="283"/>
      <c r="U237" s="283"/>
      <c r="V237" s="283"/>
      <c r="W237" s="283"/>
      <c r="X237" s="283"/>
      <c r="Y237" s="283"/>
      <c r="Z237" s="283"/>
      <c r="AA237" s="283"/>
      <c r="AB237" s="283"/>
      <c r="AC237" s="283"/>
      <c r="AD237" s="283"/>
    </row>
    <row r="238" ht="20.25" customHeight="1">
      <c r="A238" s="283"/>
      <c r="B238" s="283"/>
      <c r="C238" s="283"/>
      <c r="D238" s="283"/>
      <c r="E238" s="283"/>
      <c r="F238" s="283"/>
      <c r="G238" s="283"/>
      <c r="H238" s="283"/>
      <c r="I238" s="283"/>
      <c r="J238" s="283"/>
      <c r="K238" s="283"/>
      <c r="L238" s="283"/>
      <c r="M238" s="283"/>
      <c r="N238" s="283"/>
      <c r="O238" s="283"/>
      <c r="P238" s="283"/>
      <c r="Q238" s="283"/>
      <c r="R238" s="283"/>
      <c r="S238" s="283"/>
      <c r="T238" s="283"/>
      <c r="U238" s="283"/>
      <c r="V238" s="283"/>
      <c r="W238" s="283"/>
      <c r="X238" s="283"/>
      <c r="Y238" s="283"/>
      <c r="Z238" s="283"/>
      <c r="AA238" s="283"/>
      <c r="AB238" s="283"/>
      <c r="AC238" s="283"/>
      <c r="AD238" s="283"/>
    </row>
    <row r="239" ht="20.25" customHeight="1">
      <c r="A239" s="283"/>
      <c r="B239" s="283"/>
      <c r="C239" s="283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283"/>
      <c r="T239" s="283"/>
      <c r="U239" s="283"/>
      <c r="V239" s="283"/>
      <c r="W239" s="283"/>
      <c r="X239" s="283"/>
      <c r="Y239" s="283"/>
      <c r="Z239" s="283"/>
      <c r="AA239" s="283"/>
      <c r="AB239" s="283"/>
      <c r="AC239" s="283"/>
      <c r="AD239" s="283"/>
    </row>
    <row r="240" ht="20.25" customHeight="1">
      <c r="A240" s="283"/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283"/>
      <c r="T240" s="283"/>
      <c r="U240" s="283"/>
      <c r="V240" s="283"/>
      <c r="W240" s="283"/>
      <c r="X240" s="283"/>
      <c r="Y240" s="283"/>
      <c r="Z240" s="283"/>
      <c r="AA240" s="283"/>
      <c r="AB240" s="283"/>
      <c r="AC240" s="283"/>
      <c r="AD240" s="283"/>
    </row>
    <row r="241" ht="20.25" customHeight="1">
      <c r="A241" s="283"/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283"/>
      <c r="T241" s="283"/>
      <c r="U241" s="283"/>
      <c r="V241" s="283"/>
      <c r="W241" s="283"/>
      <c r="X241" s="283"/>
      <c r="Y241" s="283"/>
      <c r="Z241" s="283"/>
      <c r="AA241" s="283"/>
      <c r="AB241" s="283"/>
      <c r="AC241" s="283"/>
      <c r="AD241" s="283"/>
    </row>
    <row r="242" ht="20.25" customHeight="1">
      <c r="A242" s="283"/>
      <c r="B242" s="283"/>
      <c r="C242" s="283"/>
      <c r="D242" s="283"/>
      <c r="E242" s="283"/>
      <c r="F242" s="283"/>
      <c r="G242" s="283"/>
      <c r="H242" s="283"/>
      <c r="I242" s="283"/>
      <c r="J242" s="283"/>
      <c r="K242" s="283"/>
      <c r="L242" s="283"/>
      <c r="M242" s="283"/>
      <c r="N242" s="283"/>
      <c r="O242" s="283"/>
      <c r="P242" s="283"/>
      <c r="Q242" s="283"/>
      <c r="R242" s="283"/>
      <c r="S242" s="283"/>
      <c r="T242" s="283"/>
      <c r="U242" s="283"/>
      <c r="V242" s="283"/>
      <c r="W242" s="283"/>
      <c r="X242" s="283"/>
      <c r="Y242" s="283"/>
      <c r="Z242" s="283"/>
      <c r="AA242" s="283"/>
      <c r="AB242" s="283"/>
      <c r="AC242" s="283"/>
      <c r="AD242" s="283"/>
    </row>
    <row r="243" ht="20.25" customHeight="1">
      <c r="A243" s="283"/>
      <c r="B243" s="283"/>
      <c r="C243" s="283"/>
      <c r="D243" s="283"/>
      <c r="E243" s="283"/>
      <c r="F243" s="283"/>
      <c r="G243" s="283"/>
      <c r="H243" s="283"/>
      <c r="I243" s="283"/>
      <c r="J243" s="283"/>
      <c r="K243" s="283"/>
      <c r="L243" s="283"/>
      <c r="M243" s="283"/>
      <c r="N243" s="283"/>
      <c r="O243" s="283"/>
      <c r="P243" s="283"/>
      <c r="Q243" s="283"/>
      <c r="R243" s="283"/>
      <c r="S243" s="283"/>
      <c r="T243" s="283"/>
      <c r="U243" s="283"/>
      <c r="V243" s="283"/>
      <c r="W243" s="283"/>
      <c r="X243" s="283"/>
      <c r="Y243" s="283"/>
      <c r="Z243" s="283"/>
      <c r="AA243" s="283"/>
      <c r="AB243" s="283"/>
      <c r="AC243" s="283"/>
      <c r="AD243" s="283"/>
    </row>
    <row r="244" ht="20.25" customHeight="1">
      <c r="A244" s="283"/>
      <c r="B244" s="283"/>
      <c r="C244" s="283"/>
      <c r="D244" s="283"/>
      <c r="E244" s="283"/>
      <c r="F244" s="283"/>
      <c r="G244" s="283"/>
      <c r="H244" s="283"/>
      <c r="I244" s="283"/>
      <c r="J244" s="283"/>
      <c r="K244" s="283"/>
      <c r="L244" s="283"/>
      <c r="M244" s="283"/>
      <c r="N244" s="283"/>
      <c r="O244" s="283"/>
      <c r="P244" s="283"/>
      <c r="Q244" s="283"/>
      <c r="R244" s="283"/>
      <c r="S244" s="283"/>
      <c r="T244" s="283"/>
      <c r="U244" s="283"/>
      <c r="V244" s="283"/>
      <c r="W244" s="283"/>
      <c r="X244" s="283"/>
      <c r="Y244" s="283"/>
      <c r="Z244" s="283"/>
      <c r="AA244" s="283"/>
      <c r="AB244" s="283"/>
      <c r="AC244" s="283"/>
      <c r="AD244" s="283"/>
    </row>
    <row r="245" ht="20.25" customHeight="1">
      <c r="A245" s="283"/>
      <c r="B245" s="283"/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283"/>
      <c r="T245" s="283"/>
      <c r="U245" s="283"/>
      <c r="V245" s="283"/>
      <c r="W245" s="283"/>
      <c r="X245" s="283"/>
      <c r="Y245" s="283"/>
      <c r="Z245" s="283"/>
      <c r="AA245" s="283"/>
      <c r="AB245" s="283"/>
      <c r="AC245" s="283"/>
      <c r="AD245" s="283"/>
    </row>
    <row r="246" ht="20.25" customHeight="1">
      <c r="A246" s="283"/>
      <c r="B246" s="283"/>
      <c r="C246" s="283"/>
      <c r="D246" s="283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283"/>
      <c r="Q246" s="283"/>
      <c r="R246" s="283"/>
      <c r="S246" s="283"/>
      <c r="T246" s="283"/>
      <c r="U246" s="283"/>
      <c r="V246" s="283"/>
      <c r="W246" s="283"/>
      <c r="X246" s="283"/>
      <c r="Y246" s="283"/>
      <c r="Z246" s="283"/>
      <c r="AA246" s="283"/>
      <c r="AB246" s="283"/>
      <c r="AC246" s="283"/>
      <c r="AD246" s="283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13" t="s">
        <v>53</v>
      </c>
      <c r="B1" s="283"/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</row>
    <row r="2" ht="20.25" customHeight="1">
      <c r="A2" s="283"/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3"/>
      <c r="N2" s="283"/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  <c r="AD2" s="283"/>
    </row>
    <row r="3" ht="20.25" customHeight="1">
      <c r="A3" s="313" t="s">
        <v>116</v>
      </c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  <c r="AA3" s="283"/>
      <c r="AB3" s="283"/>
      <c r="AC3" s="283"/>
      <c r="AD3" s="283"/>
    </row>
    <row r="4" ht="20.25" customHeight="1">
      <c r="A4" s="283"/>
      <c r="B4" s="283"/>
      <c r="C4" s="283"/>
      <c r="D4" s="283"/>
      <c r="E4" s="283"/>
      <c r="F4" s="283"/>
      <c r="G4" s="283"/>
      <c r="H4" s="293"/>
      <c r="I4" s="293"/>
      <c r="J4" s="293"/>
      <c r="K4" s="293"/>
      <c r="L4" s="293"/>
      <c r="M4" s="293"/>
      <c r="N4" s="283"/>
      <c r="O4" s="283"/>
      <c r="P4" s="283"/>
      <c r="Q4" s="283"/>
      <c r="R4" s="283"/>
      <c r="S4" s="283"/>
      <c r="T4" s="283"/>
      <c r="U4" s="283"/>
      <c r="V4" s="283"/>
      <c r="W4" s="283"/>
      <c r="X4" s="283"/>
      <c r="Y4" s="283"/>
      <c r="Z4" s="283"/>
      <c r="AA4" s="283"/>
      <c r="AB4" s="283"/>
      <c r="AC4" s="283"/>
      <c r="AD4" s="283"/>
    </row>
    <row r="5" ht="20.25" customHeight="1">
      <c r="A5" s="313" t="s">
        <v>117</v>
      </c>
      <c r="B5" s="336" t="s">
        <v>153</v>
      </c>
      <c r="C5" s="283"/>
      <c r="D5" s="283"/>
      <c r="E5" s="283"/>
      <c r="F5" s="283"/>
      <c r="G5" s="283"/>
      <c r="H5" s="283"/>
      <c r="I5" s="283"/>
      <c r="J5" s="283"/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3"/>
      <c r="Z5" s="283"/>
      <c r="AA5" s="283"/>
      <c r="AB5" s="283"/>
      <c r="AC5" s="283"/>
      <c r="AD5" s="283"/>
    </row>
    <row r="6" ht="21.0" customHeight="1">
      <c r="A6" s="283"/>
      <c r="B6" s="283"/>
      <c r="C6" s="283"/>
      <c r="D6" s="283"/>
      <c r="E6" s="283"/>
      <c r="F6" s="283"/>
      <c r="G6" s="283"/>
      <c r="H6" s="283"/>
      <c r="I6" s="316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  <c r="W6" s="283"/>
      <c r="X6" s="283"/>
      <c r="Y6" s="283"/>
      <c r="Z6" s="283"/>
      <c r="AA6" s="283"/>
      <c r="AB6" s="283"/>
      <c r="AC6" s="283"/>
      <c r="AD6" s="283"/>
    </row>
    <row r="7" ht="41.25" customHeight="1">
      <c r="A7" s="289" t="s">
        <v>119</v>
      </c>
      <c r="B7" s="398" t="s">
        <v>120</v>
      </c>
      <c r="C7" s="290" t="s">
        <v>121</v>
      </c>
      <c r="D7" s="290" t="s">
        <v>122</v>
      </c>
      <c r="E7" s="290" t="s">
        <v>123</v>
      </c>
      <c r="F7" s="290" t="s">
        <v>124</v>
      </c>
      <c r="G7" s="291" t="s">
        <v>125</v>
      </c>
      <c r="H7" s="428" t="s">
        <v>12</v>
      </c>
      <c r="I7" s="399" t="s">
        <v>158</v>
      </c>
      <c r="J7" s="429" t="s">
        <v>155</v>
      </c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  <c r="W7" s="283"/>
      <c r="X7" s="283"/>
      <c r="Y7" s="283"/>
      <c r="Z7" s="283"/>
      <c r="AA7" s="283"/>
      <c r="AB7" s="283"/>
      <c r="AC7" s="283"/>
      <c r="AD7" s="283"/>
    </row>
    <row r="8" ht="22.5" customHeight="1">
      <c r="A8" s="401" t="str">
        <f>+SUMMARY!#REF!</f>
        <v>#ERROR!</v>
      </c>
      <c r="B8" s="402" t="str">
        <f>+SUMMARY!#REF!</f>
        <v>#ERROR!</v>
      </c>
      <c r="C8" s="402" t="str">
        <f>+SUMMARY!#REF!</f>
        <v>#ERROR!</v>
      </c>
      <c r="D8" s="402" t="str">
        <f>+SUMMARY!#REF!</f>
        <v>#ERROR!</v>
      </c>
      <c r="E8" s="402" t="str">
        <f>+SUMMARY!#REF!</f>
        <v>#ERROR!</v>
      </c>
      <c r="F8" s="402" t="str">
        <f>+SUMMARY!#REF!</f>
        <v>#ERROR!</v>
      </c>
      <c r="G8" s="402" t="str">
        <f>+SUMMARY!#REF!</f>
        <v>#ERROR!</v>
      </c>
      <c r="H8" s="430" t="str">
        <f>+SUMMARY!#REF!</f>
        <v>#ERROR!</v>
      </c>
      <c r="I8" s="431" t="str">
        <f t="shared" ref="I8:I38" si="1">F8/B8</f>
        <v>#ERROR!</v>
      </c>
      <c r="J8" s="405"/>
      <c r="K8" s="283"/>
      <c r="L8" s="283"/>
      <c r="M8" s="283"/>
      <c r="N8" s="283"/>
      <c r="O8" s="283"/>
      <c r="P8" s="283"/>
      <c r="Q8" s="283"/>
      <c r="R8" s="283"/>
      <c r="S8" s="283"/>
      <c r="T8" s="283"/>
      <c r="U8" s="283"/>
      <c r="V8" s="283"/>
      <c r="W8" s="283"/>
      <c r="X8" s="283"/>
      <c r="Y8" s="283"/>
      <c r="Z8" s="283"/>
      <c r="AA8" s="283"/>
      <c r="AB8" s="283"/>
      <c r="AC8" s="283"/>
      <c r="AD8" s="283"/>
    </row>
    <row r="9" ht="22.5" customHeight="1">
      <c r="A9" s="401">
        <f>+SUMMARY!A7</f>
        <v>44501</v>
      </c>
      <c r="B9" s="402">
        <f>+SUMMARY!B7</f>
        <v>14954.453</v>
      </c>
      <c r="C9" s="402">
        <f>+SUMMARY!C7</f>
        <v>13217.62211</v>
      </c>
      <c r="D9" s="402">
        <f>+SUMMARY!D7</f>
        <v>293.6577516</v>
      </c>
      <c r="E9" s="402">
        <f>+SUMMARY!E7</f>
        <v>136.8</v>
      </c>
      <c r="F9" s="402">
        <f>+SUMMARY!F7</f>
        <v>950.9828775</v>
      </c>
      <c r="G9" s="402">
        <f>+SUMMARY!G7</f>
        <v>355.3902591</v>
      </c>
      <c r="H9" s="430" t="str">
        <f>+SUMMARY!H7</f>
        <v>D2050/A150/D3050CC/D2470/D2470</v>
      </c>
      <c r="I9" s="431">
        <f t="shared" si="1"/>
        <v>0.06359195335</v>
      </c>
      <c r="J9" s="405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283"/>
      <c r="W9" s="283"/>
      <c r="X9" s="283"/>
      <c r="Y9" s="283"/>
      <c r="Z9" s="283"/>
      <c r="AA9" s="283"/>
      <c r="AB9" s="283"/>
      <c r="AC9" s="283"/>
      <c r="AD9" s="283"/>
    </row>
    <row r="10" ht="22.5" customHeight="1">
      <c r="A10" s="401">
        <f>+SUMMARY!A8</f>
        <v>44503</v>
      </c>
      <c r="B10" s="402">
        <f>+SUMMARY!B8</f>
        <v>31798.038</v>
      </c>
      <c r="C10" s="402">
        <f>+SUMMARY!C8</f>
        <v>374.96191</v>
      </c>
      <c r="D10" s="402">
        <f>+SUMMARY!D8</f>
        <v>277.309413</v>
      </c>
      <c r="E10" s="402">
        <f>+SUMMARY!E8</f>
        <v>119.4</v>
      </c>
      <c r="F10" s="402">
        <f>+SUMMARY!F8</f>
        <v>2352.41943</v>
      </c>
      <c r="G10" s="402">
        <f>+SUMMARY!G8</f>
        <v>28673.94725</v>
      </c>
      <c r="H10" s="430" t="str">
        <f>+SUMMARY!H8</f>
        <v>D2240/D2240/HRD2960/D1870</v>
      </c>
      <c r="I10" s="431">
        <f t="shared" si="1"/>
        <v>0.0739800182</v>
      </c>
      <c r="J10" s="405"/>
      <c r="K10" s="283"/>
      <c r="L10" s="283"/>
      <c r="M10" s="283"/>
      <c r="N10" s="283"/>
      <c r="O10" s="283"/>
      <c r="P10" s="283"/>
      <c r="Q10" s="283"/>
      <c r="R10" s="283"/>
      <c r="S10" s="283"/>
      <c r="T10" s="283"/>
      <c r="U10" s="283"/>
      <c r="V10" s="283"/>
      <c r="W10" s="283"/>
      <c r="X10" s="283"/>
      <c r="Y10" s="283"/>
      <c r="Z10" s="283"/>
      <c r="AA10" s="283"/>
      <c r="AB10" s="283"/>
      <c r="AC10" s="283"/>
      <c r="AD10" s="283"/>
    </row>
    <row r="11" ht="22.5" customHeight="1">
      <c r="A11" s="401">
        <f>+SUMMARY!A9</f>
        <v>44505</v>
      </c>
      <c r="B11" s="402">
        <f>+SUMMARY!B9</f>
        <v>15250.465</v>
      </c>
      <c r="C11" s="402">
        <f>+SUMMARY!C9</f>
        <v>12735.18033</v>
      </c>
      <c r="D11" s="402">
        <f>+SUMMARY!D9</f>
        <v>0</v>
      </c>
      <c r="E11" s="402">
        <f>+SUMMARY!E9</f>
        <v>77.4</v>
      </c>
      <c r="F11" s="402">
        <f>+SUMMARY!F9</f>
        <v>461.0066005</v>
      </c>
      <c r="G11" s="402">
        <f>+SUMMARY!G9</f>
        <v>1976.878067</v>
      </c>
      <c r="H11" s="430" t="str">
        <f>+SUMMARY!H9</f>
        <v>HRD2960/A150/D3050CCY</v>
      </c>
      <c r="I11" s="431">
        <f t="shared" si="1"/>
        <v>0.03022901928</v>
      </c>
      <c r="J11" s="405"/>
      <c r="K11" s="283"/>
      <c r="L11" s="283"/>
      <c r="M11" s="283"/>
      <c r="N11" s="283"/>
      <c r="O11" s="283"/>
      <c r="P11" s="283"/>
      <c r="Q11" s="283"/>
      <c r="R11" s="283"/>
      <c r="S11" s="283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</row>
    <row r="12" ht="22.5" customHeight="1">
      <c r="A12" s="401">
        <f>+SUMMARY!A10</f>
        <v>44508</v>
      </c>
      <c r="B12" s="402">
        <f>+SUMMARY!B10</f>
        <v>33059.589</v>
      </c>
      <c r="C12" s="402">
        <f>+SUMMARY!C10</f>
        <v>29271.83844</v>
      </c>
      <c r="D12" s="402">
        <f>+SUMMARY!D10</f>
        <v>0</v>
      </c>
      <c r="E12" s="402">
        <f>+SUMMARY!E10</f>
        <v>155.4</v>
      </c>
      <c r="F12" s="402">
        <f>+SUMMARY!F10</f>
        <v>2234.042738</v>
      </c>
      <c r="G12" s="402">
        <f>+SUMMARY!G10</f>
        <v>1398.307818</v>
      </c>
      <c r="H12" s="430" t="str">
        <f>+SUMMARY!H10</f>
        <v>D2550GT/D1670/D2550GT/D2070CC/A270/D3070</v>
      </c>
      <c r="I12" s="431">
        <f t="shared" si="1"/>
        <v>0.06757624052</v>
      </c>
      <c r="J12" s="405"/>
      <c r="K12" s="283"/>
      <c r="L12" s="283"/>
      <c r="M12" s="283"/>
      <c r="N12" s="283"/>
      <c r="O12" s="283"/>
      <c r="P12" s="283"/>
      <c r="Q12" s="283"/>
      <c r="R12" s="283"/>
      <c r="S12" s="283"/>
      <c r="T12" s="283"/>
      <c r="U12" s="283"/>
      <c r="V12" s="283"/>
      <c r="W12" s="283"/>
      <c r="X12" s="283"/>
      <c r="Y12" s="283"/>
      <c r="Z12" s="283"/>
      <c r="AA12" s="283"/>
      <c r="AB12" s="283"/>
      <c r="AC12" s="283"/>
      <c r="AD12" s="283"/>
    </row>
    <row r="13" ht="22.5" customHeight="1">
      <c r="A13" s="401">
        <f>+SUMMARY!A11</f>
        <v>44511</v>
      </c>
      <c r="B13" s="402">
        <f>+SUMMARY!B11</f>
        <v>31633.76655</v>
      </c>
      <c r="C13" s="402">
        <f>+SUMMARY!C11</f>
        <v>29177.73737</v>
      </c>
      <c r="D13" s="402">
        <f>+SUMMARY!D11</f>
        <v>0</v>
      </c>
      <c r="E13" s="402">
        <f>+SUMMARY!E11</f>
        <v>136.2</v>
      </c>
      <c r="F13" s="402">
        <f>+SUMMARY!F11</f>
        <v>2066.488568</v>
      </c>
      <c r="G13" s="402">
        <f>+SUMMARY!G11</f>
        <v>253.340612</v>
      </c>
      <c r="H13" s="430" t="str">
        <f>+SUMMARY!H11</f>
        <v>HRD2960/D3550/D2240/D2940W</v>
      </c>
      <c r="I13" s="431">
        <f t="shared" si="1"/>
        <v>0.06532540362</v>
      </c>
      <c r="J13" s="405"/>
      <c r="K13" s="432"/>
      <c r="L13" s="432"/>
      <c r="M13" s="432"/>
      <c r="N13" s="432"/>
      <c r="O13" s="432"/>
      <c r="P13" s="432"/>
      <c r="Q13" s="432"/>
      <c r="R13" s="432"/>
      <c r="S13" s="432"/>
      <c r="T13" s="432"/>
      <c r="U13" s="432"/>
      <c r="V13" s="432"/>
      <c r="W13" s="432"/>
      <c r="X13" s="432"/>
      <c r="Y13" s="432"/>
      <c r="Z13" s="432"/>
      <c r="AA13" s="432"/>
      <c r="AB13" s="432"/>
      <c r="AC13" s="432"/>
      <c r="AD13" s="432"/>
    </row>
    <row r="14" ht="24.0" customHeight="1">
      <c r="A14" s="401">
        <f>+SUMMARY!A12</f>
        <v>44513</v>
      </c>
      <c r="B14" s="402">
        <f>+SUMMARY!B12</f>
        <v>18173.9872</v>
      </c>
      <c r="C14" s="402">
        <f>+SUMMARY!C12</f>
        <v>16595.18297</v>
      </c>
      <c r="D14" s="402">
        <f>+SUMMARY!D12</f>
        <v>0</v>
      </c>
      <c r="E14" s="402">
        <f>+SUMMARY!E12</f>
        <v>72.6</v>
      </c>
      <c r="F14" s="402">
        <f>+SUMMARY!F12</f>
        <v>708.8693227</v>
      </c>
      <c r="G14" s="402">
        <f>+SUMMARY!G12</f>
        <v>797.3349038</v>
      </c>
      <c r="H14" s="430" t="str">
        <f>+SUMMARY!H12</f>
        <v>D1870/HRD2960</v>
      </c>
      <c r="I14" s="431">
        <f t="shared" si="1"/>
        <v>0.03900461219</v>
      </c>
      <c r="J14" s="405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V14" s="283"/>
      <c r="W14" s="283"/>
      <c r="X14" s="283"/>
      <c r="Y14" s="283"/>
      <c r="Z14" s="283"/>
      <c r="AA14" s="283"/>
      <c r="AB14" s="283"/>
      <c r="AC14" s="283"/>
      <c r="AD14" s="283"/>
    </row>
    <row r="15" ht="24.0" customHeight="1">
      <c r="A15" s="401">
        <f>+SUMMARY!A13</f>
        <v>44517</v>
      </c>
      <c r="B15" s="402">
        <f>+SUMMARY!B13</f>
        <v>21352.9799</v>
      </c>
      <c r="C15" s="402">
        <f>+SUMMARY!C13</f>
        <v>19204.78664</v>
      </c>
      <c r="D15" s="402">
        <f>+SUMMARY!D13</f>
        <v>0</v>
      </c>
      <c r="E15" s="402">
        <f>+SUMMARY!E13</f>
        <v>150.6</v>
      </c>
      <c r="F15" s="402">
        <f>+SUMMARY!F13</f>
        <v>1747.817975</v>
      </c>
      <c r="G15" s="402">
        <f>+SUMMARY!G13</f>
        <v>249.7752878</v>
      </c>
      <c r="H15" s="430" t="str">
        <f>+SUMMARY!H13</f>
        <v>D2050/D1670/D3550/D2220/D2270CC</v>
      </c>
      <c r="I15" s="431">
        <f t="shared" si="1"/>
        <v>0.08185358591</v>
      </c>
      <c r="J15" s="405"/>
      <c r="K15" s="283"/>
      <c r="L15" s="283"/>
      <c r="M15" s="283"/>
      <c r="N15" s="283"/>
      <c r="O15" s="283"/>
      <c r="P15" s="283"/>
      <c r="Q15" s="283"/>
      <c r="R15" s="283"/>
      <c r="S15" s="283"/>
      <c r="T15" s="283"/>
      <c r="U15" s="283"/>
      <c r="V15" s="283"/>
      <c r="W15" s="283"/>
      <c r="X15" s="283"/>
      <c r="Y15" s="283"/>
      <c r="Z15" s="283"/>
      <c r="AA15" s="283"/>
      <c r="AB15" s="283"/>
      <c r="AC15" s="283"/>
      <c r="AD15" s="283"/>
    </row>
    <row r="16" ht="24.0" customHeight="1">
      <c r="A16" s="401">
        <f>+SUMMARY!A14</f>
        <v>44519</v>
      </c>
      <c r="B16" s="402">
        <f>+SUMMARY!B14</f>
        <v>14247.4744</v>
      </c>
      <c r="C16" s="402">
        <f>+SUMMARY!C14</f>
        <v>12854.82854</v>
      </c>
      <c r="D16" s="402">
        <f>+SUMMARY!D14</f>
        <v>0</v>
      </c>
      <c r="E16" s="402">
        <f>+SUMMARY!E14</f>
        <v>138.6</v>
      </c>
      <c r="F16" s="402">
        <f>+SUMMARY!F14</f>
        <v>968.7470753</v>
      </c>
      <c r="G16" s="402">
        <f>+SUMMARY!G14</f>
        <v>285.2987822</v>
      </c>
      <c r="H16" s="430" t="str">
        <f>+SUMMARY!H14</f>
        <v>D2850/D1650/D4050</v>
      </c>
      <c r="I16" s="431">
        <f t="shared" si="1"/>
        <v>0.06799430187</v>
      </c>
      <c r="J16" s="405"/>
      <c r="K16" s="283"/>
      <c r="L16" s="283"/>
      <c r="M16" s="283"/>
      <c r="N16" s="283"/>
      <c r="O16" s="283"/>
      <c r="P16" s="283"/>
      <c r="Q16" s="283"/>
      <c r="R16" s="283"/>
      <c r="S16" s="283"/>
      <c r="T16" s="283"/>
      <c r="U16" s="283"/>
      <c r="V16" s="283"/>
      <c r="W16" s="283"/>
      <c r="X16" s="283"/>
      <c r="Y16" s="283"/>
      <c r="Z16" s="283"/>
      <c r="AA16" s="283"/>
      <c r="AB16" s="283"/>
      <c r="AC16" s="283"/>
      <c r="AD16" s="283"/>
    </row>
    <row r="17" ht="24.0" customHeight="1">
      <c r="A17" s="401">
        <f>+SUMMARY!A15</f>
        <v>44520</v>
      </c>
      <c r="B17" s="402">
        <f>+SUMMARY!B15</f>
        <v>20955.8232</v>
      </c>
      <c r="C17" s="402">
        <f>+SUMMARY!C15</f>
        <v>18829.69403</v>
      </c>
      <c r="D17" s="402">
        <f>+SUMMARY!D15</f>
        <v>0</v>
      </c>
      <c r="E17" s="402">
        <f>+SUMMARY!E15</f>
        <v>165.6</v>
      </c>
      <c r="F17" s="402">
        <f>+SUMMARY!F15</f>
        <v>1495.269829</v>
      </c>
      <c r="G17" s="402">
        <f>+SUMMARY!G15</f>
        <v>465.2593399</v>
      </c>
      <c r="H17" s="430" t="str">
        <f>+SUMMARY!H15</f>
        <v>D4050/D1670CC/D1870/D1870/D2070CC/D2070CC</v>
      </c>
      <c r="I17" s="431">
        <f t="shared" si="1"/>
        <v>0.07135342834</v>
      </c>
      <c r="J17" s="405"/>
      <c r="K17" s="283"/>
      <c r="L17" s="283"/>
      <c r="M17" s="283"/>
      <c r="N17" s="283"/>
      <c r="O17" s="283"/>
      <c r="P17" s="283"/>
      <c r="Q17" s="283"/>
      <c r="R17" s="283"/>
      <c r="S17" s="283"/>
      <c r="T17" s="283"/>
      <c r="U17" s="283"/>
      <c r="V17" s="283"/>
      <c r="W17" s="283"/>
      <c r="X17" s="283"/>
      <c r="Y17" s="283"/>
      <c r="Z17" s="283"/>
      <c r="AA17" s="283"/>
      <c r="AB17" s="283"/>
      <c r="AC17" s="283"/>
      <c r="AD17" s="283"/>
    </row>
    <row r="18" ht="24.0" customHeight="1">
      <c r="A18" s="401">
        <f>+SUMMARY!A16</f>
        <v>44523</v>
      </c>
      <c r="B18" s="402">
        <f>+SUMMARY!B16</f>
        <v>14445.12634</v>
      </c>
      <c r="C18" s="402">
        <f>+SUMMARY!C16</f>
        <v>13100.84326</v>
      </c>
      <c r="D18" s="402">
        <f>+SUMMARY!D16</f>
        <v>0</v>
      </c>
      <c r="E18" s="402">
        <f>+SUMMARY!E16</f>
        <v>112.2</v>
      </c>
      <c r="F18" s="402">
        <f>+SUMMARY!F16</f>
        <v>871.5160665</v>
      </c>
      <c r="G18" s="402">
        <f>+SUMMARY!G16</f>
        <v>360.5670175</v>
      </c>
      <c r="H18" s="430" t="str">
        <f>+SUMMARY!H16</f>
        <v>D2220/D1870/HRD2940/HRD2930/HRD2960</v>
      </c>
      <c r="I18" s="431">
        <f t="shared" si="1"/>
        <v>0.06033287948</v>
      </c>
      <c r="J18" s="405"/>
      <c r="K18" s="283"/>
      <c r="L18" s="283"/>
      <c r="M18" s="283"/>
      <c r="N18" s="283"/>
      <c r="O18" s="283"/>
      <c r="P18" s="283"/>
      <c r="Q18" s="283"/>
      <c r="R18" s="283"/>
      <c r="S18" s="283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</row>
    <row r="19" ht="24.0" customHeight="1">
      <c r="A19" s="401">
        <f>+SUMMARY!A17</f>
        <v>44524</v>
      </c>
      <c r="B19" s="402">
        <f>+SUMMARY!B17</f>
        <v>16884.1677</v>
      </c>
      <c r="C19" s="402">
        <f>+SUMMARY!C17</f>
        <v>15466.42674</v>
      </c>
      <c r="D19" s="402">
        <f>+SUMMARY!D17</f>
        <v>0</v>
      </c>
      <c r="E19" s="402">
        <f>+SUMMARY!E17</f>
        <v>115.8</v>
      </c>
      <c r="F19" s="402">
        <f>+SUMMARY!F17</f>
        <v>1048.681803</v>
      </c>
      <c r="G19" s="402">
        <f>+SUMMARY!G17</f>
        <v>253.259157</v>
      </c>
      <c r="H19" s="430" t="str">
        <f>+SUMMARY!H17</f>
        <v>D2940W/D2550GT/D3550/D1670</v>
      </c>
      <c r="I19" s="431">
        <f t="shared" si="1"/>
        <v>0.06211036408</v>
      </c>
      <c r="J19" s="405"/>
      <c r="K19" s="283"/>
      <c r="L19" s="283"/>
      <c r="M19" s="283"/>
      <c r="N19" s="283"/>
      <c r="O19" s="283"/>
      <c r="P19" s="283"/>
      <c r="Q19" s="283"/>
      <c r="R19" s="283"/>
      <c r="S19" s="283"/>
      <c r="T19" s="283"/>
      <c r="U19" s="283"/>
      <c r="V19" s="283"/>
      <c r="W19" s="283"/>
      <c r="X19" s="283"/>
      <c r="Y19" s="283"/>
      <c r="Z19" s="283"/>
      <c r="AA19" s="283"/>
      <c r="AB19" s="283"/>
      <c r="AC19" s="283"/>
      <c r="AD19" s="283"/>
    </row>
    <row r="20" ht="24.0" customHeight="1">
      <c r="A20" s="401">
        <f>+SUMMARY!A18</f>
        <v>44526</v>
      </c>
      <c r="B20" s="402">
        <f>+SUMMARY!B18</f>
        <v>17597.5942</v>
      </c>
      <c r="C20" s="402">
        <f>+SUMMARY!C18</f>
        <v>16471.08165</v>
      </c>
      <c r="D20" s="402">
        <f>+SUMMARY!D18</f>
        <v>0</v>
      </c>
      <c r="E20" s="402">
        <f>+SUMMARY!E18</f>
        <v>105.6</v>
      </c>
      <c r="F20" s="402">
        <f>+SUMMARY!F18</f>
        <v>488.2907197</v>
      </c>
      <c r="G20" s="402">
        <f>+SUMMARY!G18</f>
        <v>532.6218298</v>
      </c>
      <c r="H20" s="430" t="str">
        <f>+SUMMARY!H18</f>
        <v>D2850/HRD2960/D1870CC/D2570CC</v>
      </c>
      <c r="I20" s="431">
        <f t="shared" si="1"/>
        <v>0.0277475838</v>
      </c>
      <c r="J20" s="405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</row>
    <row r="21" ht="24.0" customHeight="1">
      <c r="A21" s="401">
        <f>+SUMMARY!A19</f>
        <v>44527</v>
      </c>
      <c r="B21" s="402">
        <f>+SUMMARY!B19</f>
        <v>34381.3267</v>
      </c>
      <c r="C21" s="402">
        <f>+SUMMARY!C19</f>
        <v>31137.74583</v>
      </c>
      <c r="D21" s="402">
        <f>+SUMMARY!D19</f>
        <v>0</v>
      </c>
      <c r="E21" s="402">
        <f>+SUMMARY!E19</f>
        <v>217.8</v>
      </c>
      <c r="F21" s="402">
        <f>+SUMMARY!F19</f>
        <v>2424.971796</v>
      </c>
      <c r="G21" s="402">
        <f>+SUMMARY!G19</f>
        <v>600.8090725</v>
      </c>
      <c r="H21" s="430" t="str">
        <f>+SUMMARY!H19</f>
        <v>D2940W/D2940W/D3550/D2270CC/D1670CC/D2050</v>
      </c>
      <c r="I21" s="431">
        <f t="shared" si="1"/>
        <v>0.07053165274</v>
      </c>
      <c r="J21" s="405"/>
      <c r="K21" s="283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V21" s="283"/>
      <c r="W21" s="283"/>
      <c r="X21" s="283"/>
      <c r="Y21" s="283"/>
      <c r="Z21" s="283"/>
      <c r="AA21" s="283"/>
      <c r="AB21" s="283"/>
      <c r="AC21" s="283"/>
      <c r="AD21" s="283"/>
    </row>
    <row r="22" ht="24.0" customHeight="1">
      <c r="A22" s="401">
        <f>+SUMMARY!A20</f>
        <v>44528</v>
      </c>
      <c r="B22" s="402">
        <f>+SUMMARY!B20</f>
        <v>14762.934</v>
      </c>
      <c r="C22" s="402">
        <f>+SUMMARY!C20</f>
        <v>13930.06051</v>
      </c>
      <c r="D22" s="402">
        <f>+SUMMARY!D20</f>
        <v>0</v>
      </c>
      <c r="E22" s="402">
        <f>+SUMMARY!E20</f>
        <v>149.4</v>
      </c>
      <c r="F22" s="402">
        <f>+SUMMARY!F20</f>
        <v>356.7118194</v>
      </c>
      <c r="G22" s="402">
        <f>+SUMMARY!G20</f>
        <v>326.7616691</v>
      </c>
      <c r="H22" s="430" t="str">
        <f>+SUMMARY!H20</f>
        <v>HRD2940/HRD2940/D2670CC/D2670CC</v>
      </c>
      <c r="I22" s="431">
        <f t="shared" si="1"/>
        <v>0.02416266437</v>
      </c>
      <c r="J22" s="405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</row>
    <row r="23" ht="24.0" customHeight="1">
      <c r="A23" s="401">
        <f>+SUMMARY!A21</f>
        <v>44529</v>
      </c>
      <c r="B23" s="402">
        <f>+SUMMARY!B21</f>
        <v>24938.05322</v>
      </c>
      <c r="C23" s="402">
        <f>+SUMMARY!C21</f>
        <v>23108.4514</v>
      </c>
      <c r="D23" s="402">
        <f>+SUMMARY!D21</f>
        <v>123.08</v>
      </c>
      <c r="E23" s="402">
        <f>+SUMMARY!E21</f>
        <v>110.4</v>
      </c>
      <c r="F23" s="402">
        <f>+SUMMARY!F21</f>
        <v>811.0907191</v>
      </c>
      <c r="G23" s="402">
        <f>+SUMMARY!G21</f>
        <v>785.0311024</v>
      </c>
      <c r="H23" s="430" t="str">
        <f>+SUMMARY!H21</f>
        <v>HRD2940/HRD2930/HRD5040/D2070CC</v>
      </c>
      <c r="I23" s="431">
        <f t="shared" si="1"/>
        <v>0.03252421959</v>
      </c>
      <c r="J23" s="405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</row>
    <row r="24" ht="24.0" customHeight="1">
      <c r="A24" s="401" t="str">
        <f>+SUMMARY!A22</f>
        <v/>
      </c>
      <c r="B24" s="402" t="str">
        <f>+SUMMARY!B22</f>
        <v/>
      </c>
      <c r="C24" s="402" t="str">
        <f>+SUMMARY!C22</f>
        <v/>
      </c>
      <c r="D24" s="402" t="str">
        <f>+SUMMARY!D22</f>
        <v/>
      </c>
      <c r="E24" s="402" t="str">
        <f>+SUMMARY!E22</f>
        <v/>
      </c>
      <c r="F24" s="402" t="str">
        <f>+SUMMARY!F22</f>
        <v/>
      </c>
      <c r="G24" s="402" t="str">
        <f>+SUMMARY!G22</f>
        <v/>
      </c>
      <c r="H24" s="430" t="str">
        <f>+SUMMARY!H22</f>
        <v/>
      </c>
      <c r="I24" s="431" t="str">
        <f t="shared" si="1"/>
        <v>#DIV/0!</v>
      </c>
      <c r="J24" s="405"/>
      <c r="K24" s="283"/>
      <c r="L24" s="283"/>
      <c r="M24" s="283"/>
      <c r="N24" s="283"/>
      <c r="O24" s="283"/>
      <c r="P24" s="283"/>
      <c r="Q24" s="283"/>
      <c r="R24" s="283"/>
      <c r="S24" s="283"/>
      <c r="T24" s="283"/>
      <c r="U24" s="283"/>
      <c r="V24" s="283"/>
      <c r="W24" s="283"/>
      <c r="X24" s="283"/>
      <c r="Y24" s="283"/>
      <c r="Z24" s="283"/>
      <c r="AA24" s="283"/>
      <c r="AB24" s="283"/>
      <c r="AC24" s="283"/>
      <c r="AD24" s="283"/>
    </row>
    <row r="25" ht="24.0" customHeight="1">
      <c r="A25" s="401" t="str">
        <f>+SUMMARY!#REF!</f>
        <v>#ERROR!</v>
      </c>
      <c r="B25" s="402" t="str">
        <f>+SUMMARY!#REF!</f>
        <v>#ERROR!</v>
      </c>
      <c r="C25" s="402" t="str">
        <f>+SUMMARY!#REF!</f>
        <v>#ERROR!</v>
      </c>
      <c r="D25" s="402" t="str">
        <f>+SUMMARY!#REF!</f>
        <v>#ERROR!</v>
      </c>
      <c r="E25" s="402" t="str">
        <f>+SUMMARY!#REF!</f>
        <v>#ERROR!</v>
      </c>
      <c r="F25" s="402" t="str">
        <f>+SUMMARY!#REF!</f>
        <v>#ERROR!</v>
      </c>
      <c r="G25" s="402" t="str">
        <f>+SUMMARY!#REF!</f>
        <v>#ERROR!</v>
      </c>
      <c r="H25" s="430" t="str">
        <f>+SUMMARY!#REF!</f>
        <v>#ERROR!</v>
      </c>
      <c r="I25" s="431" t="str">
        <f t="shared" si="1"/>
        <v>#ERROR!</v>
      </c>
      <c r="J25" s="405"/>
      <c r="K25" s="432"/>
      <c r="L25" s="432"/>
      <c r="M25" s="432"/>
      <c r="N25" s="432"/>
      <c r="O25" s="432"/>
      <c r="P25" s="432"/>
      <c r="Q25" s="432"/>
      <c r="R25" s="432"/>
      <c r="S25" s="432"/>
      <c r="T25" s="432"/>
      <c r="U25" s="432"/>
      <c r="V25" s="432"/>
      <c r="W25" s="432"/>
      <c r="X25" s="432"/>
      <c r="Y25" s="432"/>
      <c r="Z25" s="432"/>
      <c r="AA25" s="432"/>
      <c r="AB25" s="432"/>
      <c r="AC25" s="432"/>
      <c r="AD25" s="432"/>
    </row>
    <row r="26" ht="24.0" customHeight="1">
      <c r="A26" s="401" t="str">
        <f>+SUMMARY!#REF!</f>
        <v>#ERROR!</v>
      </c>
      <c r="B26" s="402" t="str">
        <f>+SUMMARY!#REF!</f>
        <v>#ERROR!</v>
      </c>
      <c r="C26" s="402" t="str">
        <f>+SUMMARY!#REF!</f>
        <v>#ERROR!</v>
      </c>
      <c r="D26" s="402" t="str">
        <f>+SUMMARY!#REF!</f>
        <v>#ERROR!</v>
      </c>
      <c r="E26" s="402" t="str">
        <f>+SUMMARY!#REF!</f>
        <v>#ERROR!</v>
      </c>
      <c r="F26" s="402" t="str">
        <f>+SUMMARY!#REF!</f>
        <v>#ERROR!</v>
      </c>
      <c r="G26" s="402" t="str">
        <f>+SUMMARY!#REF!</f>
        <v>#ERROR!</v>
      </c>
      <c r="H26" s="430" t="str">
        <f>+SUMMARY!#REF!</f>
        <v>#ERROR!</v>
      </c>
      <c r="I26" s="431" t="str">
        <f t="shared" si="1"/>
        <v>#ERROR!</v>
      </c>
      <c r="J26" s="405"/>
      <c r="K26" s="283"/>
      <c r="L26" s="283"/>
      <c r="M26" s="283"/>
      <c r="N26" s="283"/>
      <c r="O26" s="283"/>
      <c r="P26" s="283"/>
      <c r="Q26" s="283"/>
      <c r="R26" s="283"/>
      <c r="S26" s="283"/>
      <c r="T26" s="283"/>
      <c r="U26" s="283"/>
      <c r="V26" s="283"/>
      <c r="W26" s="283"/>
      <c r="X26" s="283"/>
      <c r="Y26" s="283"/>
      <c r="Z26" s="283"/>
      <c r="AA26" s="283"/>
      <c r="AB26" s="283"/>
      <c r="AC26" s="283"/>
      <c r="AD26" s="283"/>
    </row>
    <row r="27" ht="24.0" customHeight="1">
      <c r="A27" s="401" t="str">
        <f>+SUMMARY!#REF!</f>
        <v>#ERROR!</v>
      </c>
      <c r="B27" s="402" t="str">
        <f>+SUMMARY!#REF!</f>
        <v>#ERROR!</v>
      </c>
      <c r="C27" s="402" t="str">
        <f>+SUMMARY!#REF!</f>
        <v>#ERROR!</v>
      </c>
      <c r="D27" s="402" t="str">
        <f>+SUMMARY!#REF!</f>
        <v>#ERROR!</v>
      </c>
      <c r="E27" s="402" t="str">
        <f>+SUMMARY!#REF!</f>
        <v>#ERROR!</v>
      </c>
      <c r="F27" s="402" t="str">
        <f>+SUMMARY!#REF!</f>
        <v>#ERROR!</v>
      </c>
      <c r="G27" s="402" t="str">
        <f>+SUMMARY!#REF!</f>
        <v>#ERROR!</v>
      </c>
      <c r="H27" s="430" t="str">
        <f>+SUMMARY!#REF!</f>
        <v>#ERROR!</v>
      </c>
      <c r="I27" s="431" t="str">
        <f t="shared" si="1"/>
        <v>#ERROR!</v>
      </c>
      <c r="J27" s="405"/>
      <c r="K27" s="283"/>
      <c r="L27" s="283"/>
      <c r="M27" s="283"/>
      <c r="N27" s="283"/>
      <c r="O27" s="283"/>
      <c r="P27" s="283"/>
      <c r="Q27" s="283"/>
      <c r="R27" s="283"/>
      <c r="S27" s="283"/>
      <c r="T27" s="283"/>
      <c r="U27" s="283"/>
      <c r="V27" s="283"/>
      <c r="W27" s="283"/>
      <c r="X27" s="283"/>
      <c r="Y27" s="283"/>
      <c r="Z27" s="283"/>
      <c r="AA27" s="283"/>
      <c r="AB27" s="283"/>
      <c r="AC27" s="283"/>
      <c r="AD27" s="283"/>
    </row>
    <row r="28" ht="24.0" customHeight="1">
      <c r="A28" s="401" t="str">
        <f>+SUMMARY!#REF!</f>
        <v>#ERROR!</v>
      </c>
      <c r="B28" s="402" t="str">
        <f>+SUMMARY!#REF!</f>
        <v>#ERROR!</v>
      </c>
      <c r="C28" s="402" t="str">
        <f>+SUMMARY!#REF!</f>
        <v>#ERROR!</v>
      </c>
      <c r="D28" s="402" t="str">
        <f>+SUMMARY!#REF!</f>
        <v>#ERROR!</v>
      </c>
      <c r="E28" s="402" t="str">
        <f>+SUMMARY!#REF!</f>
        <v>#ERROR!</v>
      </c>
      <c r="F28" s="402" t="str">
        <f>+SUMMARY!#REF!</f>
        <v>#ERROR!</v>
      </c>
      <c r="G28" s="402" t="str">
        <f>+SUMMARY!#REF!</f>
        <v>#ERROR!</v>
      </c>
      <c r="H28" s="430" t="str">
        <f>+SUMMARY!#REF!</f>
        <v>#ERROR!</v>
      </c>
      <c r="I28" s="431" t="str">
        <f t="shared" si="1"/>
        <v>#ERROR!</v>
      </c>
      <c r="J28" s="405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V28" s="283"/>
      <c r="W28" s="283"/>
      <c r="X28" s="283"/>
      <c r="Y28" s="283"/>
      <c r="Z28" s="283"/>
      <c r="AA28" s="283"/>
      <c r="AB28" s="283"/>
      <c r="AC28" s="283"/>
      <c r="AD28" s="283"/>
    </row>
    <row r="29" ht="24.0" customHeight="1">
      <c r="A29" s="401" t="str">
        <f>+SUMMARY!#REF!</f>
        <v>#ERROR!</v>
      </c>
      <c r="B29" s="402" t="str">
        <f>+SUMMARY!#REF!</f>
        <v>#ERROR!</v>
      </c>
      <c r="C29" s="402" t="str">
        <f>+SUMMARY!#REF!</f>
        <v>#ERROR!</v>
      </c>
      <c r="D29" s="402" t="str">
        <f>+SUMMARY!#REF!</f>
        <v>#ERROR!</v>
      </c>
      <c r="E29" s="402" t="str">
        <f>+SUMMARY!#REF!</f>
        <v>#ERROR!</v>
      </c>
      <c r="F29" s="402" t="str">
        <f>+SUMMARY!#REF!</f>
        <v>#ERROR!</v>
      </c>
      <c r="G29" s="402" t="str">
        <f>+SUMMARY!#REF!</f>
        <v>#ERROR!</v>
      </c>
      <c r="H29" s="430" t="str">
        <f>+SUMMARY!#REF!</f>
        <v>#ERROR!</v>
      </c>
      <c r="I29" s="431" t="str">
        <f t="shared" si="1"/>
        <v>#ERROR!</v>
      </c>
      <c r="J29" s="405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  <c r="AA29" s="283"/>
      <c r="AB29" s="283"/>
      <c r="AC29" s="283"/>
      <c r="AD29" s="283"/>
    </row>
    <row r="30" ht="24.0" customHeight="1">
      <c r="A30" s="401" t="str">
        <f>+SUMMARY!#REF!</f>
        <v>#ERROR!</v>
      </c>
      <c r="B30" s="402" t="str">
        <f>+SUMMARY!#REF!</f>
        <v>#ERROR!</v>
      </c>
      <c r="C30" s="402" t="str">
        <f>+SUMMARY!#REF!</f>
        <v>#ERROR!</v>
      </c>
      <c r="D30" s="402" t="str">
        <f>+SUMMARY!#REF!</f>
        <v>#ERROR!</v>
      </c>
      <c r="E30" s="402" t="str">
        <f>+SUMMARY!#REF!</f>
        <v>#ERROR!</v>
      </c>
      <c r="F30" s="402" t="str">
        <f>+SUMMARY!#REF!</f>
        <v>#ERROR!</v>
      </c>
      <c r="G30" s="402" t="str">
        <f>+SUMMARY!#REF!</f>
        <v>#ERROR!</v>
      </c>
      <c r="H30" s="430" t="str">
        <f>+SUMMARY!#REF!</f>
        <v>#ERROR!</v>
      </c>
      <c r="I30" s="431" t="str">
        <f t="shared" si="1"/>
        <v>#ERROR!</v>
      </c>
      <c r="J30" s="405"/>
      <c r="K30" s="283"/>
      <c r="L30" s="283"/>
      <c r="M30" s="283"/>
      <c r="N30" s="283"/>
      <c r="O30" s="283"/>
      <c r="P30" s="283"/>
      <c r="Q30" s="283"/>
      <c r="R30" s="283"/>
      <c r="S30" s="283"/>
      <c r="T30" s="283"/>
      <c r="U30" s="283"/>
      <c r="V30" s="283"/>
      <c r="W30" s="283"/>
      <c r="X30" s="283"/>
      <c r="Y30" s="283"/>
      <c r="Z30" s="283"/>
      <c r="AA30" s="283"/>
      <c r="AB30" s="283"/>
      <c r="AC30" s="283"/>
      <c r="AD30" s="283"/>
    </row>
    <row r="31" ht="24.0" customHeight="1">
      <c r="A31" s="401" t="str">
        <f>+SUMMARY!#REF!</f>
        <v>#ERROR!</v>
      </c>
      <c r="B31" s="402" t="str">
        <f>+SUMMARY!#REF!</f>
        <v>#ERROR!</v>
      </c>
      <c r="C31" s="402" t="str">
        <f>+SUMMARY!#REF!</f>
        <v>#ERROR!</v>
      </c>
      <c r="D31" s="402" t="str">
        <f>+SUMMARY!#REF!</f>
        <v>#ERROR!</v>
      </c>
      <c r="E31" s="402" t="str">
        <f>+SUMMARY!#REF!</f>
        <v>#ERROR!</v>
      </c>
      <c r="F31" s="402" t="str">
        <f>+SUMMARY!#REF!</f>
        <v>#ERROR!</v>
      </c>
      <c r="G31" s="402" t="str">
        <f>+SUMMARY!#REF!</f>
        <v>#ERROR!</v>
      </c>
      <c r="H31" s="430" t="str">
        <f>+SUMMARY!#REF!</f>
        <v>#ERROR!</v>
      </c>
      <c r="I31" s="431" t="str">
        <f t="shared" si="1"/>
        <v>#ERROR!</v>
      </c>
      <c r="J31" s="405"/>
      <c r="K31" s="283"/>
      <c r="L31" s="283"/>
      <c r="M31" s="283"/>
      <c r="N31" s="283"/>
      <c r="O31" s="283"/>
      <c r="P31" s="283"/>
      <c r="Q31" s="283"/>
      <c r="R31" s="283"/>
      <c r="S31" s="283"/>
      <c r="T31" s="283"/>
      <c r="U31" s="283"/>
      <c r="V31" s="283"/>
      <c r="W31" s="283"/>
      <c r="X31" s="283"/>
      <c r="Y31" s="283"/>
      <c r="Z31" s="283"/>
      <c r="AA31" s="283"/>
      <c r="AB31" s="283"/>
      <c r="AC31" s="283"/>
      <c r="AD31" s="283"/>
    </row>
    <row r="32" ht="24.0" customHeight="1">
      <c r="A32" s="401" t="str">
        <f>+SUMMARY!#REF!</f>
        <v>#ERROR!</v>
      </c>
      <c r="B32" s="402" t="str">
        <f>+SUMMARY!#REF!</f>
        <v>#ERROR!</v>
      </c>
      <c r="C32" s="402" t="str">
        <f>+SUMMARY!#REF!</f>
        <v>#ERROR!</v>
      </c>
      <c r="D32" s="402" t="str">
        <f>+SUMMARY!#REF!</f>
        <v>#ERROR!</v>
      </c>
      <c r="E32" s="402" t="str">
        <f>+SUMMARY!#REF!</f>
        <v>#ERROR!</v>
      </c>
      <c r="F32" s="402" t="str">
        <f>+SUMMARY!#REF!</f>
        <v>#ERROR!</v>
      </c>
      <c r="G32" s="402" t="str">
        <f>+SUMMARY!#REF!</f>
        <v>#ERROR!</v>
      </c>
      <c r="H32" s="430" t="str">
        <f>+SUMMARY!#REF!</f>
        <v>#ERROR!</v>
      </c>
      <c r="I32" s="431" t="str">
        <f t="shared" si="1"/>
        <v>#ERROR!</v>
      </c>
      <c r="J32" s="405"/>
      <c r="K32" s="283"/>
      <c r="L32" s="283"/>
      <c r="M32" s="283"/>
      <c r="N32" s="283"/>
      <c r="O32" s="283"/>
      <c r="P32" s="283"/>
      <c r="Q32" s="283"/>
      <c r="R32" s="283"/>
      <c r="S32" s="283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</row>
    <row r="33" ht="24.0" customHeight="1">
      <c r="A33" s="401" t="str">
        <f>+SUMMARY!#REF!</f>
        <v>#ERROR!</v>
      </c>
      <c r="B33" s="402" t="str">
        <f>+SUMMARY!#REF!</f>
        <v>#ERROR!</v>
      </c>
      <c r="C33" s="402" t="str">
        <f>+SUMMARY!#REF!</f>
        <v>#ERROR!</v>
      </c>
      <c r="D33" s="402" t="str">
        <f>+SUMMARY!#REF!</f>
        <v>#ERROR!</v>
      </c>
      <c r="E33" s="402" t="str">
        <f>+SUMMARY!#REF!</f>
        <v>#ERROR!</v>
      </c>
      <c r="F33" s="402" t="str">
        <f>+SUMMARY!#REF!</f>
        <v>#ERROR!</v>
      </c>
      <c r="G33" s="402" t="str">
        <f>+SUMMARY!#REF!</f>
        <v>#ERROR!</v>
      </c>
      <c r="H33" s="430" t="str">
        <f>+SUMMARY!#REF!</f>
        <v>#ERROR!</v>
      </c>
      <c r="I33" s="431" t="str">
        <f t="shared" si="1"/>
        <v>#ERROR!</v>
      </c>
      <c r="J33" s="405"/>
      <c r="K33" s="283"/>
      <c r="L33" s="283"/>
      <c r="M33" s="283"/>
      <c r="N33" s="283"/>
      <c r="O33" s="283"/>
      <c r="P33" s="283"/>
      <c r="Q33" s="283"/>
      <c r="R33" s="283"/>
      <c r="S33" s="283"/>
      <c r="T33" s="283"/>
      <c r="U33" s="283"/>
      <c r="V33" s="283"/>
      <c r="W33" s="283"/>
      <c r="X33" s="283"/>
      <c r="Y33" s="283"/>
      <c r="Z33" s="283"/>
      <c r="AA33" s="283"/>
      <c r="AB33" s="283"/>
      <c r="AC33" s="283"/>
      <c r="AD33" s="283"/>
    </row>
    <row r="34" ht="24.0" customHeight="1">
      <c r="A34" s="401" t="str">
        <f>+SUMMARY!#REF!</f>
        <v>#ERROR!</v>
      </c>
      <c r="B34" s="402" t="str">
        <f>+SUMMARY!#REF!</f>
        <v>#ERROR!</v>
      </c>
      <c r="C34" s="402" t="str">
        <f>+SUMMARY!#REF!</f>
        <v>#ERROR!</v>
      </c>
      <c r="D34" s="402" t="str">
        <f>+SUMMARY!#REF!</f>
        <v>#ERROR!</v>
      </c>
      <c r="E34" s="402" t="str">
        <f>+SUMMARY!#REF!</f>
        <v>#ERROR!</v>
      </c>
      <c r="F34" s="402" t="str">
        <f>+SUMMARY!#REF!</f>
        <v>#ERROR!</v>
      </c>
      <c r="G34" s="402" t="str">
        <f>+SUMMARY!#REF!</f>
        <v>#ERROR!</v>
      </c>
      <c r="H34" s="430" t="str">
        <f>+SUMMARY!#REF!</f>
        <v>#ERROR!</v>
      </c>
      <c r="I34" s="431" t="str">
        <f t="shared" si="1"/>
        <v>#ERROR!</v>
      </c>
      <c r="J34" s="405"/>
      <c r="K34" s="283"/>
      <c r="L34" s="283"/>
      <c r="M34" s="283"/>
      <c r="N34" s="283"/>
      <c r="O34" s="283"/>
      <c r="P34" s="283"/>
      <c r="Q34" s="283"/>
      <c r="R34" s="283"/>
      <c r="S34" s="283"/>
      <c r="T34" s="283"/>
      <c r="U34" s="283"/>
      <c r="V34" s="283"/>
      <c r="W34" s="283"/>
      <c r="X34" s="283"/>
      <c r="Y34" s="283"/>
      <c r="Z34" s="283"/>
      <c r="AA34" s="283"/>
      <c r="AB34" s="283"/>
      <c r="AC34" s="283"/>
      <c r="AD34" s="283"/>
    </row>
    <row r="35" ht="24.0" customHeight="1">
      <c r="A35" s="401" t="str">
        <f>+SUMMARY!#REF!</f>
        <v>#ERROR!</v>
      </c>
      <c r="B35" s="402" t="str">
        <f>+SUMMARY!#REF!</f>
        <v>#ERROR!</v>
      </c>
      <c r="C35" s="402" t="str">
        <f>+SUMMARY!#REF!</f>
        <v>#ERROR!</v>
      </c>
      <c r="D35" s="402" t="str">
        <f>+SUMMARY!#REF!</f>
        <v>#ERROR!</v>
      </c>
      <c r="E35" s="402" t="str">
        <f>+SUMMARY!#REF!</f>
        <v>#ERROR!</v>
      </c>
      <c r="F35" s="402" t="str">
        <f>+SUMMARY!#REF!</f>
        <v>#ERROR!</v>
      </c>
      <c r="G35" s="402" t="str">
        <f>+SUMMARY!#REF!</f>
        <v>#ERROR!</v>
      </c>
      <c r="H35" s="430" t="str">
        <f>+SUMMARY!#REF!</f>
        <v>#ERROR!</v>
      </c>
      <c r="I35" s="431" t="str">
        <f t="shared" si="1"/>
        <v>#ERROR!</v>
      </c>
      <c r="J35" s="405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  <c r="AA35" s="283"/>
      <c r="AB35" s="283"/>
      <c r="AC35" s="283"/>
      <c r="AD35" s="283"/>
    </row>
    <row r="36" ht="24.0" customHeight="1">
      <c r="A36" s="401" t="str">
        <f>+SUMMARY!#REF!</f>
        <v>#ERROR!</v>
      </c>
      <c r="B36" s="402" t="str">
        <f>+SUMMARY!#REF!</f>
        <v>#ERROR!</v>
      </c>
      <c r="C36" s="402" t="str">
        <f>+SUMMARY!#REF!</f>
        <v>#ERROR!</v>
      </c>
      <c r="D36" s="402" t="str">
        <f>+SUMMARY!#REF!</f>
        <v>#ERROR!</v>
      </c>
      <c r="E36" s="402" t="str">
        <f>+SUMMARY!#REF!</f>
        <v>#ERROR!</v>
      </c>
      <c r="F36" s="402" t="str">
        <f>+SUMMARY!#REF!</f>
        <v>#ERROR!</v>
      </c>
      <c r="G36" s="402" t="str">
        <f>+SUMMARY!#REF!</f>
        <v>#ERROR!</v>
      </c>
      <c r="H36" s="430" t="str">
        <f>+SUMMARY!#REF!</f>
        <v>#ERROR!</v>
      </c>
      <c r="I36" s="431" t="str">
        <f t="shared" si="1"/>
        <v>#ERROR!</v>
      </c>
      <c r="J36" s="405"/>
      <c r="K36" s="283"/>
      <c r="L36" s="283"/>
      <c r="M36" s="283"/>
      <c r="N36" s="283"/>
      <c r="O36" s="283"/>
      <c r="P36" s="283"/>
      <c r="Q36" s="283"/>
      <c r="R36" s="283"/>
      <c r="S36" s="283"/>
      <c r="T36" s="283"/>
      <c r="U36" s="283"/>
      <c r="V36" s="283"/>
      <c r="W36" s="283"/>
      <c r="X36" s="283"/>
      <c r="Y36" s="283"/>
      <c r="Z36" s="283"/>
      <c r="AA36" s="283"/>
      <c r="AB36" s="283"/>
      <c r="AC36" s="283"/>
      <c r="AD36" s="283"/>
    </row>
    <row r="37" ht="24.0" customHeight="1">
      <c r="A37" s="401" t="str">
        <f>+SUMMARY!#REF!</f>
        <v>#ERROR!</v>
      </c>
      <c r="B37" s="402" t="str">
        <f>+SUMMARY!#REF!</f>
        <v>#ERROR!</v>
      </c>
      <c r="C37" s="402" t="str">
        <f>+SUMMARY!#REF!</f>
        <v>#ERROR!</v>
      </c>
      <c r="D37" s="402" t="str">
        <f>+SUMMARY!#REF!</f>
        <v>#ERROR!</v>
      </c>
      <c r="E37" s="402" t="str">
        <f>+SUMMARY!#REF!</f>
        <v>#ERROR!</v>
      </c>
      <c r="F37" s="402" t="str">
        <f>+SUMMARY!#REF!</f>
        <v>#ERROR!</v>
      </c>
      <c r="G37" s="402" t="str">
        <f>+SUMMARY!#REF!</f>
        <v>#ERROR!</v>
      </c>
      <c r="H37" s="430" t="str">
        <f>+SUMMARY!#REF!</f>
        <v>#ERROR!</v>
      </c>
      <c r="I37" s="431" t="str">
        <f t="shared" si="1"/>
        <v>#ERROR!</v>
      </c>
      <c r="J37" s="405"/>
      <c r="K37" s="283"/>
      <c r="L37" s="283"/>
      <c r="M37" s="283"/>
      <c r="N37" s="283"/>
      <c r="O37" s="283"/>
      <c r="P37" s="283"/>
      <c r="Q37" s="283"/>
      <c r="R37" s="283"/>
      <c r="S37" s="283"/>
      <c r="T37" s="283"/>
      <c r="U37" s="283"/>
      <c r="V37" s="283"/>
      <c r="W37" s="283"/>
      <c r="X37" s="283"/>
      <c r="Y37" s="283"/>
      <c r="Z37" s="283"/>
      <c r="AA37" s="283"/>
      <c r="AB37" s="283"/>
      <c r="AC37" s="283"/>
      <c r="AD37" s="283"/>
    </row>
    <row r="38" ht="30.0" customHeight="1">
      <c r="A38" s="433" t="s">
        <v>143</v>
      </c>
      <c r="B38" s="434" t="str">
        <f t="shared" ref="B38:G38" si="2">SUM(B8:B37)</f>
        <v>#ERROR!</v>
      </c>
      <c r="C38" s="434" t="str">
        <f t="shared" si="2"/>
        <v>#ERROR!</v>
      </c>
      <c r="D38" s="434" t="str">
        <f t="shared" si="2"/>
        <v>#ERROR!</v>
      </c>
      <c r="E38" s="434" t="str">
        <f t="shared" si="2"/>
        <v>#ERROR!</v>
      </c>
      <c r="F38" s="434" t="str">
        <f t="shared" si="2"/>
        <v>#ERROR!</v>
      </c>
      <c r="G38" s="434" t="str">
        <f t="shared" si="2"/>
        <v>#ERROR!</v>
      </c>
      <c r="H38" s="435" t="str">
        <f>+SUMMARY!H23</f>
        <v/>
      </c>
      <c r="I38" s="436" t="str">
        <f t="shared" si="1"/>
        <v>#ERROR!</v>
      </c>
      <c r="J38" s="413"/>
      <c r="K38" s="283"/>
      <c r="L38" s="283"/>
      <c r="M38" s="283"/>
      <c r="N38" s="283"/>
      <c r="O38" s="283"/>
      <c r="P38" s="283"/>
      <c r="Q38" s="283"/>
      <c r="R38" s="283"/>
      <c r="S38" s="283"/>
      <c r="T38" s="283"/>
      <c r="U38" s="283"/>
      <c r="V38" s="283"/>
      <c r="W38" s="283"/>
      <c r="X38" s="283"/>
      <c r="Y38" s="283"/>
      <c r="Z38" s="283"/>
      <c r="AA38" s="283"/>
      <c r="AB38" s="283"/>
      <c r="AC38" s="283"/>
      <c r="AD38" s="283"/>
    </row>
    <row r="39" ht="24.75" customHeight="1">
      <c r="A39" s="437" t="s">
        <v>49</v>
      </c>
      <c r="B39" s="438"/>
      <c r="C39" s="439" t="str">
        <f>+C38/B38</f>
        <v>#ERROR!</v>
      </c>
      <c r="D39" s="439" t="str">
        <f>+D38/B38</f>
        <v>#ERROR!</v>
      </c>
      <c r="E39" s="439" t="str">
        <f>+E38/B38</f>
        <v>#ERROR!</v>
      </c>
      <c r="F39" s="440" t="str">
        <f>+F38/B38</f>
        <v>#ERROR!</v>
      </c>
      <c r="G39" s="415" t="str">
        <f>+G38/B38</f>
        <v>#ERROR!</v>
      </c>
      <c r="H39" s="435" t="str">
        <f>+SUMMARY!H24</f>
        <v/>
      </c>
      <c r="I39" s="328"/>
      <c r="J39" s="418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</row>
    <row r="40" ht="33.75" customHeight="1">
      <c r="A40" s="419" t="s">
        <v>144</v>
      </c>
      <c r="B40" s="420"/>
      <c r="C40" s="421"/>
      <c r="D40" s="421">
        <v>0.0053</v>
      </c>
      <c r="E40" s="421">
        <v>0.0084</v>
      </c>
      <c r="F40" s="421"/>
      <c r="G40" s="441">
        <v>0.0061</v>
      </c>
      <c r="H40" s="423"/>
      <c r="I40" s="283"/>
      <c r="J40" s="283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W40" s="283"/>
      <c r="X40" s="283"/>
      <c r="Y40" s="283"/>
      <c r="Z40" s="283"/>
      <c r="AA40" s="283"/>
      <c r="AB40" s="283"/>
      <c r="AC40" s="283"/>
      <c r="AD40" s="283"/>
    </row>
    <row r="41" ht="40.5" customHeight="1">
      <c r="A41" s="424"/>
      <c r="B41" s="283"/>
      <c r="C41" s="283"/>
      <c r="D41" s="283" t="s">
        <v>145</v>
      </c>
      <c r="E41" s="283"/>
      <c r="F41" s="321" t="str">
        <f>+D38+E38+F38+G38</f>
        <v>#ERROR!</v>
      </c>
      <c r="G41" s="283"/>
      <c r="H41" s="425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283"/>
      <c r="T41" s="283"/>
      <c r="U41" s="283"/>
      <c r="V41" s="283"/>
      <c r="W41" s="283"/>
      <c r="X41" s="283"/>
      <c r="Y41" s="283"/>
      <c r="Z41" s="283"/>
      <c r="AA41" s="283"/>
      <c r="AB41" s="283"/>
      <c r="AC41" s="283"/>
      <c r="AD41" s="283"/>
    </row>
    <row r="42" ht="20.25" customHeight="1">
      <c r="A42" s="424"/>
      <c r="B42" s="283"/>
      <c r="C42" s="283"/>
      <c r="D42" s="283" t="s">
        <v>146</v>
      </c>
      <c r="E42" s="283"/>
      <c r="F42" s="323" t="str">
        <f>+F41/B38</f>
        <v>#ERROR!</v>
      </c>
      <c r="G42" s="283"/>
      <c r="H42" s="425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W42" s="283"/>
      <c r="X42" s="283"/>
      <c r="Y42" s="283"/>
      <c r="Z42" s="283"/>
      <c r="AA42" s="283"/>
      <c r="AB42" s="283"/>
      <c r="AC42" s="283"/>
      <c r="AD42" s="283"/>
    </row>
    <row r="43" ht="20.25" customHeight="1">
      <c r="A43" s="424"/>
      <c r="B43" s="283"/>
      <c r="C43" s="283"/>
      <c r="D43" s="283" t="s">
        <v>147</v>
      </c>
      <c r="E43" s="283"/>
      <c r="F43" s="323" t="str">
        <f t="shared" ref="F43:F44" si="3">+D39+E39+G39</f>
        <v>#ERROR!</v>
      </c>
      <c r="G43" s="283"/>
      <c r="H43" s="425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3"/>
      <c r="T43" s="283"/>
      <c r="U43" s="283"/>
      <c r="V43" s="283"/>
      <c r="W43" s="283"/>
      <c r="X43" s="283"/>
      <c r="Y43" s="283"/>
      <c r="Z43" s="283"/>
      <c r="AA43" s="283"/>
      <c r="AB43" s="283"/>
      <c r="AC43" s="283"/>
      <c r="AD43" s="283"/>
    </row>
    <row r="44" ht="20.25" customHeight="1">
      <c r="A44" s="424"/>
      <c r="B44" s="283"/>
      <c r="C44" s="313" t="s">
        <v>148</v>
      </c>
      <c r="D44" s="313"/>
      <c r="E44" s="313"/>
      <c r="F44" s="316">
        <f t="shared" si="3"/>
        <v>0.0198</v>
      </c>
      <c r="G44" s="283"/>
      <c r="H44" s="425"/>
      <c r="I44" s="283"/>
      <c r="J44" s="283"/>
      <c r="K44" s="283"/>
      <c r="L44" s="283"/>
      <c r="M44" s="283"/>
      <c r="N44" s="283"/>
      <c r="O44" s="283"/>
      <c r="P44" s="283"/>
      <c r="Q44" s="283"/>
      <c r="R44" s="283"/>
      <c r="S44" s="283"/>
      <c r="T44" s="283"/>
      <c r="U44" s="283"/>
      <c r="V44" s="283"/>
      <c r="W44" s="283"/>
      <c r="X44" s="283"/>
      <c r="Y44" s="283"/>
      <c r="Z44" s="283"/>
      <c r="AA44" s="283"/>
      <c r="AB44" s="283"/>
      <c r="AC44" s="283"/>
      <c r="AD44" s="283"/>
    </row>
    <row r="45" ht="20.25" customHeight="1">
      <c r="A45" s="424" t="s">
        <v>149</v>
      </c>
      <c r="B45" s="283"/>
      <c r="C45" s="283"/>
      <c r="D45" s="325">
        <v>9.0</v>
      </c>
      <c r="E45" s="283"/>
      <c r="F45" s="283"/>
      <c r="G45" s="283"/>
      <c r="H45" s="425"/>
      <c r="I45" s="283"/>
      <c r="J45" s="283"/>
      <c r="K45" s="283"/>
      <c r="L45" s="283"/>
      <c r="M45" s="283"/>
      <c r="N45" s="283"/>
      <c r="O45" s="283"/>
      <c r="P45" s="283"/>
      <c r="Q45" s="283"/>
      <c r="R45" s="283"/>
      <c r="S45" s="283"/>
      <c r="T45" s="283"/>
      <c r="U45" s="283"/>
      <c r="V45" s="283"/>
      <c r="W45" s="283"/>
      <c r="X45" s="283"/>
      <c r="Y45" s="283"/>
      <c r="Z45" s="283"/>
      <c r="AA45" s="283"/>
      <c r="AB45" s="283"/>
      <c r="AC45" s="283"/>
      <c r="AD45" s="283"/>
    </row>
    <row r="46" ht="20.25" customHeight="1">
      <c r="A46" s="424"/>
      <c r="B46" s="283"/>
      <c r="C46" s="283" t="s">
        <v>150</v>
      </c>
      <c r="D46" s="326" t="str">
        <f t="shared" ref="D46:E46" si="4">+$D$45*D38</f>
        <v>#ERROR!</v>
      </c>
      <c r="E46" s="326" t="str">
        <f t="shared" si="4"/>
        <v>#ERROR!</v>
      </c>
      <c r="F46" s="326"/>
      <c r="G46" s="326" t="str">
        <f>+$D$45*G38</f>
        <v>#ERROR!</v>
      </c>
      <c r="H46" s="425"/>
      <c r="I46" s="283"/>
      <c r="J46" s="283"/>
      <c r="K46" s="283"/>
      <c r="L46" s="283"/>
      <c r="M46" s="283"/>
      <c r="N46" s="283"/>
      <c r="O46" s="283"/>
      <c r="P46" s="283"/>
      <c r="Q46" s="283"/>
      <c r="R46" s="283"/>
      <c r="S46" s="283"/>
      <c r="T46" s="283"/>
      <c r="U46" s="283"/>
      <c r="V46" s="283"/>
      <c r="W46" s="283"/>
      <c r="X46" s="283"/>
      <c r="Y46" s="283"/>
      <c r="Z46" s="283"/>
      <c r="AA46" s="283"/>
      <c r="AB46" s="283"/>
      <c r="AC46" s="283"/>
      <c r="AD46" s="283"/>
    </row>
    <row r="47" ht="21.0" customHeight="1">
      <c r="A47" s="426"/>
      <c r="B47" s="328"/>
      <c r="C47" s="328"/>
      <c r="D47" s="328"/>
      <c r="E47" s="328"/>
      <c r="F47" s="328"/>
      <c r="G47" s="328"/>
      <c r="H47" s="427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83"/>
    </row>
    <row r="48" ht="20.25" customHeight="1">
      <c r="A48" s="283"/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83"/>
    </row>
    <row r="49" ht="20.25" customHeight="1">
      <c r="A49" s="283"/>
      <c r="B49" s="283"/>
      <c r="C49" s="283"/>
      <c r="D49" s="283"/>
      <c r="E49" s="283"/>
      <c r="F49" s="299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283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83"/>
    </row>
    <row r="50" ht="20.25" customHeight="1">
      <c r="A50" s="283"/>
      <c r="B50" s="283"/>
      <c r="C50" s="283"/>
      <c r="D50" s="283"/>
      <c r="E50" s="299"/>
      <c r="F50" s="283"/>
      <c r="G50" s="283"/>
      <c r="H50" s="283"/>
      <c r="I50" s="283"/>
      <c r="J50" s="283"/>
      <c r="K50" s="283"/>
      <c r="L50" s="283"/>
      <c r="M50" s="283"/>
      <c r="N50" s="283"/>
      <c r="O50" s="283"/>
      <c r="P50" s="283"/>
      <c r="Q50" s="283"/>
      <c r="R50" s="283"/>
      <c r="S50" s="283"/>
      <c r="T50" s="283"/>
      <c r="U50" s="283"/>
      <c r="V50" s="283"/>
      <c r="W50" s="283"/>
      <c r="X50" s="283"/>
      <c r="Y50" s="283"/>
      <c r="Z50" s="283"/>
      <c r="AA50" s="283"/>
      <c r="AB50" s="283"/>
      <c r="AC50" s="283"/>
      <c r="AD50" s="283"/>
    </row>
    <row r="51" ht="20.25" customHeight="1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3"/>
      <c r="V51" s="283"/>
      <c r="W51" s="283"/>
      <c r="X51" s="283"/>
      <c r="Y51" s="283"/>
      <c r="Z51" s="283"/>
      <c r="AA51" s="283"/>
      <c r="AB51" s="283"/>
      <c r="AC51" s="283"/>
      <c r="AD51" s="283"/>
    </row>
    <row r="52" ht="20.25" customHeight="1">
      <c r="A52" s="283"/>
      <c r="B52" s="283"/>
      <c r="C52" s="283"/>
      <c r="D52" s="283"/>
      <c r="E52" s="283"/>
      <c r="F52" s="283"/>
      <c r="G52" s="283"/>
      <c r="H52" s="283"/>
      <c r="I52" s="283"/>
      <c r="J52" s="283"/>
      <c r="K52" s="283"/>
      <c r="L52" s="283"/>
      <c r="M52" s="283"/>
      <c r="N52" s="283"/>
      <c r="O52" s="283"/>
      <c r="P52" s="283"/>
      <c r="Q52" s="283"/>
      <c r="R52" s="283"/>
      <c r="S52" s="283"/>
      <c r="T52" s="283"/>
      <c r="U52" s="283"/>
      <c r="V52" s="283"/>
      <c r="W52" s="283"/>
      <c r="X52" s="283"/>
      <c r="Y52" s="283"/>
      <c r="Z52" s="283"/>
      <c r="AA52" s="283"/>
      <c r="AB52" s="283"/>
      <c r="AC52" s="283"/>
      <c r="AD52" s="283"/>
    </row>
    <row r="53" ht="20.25" customHeight="1">
      <c r="A53" s="283"/>
      <c r="B53" s="283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283"/>
      <c r="T53" s="283"/>
      <c r="U53" s="283"/>
      <c r="V53" s="283"/>
      <c r="W53" s="283"/>
      <c r="X53" s="283"/>
      <c r="Y53" s="283"/>
      <c r="Z53" s="283"/>
      <c r="AA53" s="283"/>
      <c r="AB53" s="283"/>
      <c r="AC53" s="283"/>
      <c r="AD53" s="283"/>
    </row>
    <row r="54" ht="20.25" customHeight="1">
      <c r="A54" s="283"/>
      <c r="B54" s="283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283"/>
      <c r="T54" s="283"/>
      <c r="U54" s="283"/>
      <c r="V54" s="283"/>
      <c r="W54" s="283"/>
      <c r="X54" s="283"/>
      <c r="Y54" s="283"/>
      <c r="Z54" s="283"/>
      <c r="AA54" s="283"/>
      <c r="AB54" s="283"/>
      <c r="AC54" s="283"/>
      <c r="AD54" s="283"/>
    </row>
    <row r="55" ht="20.25" customHeight="1">
      <c r="A55" s="283"/>
      <c r="B55" s="283"/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283"/>
      <c r="T55" s="283"/>
      <c r="U55" s="283"/>
      <c r="V55" s="283"/>
      <c r="W55" s="283"/>
      <c r="X55" s="283"/>
      <c r="Y55" s="283"/>
      <c r="Z55" s="283"/>
      <c r="AA55" s="283"/>
      <c r="AB55" s="283"/>
      <c r="AC55" s="283"/>
      <c r="AD55" s="283"/>
    </row>
    <row r="56" ht="20.25" customHeight="1">
      <c r="A56" s="283"/>
      <c r="B56" s="283"/>
      <c r="C56" s="283"/>
      <c r="D56" s="283"/>
      <c r="E56" s="283"/>
      <c r="F56" s="283"/>
      <c r="G56" s="283"/>
      <c r="H56" s="283"/>
      <c r="I56" s="283"/>
      <c r="J56" s="283"/>
      <c r="K56" s="283"/>
      <c r="L56" s="283"/>
      <c r="M56" s="283"/>
      <c r="N56" s="283"/>
      <c r="O56" s="283"/>
      <c r="P56" s="283"/>
      <c r="Q56" s="283"/>
      <c r="R56" s="283"/>
      <c r="S56" s="283"/>
      <c r="T56" s="283"/>
      <c r="U56" s="283"/>
      <c r="V56" s="283"/>
      <c r="W56" s="283"/>
      <c r="X56" s="283"/>
      <c r="Y56" s="283"/>
      <c r="Z56" s="283"/>
      <c r="AA56" s="283"/>
      <c r="AB56" s="283"/>
      <c r="AC56" s="283"/>
      <c r="AD56" s="283"/>
    </row>
    <row r="57" ht="20.25" customHeight="1">
      <c r="A57" s="283"/>
      <c r="B57" s="283"/>
      <c r="C57" s="283"/>
      <c r="D57" s="283"/>
      <c r="E57" s="283"/>
      <c r="F57" s="283"/>
      <c r="G57" s="283"/>
      <c r="H57" s="283"/>
      <c r="I57" s="283"/>
      <c r="J57" s="283"/>
      <c r="K57" s="283"/>
      <c r="L57" s="283"/>
      <c r="M57" s="283"/>
      <c r="N57" s="283"/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3"/>
      <c r="AA57" s="283"/>
      <c r="AB57" s="283"/>
      <c r="AC57" s="283"/>
      <c r="AD57" s="283"/>
    </row>
    <row r="58" ht="20.25" customHeight="1">
      <c r="A58" s="283"/>
      <c r="B58" s="283"/>
      <c r="C58" s="283"/>
      <c r="D58" s="283"/>
      <c r="E58" s="283"/>
      <c r="F58" s="283"/>
      <c r="G58" s="283"/>
      <c r="H58" s="283"/>
      <c r="I58" s="283"/>
      <c r="J58" s="283"/>
      <c r="K58" s="283"/>
      <c r="L58" s="283"/>
      <c r="M58" s="283"/>
      <c r="N58" s="283"/>
      <c r="O58" s="283"/>
      <c r="P58" s="283"/>
      <c r="Q58" s="283"/>
      <c r="R58" s="283"/>
      <c r="S58" s="283"/>
      <c r="T58" s="283"/>
      <c r="U58" s="283"/>
      <c r="V58" s="283"/>
      <c r="W58" s="283"/>
      <c r="X58" s="283"/>
      <c r="Y58" s="283"/>
      <c r="Z58" s="283"/>
      <c r="AA58" s="283"/>
      <c r="AB58" s="283"/>
      <c r="AC58" s="283"/>
      <c r="AD58" s="283"/>
    </row>
    <row r="59" ht="20.25" customHeight="1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283"/>
      <c r="V59" s="283"/>
      <c r="W59" s="283"/>
      <c r="X59" s="283"/>
      <c r="Y59" s="283"/>
      <c r="Z59" s="283"/>
      <c r="AA59" s="283"/>
      <c r="AB59" s="283"/>
      <c r="AC59" s="283"/>
      <c r="AD59" s="283"/>
    </row>
    <row r="60" ht="20.25" customHeight="1">
      <c r="A60" s="283"/>
      <c r="B60" s="283"/>
      <c r="C60" s="283"/>
      <c r="D60" s="283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283"/>
      <c r="T60" s="283"/>
      <c r="U60" s="283"/>
      <c r="V60" s="283"/>
      <c r="W60" s="283"/>
      <c r="X60" s="283"/>
      <c r="Y60" s="283"/>
      <c r="Z60" s="283"/>
      <c r="AA60" s="283"/>
      <c r="AB60" s="283"/>
      <c r="AC60" s="283"/>
      <c r="AD60" s="283"/>
    </row>
    <row r="61" ht="20.25" customHeight="1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</row>
    <row r="62" ht="20.25" customHeight="1">
      <c r="A62" s="283"/>
      <c r="B62" s="283"/>
      <c r="C62" s="283"/>
      <c r="D62" s="283"/>
      <c r="E62" s="283"/>
      <c r="F62" s="283"/>
      <c r="G62" s="283"/>
      <c r="H62" s="283"/>
      <c r="I62" s="283"/>
      <c r="J62" s="283"/>
      <c r="K62" s="283"/>
      <c r="L62" s="283"/>
      <c r="M62" s="283"/>
      <c r="N62" s="283"/>
      <c r="O62" s="283"/>
      <c r="P62" s="283"/>
      <c r="Q62" s="283"/>
      <c r="R62" s="283"/>
      <c r="S62" s="283"/>
      <c r="T62" s="283"/>
      <c r="U62" s="283"/>
      <c r="V62" s="283"/>
      <c r="W62" s="283"/>
      <c r="X62" s="283"/>
      <c r="Y62" s="283"/>
      <c r="Z62" s="283"/>
      <c r="AA62" s="283"/>
      <c r="AB62" s="283"/>
      <c r="AC62" s="283"/>
      <c r="AD62" s="283"/>
    </row>
    <row r="63" ht="20.25" customHeight="1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</row>
    <row r="64" ht="20.25" customHeight="1">
      <c r="A64" s="283"/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283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</row>
    <row r="65" ht="20.25" customHeight="1">
      <c r="A65" s="283"/>
      <c r="B65" s="283"/>
      <c r="C65" s="283"/>
      <c r="D65" s="283"/>
      <c r="E65" s="283"/>
      <c r="F65" s="283"/>
      <c r="G65" s="283"/>
      <c r="H65" s="283"/>
      <c r="I65" s="283"/>
      <c r="J65" s="283"/>
      <c r="K65" s="283"/>
      <c r="L65" s="283"/>
      <c r="M65" s="283"/>
      <c r="N65" s="283"/>
      <c r="O65" s="283"/>
      <c r="P65" s="283"/>
      <c r="Q65" s="283"/>
      <c r="R65" s="283"/>
      <c r="S65" s="283"/>
      <c r="T65" s="283"/>
      <c r="U65" s="283"/>
      <c r="V65" s="283"/>
      <c r="W65" s="283"/>
      <c r="X65" s="283"/>
      <c r="Y65" s="283"/>
      <c r="Z65" s="283"/>
      <c r="AA65" s="283"/>
      <c r="AB65" s="283"/>
      <c r="AC65" s="283"/>
      <c r="AD65" s="283"/>
    </row>
    <row r="66" ht="20.25" customHeight="1">
      <c r="A66" s="283"/>
      <c r="B66" s="283"/>
      <c r="C66" s="283"/>
      <c r="D66" s="283"/>
      <c r="E66" s="283"/>
      <c r="F66" s="283"/>
      <c r="G66" s="283"/>
      <c r="H66" s="283"/>
      <c r="I66" s="283"/>
      <c r="J66" s="283"/>
      <c r="K66" s="283"/>
      <c r="L66" s="283"/>
      <c r="M66" s="283"/>
      <c r="N66" s="283"/>
      <c r="O66" s="283"/>
      <c r="P66" s="283"/>
      <c r="Q66" s="283"/>
      <c r="R66" s="283"/>
      <c r="S66" s="283"/>
      <c r="T66" s="283"/>
      <c r="U66" s="283"/>
      <c r="V66" s="283"/>
      <c r="W66" s="283"/>
      <c r="X66" s="283"/>
      <c r="Y66" s="283"/>
      <c r="Z66" s="283"/>
      <c r="AA66" s="283"/>
      <c r="AB66" s="283"/>
      <c r="AC66" s="283"/>
      <c r="AD66" s="283"/>
    </row>
    <row r="67" ht="20.25" customHeight="1">
      <c r="A67" s="283"/>
      <c r="B67" s="283"/>
      <c r="C67" s="283"/>
      <c r="D67" s="283"/>
      <c r="E67" s="283"/>
      <c r="F67" s="283"/>
      <c r="G67" s="283"/>
      <c r="H67" s="283"/>
      <c r="I67" s="283"/>
      <c r="J67" s="283"/>
      <c r="K67" s="283"/>
      <c r="L67" s="283"/>
      <c r="M67" s="283"/>
      <c r="N67" s="283"/>
      <c r="O67" s="283"/>
      <c r="P67" s="283"/>
      <c r="Q67" s="283"/>
      <c r="R67" s="283"/>
      <c r="S67" s="283"/>
      <c r="T67" s="283"/>
      <c r="U67" s="283"/>
      <c r="V67" s="283"/>
      <c r="W67" s="283"/>
      <c r="X67" s="283"/>
      <c r="Y67" s="283"/>
      <c r="Z67" s="283"/>
      <c r="AA67" s="283"/>
      <c r="AB67" s="283"/>
      <c r="AC67" s="283"/>
      <c r="AD67" s="283"/>
    </row>
    <row r="68" ht="20.25" customHeight="1">
      <c r="A68" s="283"/>
      <c r="B68" s="283"/>
      <c r="C68" s="283"/>
      <c r="D68" s="283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283"/>
      <c r="T68" s="283"/>
      <c r="U68" s="283"/>
      <c r="V68" s="283"/>
      <c r="W68" s="283"/>
      <c r="X68" s="283"/>
      <c r="Y68" s="283"/>
      <c r="Z68" s="283"/>
      <c r="AA68" s="283"/>
      <c r="AB68" s="283"/>
      <c r="AC68" s="283"/>
      <c r="AD68" s="283"/>
    </row>
    <row r="69" ht="20.25" customHeight="1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</row>
    <row r="70" ht="20.25" customHeight="1">
      <c r="A70" s="283"/>
      <c r="B70" s="283"/>
      <c r="C70" s="283"/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283"/>
      <c r="T70" s="283"/>
      <c r="U70" s="283"/>
      <c r="V70" s="283"/>
      <c r="W70" s="283"/>
      <c r="X70" s="283"/>
      <c r="Y70" s="283"/>
      <c r="Z70" s="283"/>
      <c r="AA70" s="283"/>
      <c r="AB70" s="283"/>
      <c r="AC70" s="283"/>
      <c r="AD70" s="283"/>
    </row>
    <row r="71" ht="20.25" customHeight="1">
      <c r="A71" s="283"/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283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</row>
    <row r="72" ht="20.25" customHeight="1">
      <c r="A72" s="283"/>
      <c r="B72" s="283"/>
      <c r="C72" s="283"/>
      <c r="D72" s="283"/>
      <c r="E72" s="283"/>
      <c r="F72" s="283"/>
      <c r="G72" s="283"/>
      <c r="H72" s="283"/>
      <c r="I72" s="283"/>
      <c r="J72" s="283"/>
      <c r="K72" s="283"/>
      <c r="L72" s="283"/>
      <c r="M72" s="283"/>
      <c r="N72" s="283"/>
      <c r="O72" s="283"/>
      <c r="P72" s="283"/>
      <c r="Q72" s="283"/>
      <c r="R72" s="283"/>
      <c r="S72" s="283"/>
      <c r="T72" s="283"/>
      <c r="U72" s="283"/>
      <c r="V72" s="283"/>
      <c r="W72" s="283"/>
      <c r="X72" s="283"/>
      <c r="Y72" s="283"/>
      <c r="Z72" s="283"/>
      <c r="AA72" s="283"/>
      <c r="AB72" s="283"/>
      <c r="AC72" s="283"/>
      <c r="AD72" s="283"/>
    </row>
    <row r="73" ht="20.25" customHeight="1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</row>
    <row r="74" ht="20.25" customHeight="1">
      <c r="A74" s="283"/>
      <c r="B74" s="283"/>
      <c r="C74" s="283"/>
      <c r="D74" s="283"/>
      <c r="E74" s="283"/>
      <c r="F74" s="283"/>
      <c r="G74" s="283"/>
      <c r="H74" s="283"/>
      <c r="I74" s="283"/>
      <c r="J74" s="283"/>
      <c r="K74" s="283"/>
      <c r="L74" s="283"/>
      <c r="M74" s="283"/>
      <c r="N74" s="283"/>
      <c r="O74" s="283"/>
      <c r="P74" s="283"/>
      <c r="Q74" s="283"/>
      <c r="R74" s="283"/>
      <c r="S74" s="283"/>
      <c r="T74" s="283"/>
      <c r="U74" s="283"/>
      <c r="V74" s="283"/>
      <c r="W74" s="283"/>
      <c r="X74" s="283"/>
      <c r="Y74" s="283"/>
      <c r="Z74" s="283"/>
      <c r="AA74" s="283"/>
      <c r="AB74" s="283"/>
      <c r="AC74" s="283"/>
      <c r="AD74" s="283"/>
    </row>
    <row r="75" ht="20.25" customHeight="1">
      <c r="A75" s="283"/>
      <c r="B75" s="283"/>
      <c r="C75" s="283"/>
      <c r="D75" s="283"/>
      <c r="E75" s="283"/>
      <c r="F75" s="283"/>
      <c r="G75" s="283"/>
      <c r="H75" s="283"/>
      <c r="I75" s="283"/>
      <c r="J75" s="283"/>
      <c r="K75" s="283"/>
      <c r="L75" s="283"/>
      <c r="M75" s="283"/>
      <c r="N75" s="283"/>
      <c r="O75" s="283"/>
      <c r="P75" s="283"/>
      <c r="Q75" s="283"/>
      <c r="R75" s="283"/>
      <c r="S75" s="283"/>
      <c r="T75" s="283"/>
      <c r="U75" s="283"/>
      <c r="V75" s="283"/>
      <c r="W75" s="283"/>
      <c r="X75" s="283"/>
      <c r="Y75" s="283"/>
      <c r="Z75" s="283"/>
      <c r="AA75" s="283"/>
      <c r="AB75" s="283"/>
      <c r="AC75" s="283"/>
      <c r="AD75" s="283"/>
    </row>
    <row r="76" ht="20.25" customHeight="1">
      <c r="A76" s="283"/>
      <c r="B76" s="283"/>
      <c r="C76" s="283"/>
      <c r="D76" s="283"/>
      <c r="E76" s="283"/>
      <c r="F76" s="283"/>
      <c r="G76" s="283"/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283"/>
      <c r="T76" s="283"/>
      <c r="U76" s="283"/>
      <c r="V76" s="283"/>
      <c r="W76" s="283"/>
      <c r="X76" s="283"/>
      <c r="Y76" s="283"/>
      <c r="Z76" s="283"/>
      <c r="AA76" s="283"/>
      <c r="AB76" s="283"/>
      <c r="AC76" s="283"/>
      <c r="AD76" s="283"/>
    </row>
    <row r="77" ht="20.25" customHeight="1">
      <c r="A77" s="283"/>
      <c r="B77" s="283"/>
      <c r="C77" s="283"/>
      <c r="D77" s="283"/>
      <c r="E77" s="283"/>
      <c r="F77" s="283"/>
      <c r="G77" s="283"/>
      <c r="H77" s="283"/>
      <c r="I77" s="283"/>
      <c r="J77" s="283"/>
      <c r="K77" s="283"/>
      <c r="L77" s="283"/>
      <c r="M77" s="283"/>
      <c r="N77" s="283"/>
      <c r="O77" s="283"/>
      <c r="P77" s="283"/>
      <c r="Q77" s="283"/>
      <c r="R77" s="283"/>
      <c r="S77" s="283"/>
      <c r="T77" s="283"/>
      <c r="U77" s="283"/>
      <c r="V77" s="283"/>
      <c r="W77" s="283"/>
      <c r="X77" s="283"/>
      <c r="Y77" s="283"/>
      <c r="Z77" s="283"/>
      <c r="AA77" s="283"/>
      <c r="AB77" s="283"/>
      <c r="AC77" s="283"/>
      <c r="AD77" s="283"/>
    </row>
    <row r="78" ht="20.25" customHeight="1">
      <c r="A78" s="283"/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283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</row>
    <row r="79" ht="20.25" customHeight="1">
      <c r="A79" s="283"/>
      <c r="B79" s="283"/>
      <c r="C79" s="283"/>
      <c r="D79" s="283"/>
      <c r="E79" s="283"/>
      <c r="F79" s="283"/>
      <c r="G79" s="283"/>
      <c r="H79" s="283"/>
      <c r="I79" s="283"/>
      <c r="J79" s="283"/>
      <c r="K79" s="283"/>
      <c r="L79" s="283"/>
      <c r="M79" s="283"/>
      <c r="N79" s="283"/>
      <c r="O79" s="283"/>
      <c r="P79" s="283"/>
      <c r="Q79" s="283"/>
      <c r="R79" s="283"/>
      <c r="S79" s="283"/>
      <c r="T79" s="283"/>
      <c r="U79" s="283"/>
      <c r="V79" s="283"/>
      <c r="W79" s="283"/>
      <c r="X79" s="283"/>
      <c r="Y79" s="283"/>
      <c r="Z79" s="283"/>
      <c r="AA79" s="283"/>
      <c r="AB79" s="283"/>
      <c r="AC79" s="283"/>
      <c r="AD79" s="283"/>
    </row>
    <row r="80" ht="20.25" customHeight="1">
      <c r="A80" s="283"/>
      <c r="B80" s="283"/>
      <c r="C80" s="283"/>
      <c r="D80" s="283"/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283"/>
      <c r="T80" s="283"/>
      <c r="U80" s="283"/>
      <c r="V80" s="283"/>
      <c r="W80" s="283"/>
      <c r="X80" s="283"/>
      <c r="Y80" s="283"/>
      <c r="Z80" s="283"/>
      <c r="AA80" s="283"/>
      <c r="AB80" s="283"/>
      <c r="AC80" s="283"/>
      <c r="AD80" s="283"/>
    </row>
    <row r="81" ht="20.25" customHeight="1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</row>
    <row r="82" ht="20.25" customHeight="1">
      <c r="A82" s="283"/>
      <c r="B82" s="283"/>
      <c r="C82" s="283"/>
      <c r="D82" s="283"/>
      <c r="E82" s="283"/>
      <c r="F82" s="283"/>
      <c r="G82" s="283"/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283"/>
      <c r="T82" s="283"/>
      <c r="U82" s="283"/>
      <c r="V82" s="283"/>
      <c r="W82" s="283"/>
      <c r="X82" s="283"/>
      <c r="Y82" s="283"/>
      <c r="Z82" s="283"/>
      <c r="AA82" s="283"/>
      <c r="AB82" s="283"/>
      <c r="AC82" s="283"/>
      <c r="AD82" s="283"/>
    </row>
    <row r="83" ht="20.25" customHeight="1">
      <c r="A83" s="283"/>
      <c r="B83" s="283"/>
      <c r="C83" s="283"/>
      <c r="D83" s="283"/>
      <c r="E83" s="283"/>
      <c r="F83" s="283"/>
      <c r="G83" s="283"/>
      <c r="H83" s="283"/>
      <c r="I83" s="283"/>
      <c r="J83" s="283"/>
      <c r="K83" s="283"/>
      <c r="L83" s="283"/>
      <c r="M83" s="283"/>
      <c r="N83" s="283"/>
      <c r="O83" s="283"/>
      <c r="P83" s="283"/>
      <c r="Q83" s="283"/>
      <c r="R83" s="283"/>
      <c r="S83" s="283"/>
      <c r="T83" s="283"/>
      <c r="U83" s="283"/>
      <c r="V83" s="283"/>
      <c r="W83" s="283"/>
      <c r="X83" s="283"/>
      <c r="Y83" s="283"/>
      <c r="Z83" s="283"/>
      <c r="AA83" s="283"/>
      <c r="AB83" s="283"/>
      <c r="AC83" s="283"/>
      <c r="AD83" s="283"/>
    </row>
    <row r="84" ht="20.25" customHeight="1">
      <c r="A84" s="283"/>
      <c r="B84" s="283"/>
      <c r="C84" s="283"/>
      <c r="D84" s="283"/>
      <c r="E84" s="283"/>
      <c r="F84" s="283"/>
      <c r="G84" s="283"/>
      <c r="H84" s="283"/>
      <c r="I84" s="283"/>
      <c r="J84" s="283"/>
      <c r="K84" s="283"/>
      <c r="L84" s="283"/>
      <c r="M84" s="283"/>
      <c r="N84" s="283"/>
      <c r="O84" s="283"/>
      <c r="P84" s="283"/>
      <c r="Q84" s="283"/>
      <c r="R84" s="283"/>
      <c r="S84" s="283"/>
      <c r="T84" s="283"/>
      <c r="U84" s="283"/>
      <c r="V84" s="283"/>
      <c r="W84" s="283"/>
      <c r="X84" s="283"/>
      <c r="Y84" s="283"/>
      <c r="Z84" s="283"/>
      <c r="AA84" s="283"/>
      <c r="AB84" s="283"/>
      <c r="AC84" s="283"/>
      <c r="AD84" s="283"/>
    </row>
    <row r="85" ht="20.25" customHeight="1">
      <c r="A85" s="283"/>
      <c r="B85" s="283"/>
      <c r="C85" s="283"/>
      <c r="D85" s="283"/>
      <c r="E85" s="283"/>
      <c r="F85" s="283"/>
      <c r="G85" s="283"/>
      <c r="H85" s="283"/>
      <c r="I85" s="283"/>
      <c r="J85" s="283"/>
      <c r="K85" s="283"/>
      <c r="L85" s="283"/>
      <c r="M85" s="283"/>
      <c r="N85" s="283"/>
      <c r="O85" s="283"/>
      <c r="P85" s="283"/>
      <c r="Q85" s="283"/>
      <c r="R85" s="283"/>
      <c r="S85" s="283"/>
      <c r="T85" s="283"/>
      <c r="U85" s="283"/>
      <c r="V85" s="283"/>
      <c r="W85" s="283"/>
      <c r="X85" s="283"/>
      <c r="Y85" s="283"/>
      <c r="Z85" s="283"/>
      <c r="AA85" s="283"/>
      <c r="AB85" s="283"/>
      <c r="AC85" s="283"/>
      <c r="AD85" s="283"/>
    </row>
    <row r="86" ht="20.25" customHeight="1">
      <c r="A86" s="283"/>
      <c r="B86" s="283"/>
      <c r="C86" s="283"/>
      <c r="D86" s="283"/>
      <c r="E86" s="283"/>
      <c r="F86" s="283"/>
      <c r="G86" s="283"/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283"/>
      <c r="T86" s="283"/>
      <c r="U86" s="283"/>
      <c r="V86" s="283"/>
      <c r="W86" s="283"/>
      <c r="X86" s="283"/>
      <c r="Y86" s="283"/>
      <c r="Z86" s="283"/>
      <c r="AA86" s="283"/>
      <c r="AB86" s="283"/>
      <c r="AC86" s="283"/>
      <c r="AD86" s="283"/>
    </row>
    <row r="87" ht="20.25" customHeight="1">
      <c r="A87" s="283"/>
      <c r="B87" s="283"/>
      <c r="C87" s="283"/>
      <c r="D87" s="283"/>
      <c r="E87" s="283"/>
      <c r="F87" s="283"/>
      <c r="G87" s="283"/>
      <c r="H87" s="283"/>
      <c r="I87" s="283"/>
      <c r="J87" s="283"/>
      <c r="K87" s="283"/>
      <c r="L87" s="283"/>
      <c r="M87" s="283"/>
      <c r="N87" s="283"/>
      <c r="O87" s="283"/>
      <c r="P87" s="283"/>
      <c r="Q87" s="283"/>
      <c r="R87" s="283"/>
      <c r="S87" s="283"/>
      <c r="T87" s="283"/>
      <c r="U87" s="283"/>
      <c r="V87" s="283"/>
      <c r="W87" s="283"/>
      <c r="X87" s="283"/>
      <c r="Y87" s="283"/>
      <c r="Z87" s="283"/>
      <c r="AA87" s="283"/>
      <c r="AB87" s="283"/>
      <c r="AC87" s="283"/>
      <c r="AD87" s="283"/>
    </row>
    <row r="88" ht="20.25" customHeight="1">
      <c r="A88" s="283"/>
      <c r="B88" s="283"/>
      <c r="C88" s="283"/>
      <c r="D88" s="283"/>
      <c r="E88" s="283"/>
      <c r="F88" s="283"/>
      <c r="G88" s="283"/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283"/>
      <c r="T88" s="283"/>
      <c r="U88" s="283"/>
      <c r="V88" s="283"/>
      <c r="W88" s="283"/>
      <c r="X88" s="283"/>
      <c r="Y88" s="283"/>
      <c r="Z88" s="283"/>
      <c r="AA88" s="283"/>
      <c r="AB88" s="283"/>
      <c r="AC88" s="283"/>
      <c r="AD88" s="283"/>
    </row>
    <row r="89" ht="20.25" customHeight="1">
      <c r="A89" s="283"/>
      <c r="B89" s="283"/>
      <c r="C89" s="283"/>
      <c r="D89" s="283"/>
      <c r="E89" s="283"/>
      <c r="F89" s="283"/>
      <c r="G89" s="283"/>
      <c r="H89" s="283"/>
      <c r="I89" s="283"/>
      <c r="J89" s="283"/>
      <c r="K89" s="283"/>
      <c r="L89" s="283"/>
      <c r="M89" s="283"/>
      <c r="N89" s="283"/>
      <c r="O89" s="283"/>
      <c r="P89" s="283"/>
      <c r="Q89" s="283"/>
      <c r="R89" s="283"/>
      <c r="S89" s="283"/>
      <c r="T89" s="283"/>
      <c r="U89" s="283"/>
      <c r="V89" s="283"/>
      <c r="W89" s="283"/>
      <c r="X89" s="283"/>
      <c r="Y89" s="283"/>
      <c r="Z89" s="283"/>
      <c r="AA89" s="283"/>
      <c r="AB89" s="283"/>
      <c r="AC89" s="283"/>
      <c r="AD89" s="283"/>
    </row>
    <row r="90" ht="20.25" customHeight="1">
      <c r="A90" s="283"/>
      <c r="B90" s="283"/>
      <c r="C90" s="283"/>
      <c r="D90" s="283"/>
      <c r="E90" s="283"/>
      <c r="F90" s="283"/>
      <c r="G90" s="283"/>
      <c r="H90" s="283"/>
      <c r="I90" s="283"/>
      <c r="J90" s="283"/>
      <c r="K90" s="283"/>
      <c r="L90" s="283"/>
      <c r="M90" s="283"/>
      <c r="N90" s="283"/>
      <c r="O90" s="283"/>
      <c r="P90" s="283"/>
      <c r="Q90" s="283"/>
      <c r="R90" s="283"/>
      <c r="S90" s="283"/>
      <c r="T90" s="283"/>
      <c r="U90" s="283"/>
      <c r="V90" s="283"/>
      <c r="W90" s="283"/>
      <c r="X90" s="283"/>
      <c r="Y90" s="283"/>
      <c r="Z90" s="283"/>
      <c r="AA90" s="283"/>
      <c r="AB90" s="283"/>
      <c r="AC90" s="283"/>
      <c r="AD90" s="283"/>
    </row>
    <row r="91" ht="20.25" customHeight="1">
      <c r="A91" s="283"/>
      <c r="B91" s="283"/>
      <c r="C91" s="283"/>
      <c r="D91" s="283"/>
      <c r="E91" s="283"/>
      <c r="F91" s="283"/>
      <c r="G91" s="283"/>
      <c r="H91" s="283"/>
      <c r="I91" s="283"/>
      <c r="J91" s="283"/>
      <c r="K91" s="283"/>
      <c r="L91" s="283"/>
      <c r="M91" s="283"/>
      <c r="N91" s="283"/>
      <c r="O91" s="283"/>
      <c r="P91" s="283"/>
      <c r="Q91" s="283"/>
      <c r="R91" s="283"/>
      <c r="S91" s="283"/>
      <c r="T91" s="283"/>
      <c r="U91" s="283"/>
      <c r="V91" s="283"/>
      <c r="W91" s="283"/>
      <c r="X91" s="283"/>
      <c r="Y91" s="283"/>
      <c r="Z91" s="283"/>
      <c r="AA91" s="283"/>
      <c r="AB91" s="283"/>
      <c r="AC91" s="283"/>
      <c r="AD91" s="283"/>
    </row>
    <row r="92" ht="20.25" customHeight="1">
      <c r="A92" s="283"/>
      <c r="B92" s="283"/>
      <c r="C92" s="283"/>
      <c r="D92" s="283"/>
      <c r="E92" s="283"/>
      <c r="F92" s="283"/>
      <c r="G92" s="283"/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283"/>
      <c r="T92" s="283"/>
      <c r="U92" s="283"/>
      <c r="V92" s="283"/>
      <c r="W92" s="283"/>
      <c r="X92" s="283"/>
      <c r="Y92" s="283"/>
      <c r="Z92" s="283"/>
      <c r="AA92" s="283"/>
      <c r="AB92" s="283"/>
      <c r="AC92" s="283"/>
      <c r="AD92" s="283"/>
    </row>
    <row r="93" ht="20.25" customHeight="1">
      <c r="A93" s="283"/>
      <c r="B93" s="283"/>
      <c r="C93" s="283"/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283"/>
      <c r="T93" s="283"/>
      <c r="U93" s="283"/>
      <c r="V93" s="283"/>
      <c r="W93" s="283"/>
      <c r="X93" s="283"/>
      <c r="Y93" s="283"/>
      <c r="Z93" s="283"/>
      <c r="AA93" s="283"/>
      <c r="AB93" s="283"/>
      <c r="AC93" s="283"/>
      <c r="AD93" s="283"/>
    </row>
    <row r="94" ht="20.25" customHeight="1">
      <c r="A94" s="283"/>
      <c r="B94" s="283"/>
      <c r="C94" s="283"/>
      <c r="D94" s="283"/>
      <c r="E94" s="283"/>
      <c r="F94" s="283"/>
      <c r="G94" s="283"/>
      <c r="H94" s="283"/>
      <c r="I94" s="283"/>
      <c r="J94" s="283"/>
      <c r="K94" s="283"/>
      <c r="L94" s="283"/>
      <c r="M94" s="283"/>
      <c r="N94" s="283"/>
      <c r="O94" s="283"/>
      <c r="P94" s="283"/>
      <c r="Q94" s="283"/>
      <c r="R94" s="283"/>
      <c r="S94" s="283"/>
      <c r="T94" s="283"/>
      <c r="U94" s="283"/>
      <c r="V94" s="283"/>
      <c r="W94" s="283"/>
      <c r="X94" s="283"/>
      <c r="Y94" s="283"/>
      <c r="Z94" s="283"/>
      <c r="AA94" s="283"/>
      <c r="AB94" s="283"/>
      <c r="AC94" s="283"/>
      <c r="AD94" s="283"/>
    </row>
    <row r="95" ht="20.25" customHeight="1">
      <c r="A95" s="283"/>
      <c r="B95" s="283"/>
      <c r="C95" s="283"/>
      <c r="D95" s="283"/>
      <c r="E95" s="283"/>
      <c r="F95" s="283"/>
      <c r="G95" s="283"/>
      <c r="H95" s="283"/>
      <c r="I95" s="283"/>
      <c r="J95" s="283"/>
      <c r="K95" s="283"/>
      <c r="L95" s="283"/>
      <c r="M95" s="283"/>
      <c r="N95" s="283"/>
      <c r="O95" s="283"/>
      <c r="P95" s="283"/>
      <c r="Q95" s="283"/>
      <c r="R95" s="283"/>
      <c r="S95" s="283"/>
      <c r="T95" s="283"/>
      <c r="U95" s="283"/>
      <c r="V95" s="283"/>
      <c r="W95" s="283"/>
      <c r="X95" s="283"/>
      <c r="Y95" s="283"/>
      <c r="Z95" s="283"/>
      <c r="AA95" s="283"/>
      <c r="AB95" s="283"/>
      <c r="AC95" s="283"/>
      <c r="AD95" s="283"/>
    </row>
    <row r="96" ht="20.25" customHeight="1">
      <c r="A96" s="283"/>
      <c r="B96" s="283"/>
      <c r="C96" s="283"/>
      <c r="D96" s="283"/>
      <c r="E96" s="283"/>
      <c r="F96" s="283"/>
      <c r="G96" s="283"/>
      <c r="H96" s="283"/>
      <c r="I96" s="283"/>
      <c r="J96" s="283"/>
      <c r="K96" s="283"/>
      <c r="L96" s="283"/>
      <c r="M96" s="283"/>
      <c r="N96" s="283"/>
      <c r="O96" s="283"/>
      <c r="P96" s="283"/>
      <c r="Q96" s="283"/>
      <c r="R96" s="283"/>
      <c r="S96" s="283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</row>
    <row r="97" ht="20.25" customHeight="1">
      <c r="A97" s="283"/>
      <c r="B97" s="283"/>
      <c r="C97" s="283"/>
      <c r="D97" s="283"/>
      <c r="E97" s="283"/>
      <c r="F97" s="283"/>
      <c r="G97" s="283"/>
      <c r="H97" s="283"/>
      <c r="I97" s="283"/>
      <c r="J97" s="283"/>
      <c r="K97" s="283"/>
      <c r="L97" s="283"/>
      <c r="M97" s="283"/>
      <c r="N97" s="283"/>
      <c r="O97" s="283"/>
      <c r="P97" s="283"/>
      <c r="Q97" s="283"/>
      <c r="R97" s="283"/>
      <c r="S97" s="283"/>
      <c r="T97" s="283"/>
      <c r="U97" s="283"/>
      <c r="V97" s="283"/>
      <c r="W97" s="283"/>
      <c r="X97" s="283"/>
      <c r="Y97" s="283"/>
      <c r="Z97" s="283"/>
      <c r="AA97" s="283"/>
      <c r="AB97" s="283"/>
      <c r="AC97" s="283"/>
      <c r="AD97" s="283"/>
    </row>
    <row r="98" ht="20.25" customHeight="1">
      <c r="A98" s="283"/>
      <c r="B98" s="283"/>
      <c r="C98" s="283"/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283"/>
      <c r="T98" s="283"/>
      <c r="U98" s="283"/>
      <c r="V98" s="283"/>
      <c r="W98" s="283"/>
      <c r="X98" s="283"/>
      <c r="Y98" s="283"/>
      <c r="Z98" s="283"/>
      <c r="AA98" s="283"/>
      <c r="AB98" s="283"/>
      <c r="AC98" s="283"/>
      <c r="AD98" s="283"/>
    </row>
    <row r="99" ht="20.25" customHeight="1">
      <c r="A99" s="283"/>
      <c r="B99" s="283"/>
      <c r="C99" s="283"/>
      <c r="D99" s="283"/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283"/>
      <c r="T99" s="283"/>
      <c r="U99" s="283"/>
      <c r="V99" s="283"/>
      <c r="W99" s="283"/>
      <c r="X99" s="283"/>
      <c r="Y99" s="283"/>
      <c r="Z99" s="283"/>
      <c r="AA99" s="283"/>
      <c r="AB99" s="283"/>
      <c r="AC99" s="283"/>
      <c r="AD99" s="283"/>
    </row>
    <row r="100" ht="20.25" customHeight="1">
      <c r="A100" s="283"/>
      <c r="B100" s="283"/>
      <c r="C100" s="283"/>
      <c r="D100" s="283"/>
      <c r="E100" s="283"/>
      <c r="F100" s="283"/>
      <c r="G100" s="283"/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283"/>
      <c r="T100" s="283"/>
      <c r="U100" s="283"/>
      <c r="V100" s="283"/>
      <c r="W100" s="283"/>
      <c r="X100" s="283"/>
      <c r="Y100" s="283"/>
      <c r="Z100" s="283"/>
      <c r="AA100" s="283"/>
      <c r="AB100" s="283"/>
      <c r="AC100" s="283"/>
      <c r="AD100" s="283"/>
    </row>
    <row r="101" ht="20.25" customHeight="1">
      <c r="A101" s="283"/>
      <c r="B101" s="283"/>
      <c r="C101" s="283"/>
      <c r="D101" s="283"/>
      <c r="E101" s="283"/>
      <c r="F101" s="283"/>
      <c r="G101" s="283"/>
      <c r="H101" s="283"/>
      <c r="I101" s="283"/>
      <c r="J101" s="283"/>
      <c r="K101" s="283"/>
      <c r="L101" s="283"/>
      <c r="M101" s="283"/>
      <c r="N101" s="283"/>
      <c r="O101" s="283"/>
      <c r="P101" s="283"/>
      <c r="Q101" s="283"/>
      <c r="R101" s="283"/>
      <c r="S101" s="283"/>
      <c r="T101" s="283"/>
      <c r="U101" s="283"/>
      <c r="V101" s="283"/>
      <c r="W101" s="283"/>
      <c r="X101" s="283"/>
      <c r="Y101" s="283"/>
      <c r="Z101" s="283"/>
      <c r="AA101" s="283"/>
      <c r="AB101" s="283"/>
      <c r="AC101" s="283"/>
      <c r="AD101" s="283"/>
    </row>
    <row r="102" ht="20.25" customHeight="1">
      <c r="A102" s="283"/>
      <c r="B102" s="283"/>
      <c r="C102" s="283"/>
      <c r="D102" s="283"/>
      <c r="E102" s="283"/>
      <c r="F102" s="283"/>
      <c r="G102" s="283"/>
      <c r="H102" s="283"/>
      <c r="I102" s="283"/>
      <c r="J102" s="283"/>
      <c r="K102" s="283"/>
      <c r="L102" s="283"/>
      <c r="M102" s="283"/>
      <c r="N102" s="283"/>
      <c r="O102" s="283"/>
      <c r="P102" s="283"/>
      <c r="Q102" s="283"/>
      <c r="R102" s="283"/>
      <c r="S102" s="283"/>
      <c r="T102" s="283"/>
      <c r="U102" s="283"/>
      <c r="V102" s="283"/>
      <c r="W102" s="283"/>
      <c r="X102" s="283"/>
      <c r="Y102" s="283"/>
      <c r="Z102" s="283"/>
      <c r="AA102" s="283"/>
      <c r="AB102" s="283"/>
      <c r="AC102" s="283"/>
      <c r="AD102" s="283"/>
    </row>
    <row r="103" ht="20.25" customHeight="1">
      <c r="A103" s="283"/>
      <c r="B103" s="283"/>
      <c r="C103" s="283"/>
      <c r="D103" s="283"/>
      <c r="E103" s="283"/>
      <c r="F103" s="283"/>
      <c r="G103" s="283"/>
      <c r="H103" s="283"/>
      <c r="I103" s="283"/>
      <c r="J103" s="283"/>
      <c r="K103" s="283"/>
      <c r="L103" s="283"/>
      <c r="M103" s="283"/>
      <c r="N103" s="283"/>
      <c r="O103" s="283"/>
      <c r="P103" s="283"/>
      <c r="Q103" s="283"/>
      <c r="R103" s="283"/>
      <c r="S103" s="283"/>
      <c r="T103" s="283"/>
      <c r="U103" s="283"/>
      <c r="V103" s="283"/>
      <c r="W103" s="283"/>
      <c r="X103" s="283"/>
      <c r="Y103" s="283"/>
      <c r="Z103" s="283"/>
      <c r="AA103" s="283"/>
      <c r="AB103" s="283"/>
      <c r="AC103" s="283"/>
      <c r="AD103" s="283"/>
    </row>
    <row r="104" ht="20.25" customHeight="1">
      <c r="A104" s="283"/>
      <c r="B104" s="283"/>
      <c r="C104" s="283"/>
      <c r="D104" s="283"/>
      <c r="E104" s="283"/>
      <c r="F104" s="283"/>
      <c r="G104" s="283"/>
      <c r="H104" s="283"/>
      <c r="I104" s="283"/>
      <c r="J104" s="283"/>
      <c r="K104" s="283"/>
      <c r="L104" s="283"/>
      <c r="M104" s="283"/>
      <c r="N104" s="283"/>
      <c r="O104" s="283"/>
      <c r="P104" s="283"/>
      <c r="Q104" s="283"/>
      <c r="R104" s="283"/>
      <c r="S104" s="283"/>
      <c r="T104" s="283"/>
      <c r="U104" s="283"/>
      <c r="V104" s="283"/>
      <c r="W104" s="283"/>
      <c r="X104" s="283"/>
      <c r="Y104" s="283"/>
      <c r="Z104" s="283"/>
      <c r="AA104" s="283"/>
      <c r="AB104" s="283"/>
      <c r="AC104" s="283"/>
      <c r="AD104" s="283"/>
    </row>
    <row r="105" ht="20.25" customHeight="1">
      <c r="A105" s="283"/>
      <c r="B105" s="283"/>
      <c r="C105" s="283"/>
      <c r="D105" s="283"/>
      <c r="E105" s="283"/>
      <c r="F105" s="283"/>
      <c r="G105" s="283"/>
      <c r="H105" s="283"/>
      <c r="I105" s="283"/>
      <c r="J105" s="283"/>
      <c r="K105" s="283"/>
      <c r="L105" s="283"/>
      <c r="M105" s="283"/>
      <c r="N105" s="283"/>
      <c r="O105" s="283"/>
      <c r="P105" s="283"/>
      <c r="Q105" s="283"/>
      <c r="R105" s="283"/>
      <c r="S105" s="283"/>
      <c r="T105" s="283"/>
      <c r="U105" s="283"/>
      <c r="V105" s="283"/>
      <c r="W105" s="283"/>
      <c r="X105" s="283"/>
      <c r="Y105" s="283"/>
      <c r="Z105" s="283"/>
      <c r="AA105" s="283"/>
      <c r="AB105" s="283"/>
      <c r="AC105" s="283"/>
      <c r="AD105" s="283"/>
    </row>
    <row r="106" ht="20.25" customHeight="1">
      <c r="A106" s="283"/>
      <c r="B106" s="283"/>
      <c r="C106" s="283"/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283"/>
      <c r="T106" s="283"/>
      <c r="U106" s="283"/>
      <c r="V106" s="283"/>
      <c r="W106" s="283"/>
      <c r="X106" s="283"/>
      <c r="Y106" s="283"/>
      <c r="Z106" s="283"/>
      <c r="AA106" s="283"/>
      <c r="AB106" s="283"/>
      <c r="AC106" s="283"/>
      <c r="AD106" s="283"/>
    </row>
    <row r="107" ht="20.25" customHeight="1">
      <c r="A107" s="283"/>
      <c r="B107" s="283"/>
      <c r="C107" s="283"/>
      <c r="D107" s="283"/>
      <c r="E107" s="283"/>
      <c r="F107" s="283"/>
      <c r="G107" s="283"/>
      <c r="H107" s="283"/>
      <c r="I107" s="283"/>
      <c r="J107" s="283"/>
      <c r="K107" s="283"/>
      <c r="L107" s="283"/>
      <c r="M107" s="283"/>
      <c r="N107" s="283"/>
      <c r="O107" s="283"/>
      <c r="P107" s="283"/>
      <c r="Q107" s="283"/>
      <c r="R107" s="283"/>
      <c r="S107" s="283"/>
      <c r="T107" s="283"/>
      <c r="U107" s="283"/>
      <c r="V107" s="283"/>
      <c r="W107" s="283"/>
      <c r="X107" s="283"/>
      <c r="Y107" s="283"/>
      <c r="Z107" s="283"/>
      <c r="AA107" s="283"/>
      <c r="AB107" s="283"/>
      <c r="AC107" s="283"/>
      <c r="AD107" s="283"/>
    </row>
    <row r="108" ht="20.25" customHeight="1">
      <c r="A108" s="283"/>
      <c r="B108" s="283"/>
      <c r="C108" s="283"/>
      <c r="D108" s="283"/>
      <c r="E108" s="283"/>
      <c r="F108" s="283"/>
      <c r="G108" s="283"/>
      <c r="H108" s="283"/>
      <c r="I108" s="283"/>
      <c r="J108" s="283"/>
      <c r="K108" s="283"/>
      <c r="L108" s="283"/>
      <c r="M108" s="283"/>
      <c r="N108" s="283"/>
      <c r="O108" s="283"/>
      <c r="P108" s="283"/>
      <c r="Q108" s="283"/>
      <c r="R108" s="283"/>
      <c r="S108" s="283"/>
      <c r="T108" s="283"/>
      <c r="U108" s="283"/>
      <c r="V108" s="283"/>
      <c r="W108" s="283"/>
      <c r="X108" s="283"/>
      <c r="Y108" s="283"/>
      <c r="Z108" s="283"/>
      <c r="AA108" s="283"/>
      <c r="AB108" s="283"/>
      <c r="AC108" s="283"/>
      <c r="AD108" s="283"/>
    </row>
    <row r="109" ht="20.25" customHeight="1">
      <c r="A109" s="283"/>
      <c r="B109" s="283"/>
      <c r="C109" s="283"/>
      <c r="D109" s="283"/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R109" s="283"/>
      <c r="S109" s="283"/>
      <c r="T109" s="283"/>
      <c r="U109" s="283"/>
      <c r="V109" s="283"/>
      <c r="W109" s="283"/>
      <c r="X109" s="283"/>
      <c r="Y109" s="283"/>
      <c r="Z109" s="283"/>
      <c r="AA109" s="283"/>
      <c r="AB109" s="283"/>
      <c r="AC109" s="283"/>
      <c r="AD109" s="283"/>
    </row>
    <row r="110" ht="20.25" customHeight="1">
      <c r="A110" s="283"/>
      <c r="B110" s="283"/>
      <c r="C110" s="283"/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283"/>
      <c r="T110" s="283"/>
      <c r="U110" s="283"/>
      <c r="V110" s="283"/>
      <c r="W110" s="283"/>
      <c r="X110" s="283"/>
      <c r="Y110" s="283"/>
      <c r="Z110" s="283"/>
      <c r="AA110" s="283"/>
      <c r="AB110" s="283"/>
      <c r="AC110" s="283"/>
      <c r="AD110" s="283"/>
    </row>
    <row r="111" ht="20.25" customHeight="1">
      <c r="A111" s="283"/>
      <c r="B111" s="283"/>
      <c r="C111" s="283"/>
      <c r="D111" s="283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283"/>
      <c r="T111" s="283"/>
      <c r="U111" s="283"/>
      <c r="V111" s="283"/>
      <c r="W111" s="283"/>
      <c r="X111" s="283"/>
      <c r="Y111" s="283"/>
      <c r="Z111" s="283"/>
      <c r="AA111" s="283"/>
      <c r="AB111" s="283"/>
      <c r="AC111" s="283"/>
      <c r="AD111" s="283"/>
    </row>
    <row r="112" ht="20.25" customHeight="1">
      <c r="A112" s="283"/>
      <c r="B112" s="283"/>
      <c r="C112" s="283"/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83"/>
      <c r="S112" s="283"/>
      <c r="T112" s="283"/>
      <c r="U112" s="283"/>
      <c r="V112" s="283"/>
      <c r="W112" s="283"/>
      <c r="X112" s="283"/>
      <c r="Y112" s="283"/>
      <c r="Z112" s="283"/>
      <c r="AA112" s="283"/>
      <c r="AB112" s="283"/>
      <c r="AC112" s="283"/>
      <c r="AD112" s="283"/>
    </row>
    <row r="113" ht="20.25" customHeight="1">
      <c r="A113" s="283"/>
      <c r="B113" s="283"/>
      <c r="C113" s="283"/>
      <c r="D113" s="283"/>
      <c r="E113" s="283"/>
      <c r="F113" s="283"/>
      <c r="G113" s="283"/>
      <c r="H113" s="283"/>
      <c r="I113" s="283"/>
      <c r="J113" s="283"/>
      <c r="K113" s="283"/>
      <c r="L113" s="283"/>
      <c r="M113" s="283"/>
      <c r="N113" s="283"/>
      <c r="O113" s="283"/>
      <c r="P113" s="283"/>
      <c r="Q113" s="283"/>
      <c r="R113" s="283"/>
      <c r="S113" s="283"/>
      <c r="T113" s="283"/>
      <c r="U113" s="283"/>
      <c r="V113" s="283"/>
      <c r="W113" s="283"/>
      <c r="X113" s="283"/>
      <c r="Y113" s="283"/>
      <c r="Z113" s="283"/>
      <c r="AA113" s="283"/>
      <c r="AB113" s="283"/>
      <c r="AC113" s="283"/>
      <c r="AD113" s="283"/>
    </row>
    <row r="114" ht="20.25" customHeight="1">
      <c r="A114" s="283"/>
      <c r="B114" s="283"/>
      <c r="C114" s="283"/>
      <c r="D114" s="283"/>
      <c r="E114" s="283"/>
      <c r="F114" s="283"/>
      <c r="G114" s="283"/>
      <c r="H114" s="283"/>
      <c r="I114" s="283"/>
      <c r="J114" s="283"/>
      <c r="K114" s="283"/>
      <c r="L114" s="283"/>
      <c r="M114" s="283"/>
      <c r="N114" s="283"/>
      <c r="O114" s="283"/>
      <c r="P114" s="283"/>
      <c r="Q114" s="283"/>
      <c r="R114" s="283"/>
      <c r="S114" s="283"/>
      <c r="T114" s="283"/>
      <c r="U114" s="283"/>
      <c r="V114" s="283"/>
      <c r="W114" s="283"/>
      <c r="X114" s="283"/>
      <c r="Y114" s="283"/>
      <c r="Z114" s="283"/>
      <c r="AA114" s="283"/>
      <c r="AB114" s="283"/>
      <c r="AC114" s="283"/>
      <c r="AD114" s="283"/>
    </row>
    <row r="115" ht="20.25" customHeight="1">
      <c r="A115" s="283"/>
      <c r="B115" s="283"/>
      <c r="C115" s="283"/>
      <c r="D115" s="283"/>
      <c r="E115" s="283"/>
      <c r="F115" s="283"/>
      <c r="G115" s="283"/>
      <c r="H115" s="283"/>
      <c r="I115" s="283"/>
      <c r="J115" s="283"/>
      <c r="K115" s="283"/>
      <c r="L115" s="283"/>
      <c r="M115" s="283"/>
      <c r="N115" s="283"/>
      <c r="O115" s="283"/>
      <c r="P115" s="283"/>
      <c r="Q115" s="283"/>
      <c r="R115" s="283"/>
      <c r="S115" s="283"/>
      <c r="T115" s="283"/>
      <c r="U115" s="283"/>
      <c r="V115" s="283"/>
      <c r="W115" s="283"/>
      <c r="X115" s="283"/>
      <c r="Y115" s="283"/>
      <c r="Z115" s="283"/>
      <c r="AA115" s="283"/>
      <c r="AB115" s="283"/>
      <c r="AC115" s="283"/>
      <c r="AD115" s="283"/>
    </row>
    <row r="116" ht="20.25" customHeight="1">
      <c r="A116" s="283"/>
      <c r="B116" s="283"/>
      <c r="C116" s="283"/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83"/>
      <c r="S116" s="283"/>
      <c r="T116" s="283"/>
      <c r="U116" s="283"/>
      <c r="V116" s="283"/>
      <c r="W116" s="283"/>
      <c r="X116" s="283"/>
      <c r="Y116" s="283"/>
      <c r="Z116" s="283"/>
      <c r="AA116" s="283"/>
      <c r="AB116" s="283"/>
      <c r="AC116" s="283"/>
      <c r="AD116" s="283"/>
    </row>
    <row r="117" ht="20.25" customHeight="1">
      <c r="A117" s="283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283"/>
      <c r="T117" s="283"/>
      <c r="U117" s="283"/>
      <c r="V117" s="283"/>
      <c r="W117" s="283"/>
      <c r="X117" s="283"/>
      <c r="Y117" s="283"/>
      <c r="Z117" s="283"/>
      <c r="AA117" s="283"/>
      <c r="AB117" s="283"/>
      <c r="AC117" s="283"/>
      <c r="AD117" s="283"/>
    </row>
    <row r="118" ht="20.25" customHeight="1">
      <c r="A118" s="283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283"/>
      <c r="T118" s="283"/>
      <c r="U118" s="283"/>
      <c r="V118" s="283"/>
      <c r="W118" s="283"/>
      <c r="X118" s="283"/>
      <c r="Y118" s="283"/>
      <c r="Z118" s="283"/>
      <c r="AA118" s="283"/>
      <c r="AB118" s="283"/>
      <c r="AC118" s="283"/>
      <c r="AD118" s="283"/>
    </row>
    <row r="119" ht="20.25" customHeight="1">
      <c r="A119" s="283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3"/>
      <c r="R119" s="283"/>
      <c r="S119" s="283"/>
      <c r="T119" s="283"/>
      <c r="U119" s="283"/>
      <c r="V119" s="283"/>
      <c r="W119" s="283"/>
      <c r="X119" s="283"/>
      <c r="Y119" s="283"/>
      <c r="Z119" s="283"/>
      <c r="AA119" s="283"/>
      <c r="AB119" s="283"/>
      <c r="AC119" s="283"/>
      <c r="AD119" s="283"/>
    </row>
    <row r="120" ht="20.25" customHeight="1">
      <c r="A120" s="283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3"/>
      <c r="R120" s="283"/>
      <c r="S120" s="283"/>
      <c r="T120" s="283"/>
      <c r="U120" s="283"/>
      <c r="V120" s="283"/>
      <c r="W120" s="283"/>
      <c r="X120" s="283"/>
      <c r="Y120" s="283"/>
      <c r="Z120" s="283"/>
      <c r="AA120" s="283"/>
      <c r="AB120" s="283"/>
      <c r="AC120" s="283"/>
      <c r="AD120" s="283"/>
    </row>
    <row r="121" ht="20.25" customHeight="1">
      <c r="A121" s="283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3"/>
      <c r="R121" s="283"/>
      <c r="S121" s="283"/>
      <c r="T121" s="283"/>
      <c r="U121" s="283"/>
      <c r="V121" s="283"/>
      <c r="W121" s="283"/>
      <c r="X121" s="283"/>
      <c r="Y121" s="283"/>
      <c r="Z121" s="283"/>
      <c r="AA121" s="283"/>
      <c r="AB121" s="283"/>
      <c r="AC121" s="283"/>
      <c r="AD121" s="283"/>
    </row>
    <row r="122" ht="20.25" customHeight="1">
      <c r="A122" s="283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3"/>
      <c r="R122" s="283"/>
      <c r="S122" s="283"/>
      <c r="T122" s="283"/>
      <c r="U122" s="283"/>
      <c r="V122" s="283"/>
      <c r="W122" s="283"/>
      <c r="X122" s="283"/>
      <c r="Y122" s="283"/>
      <c r="Z122" s="283"/>
      <c r="AA122" s="283"/>
      <c r="AB122" s="283"/>
      <c r="AC122" s="283"/>
      <c r="AD122" s="283"/>
    </row>
    <row r="123" ht="20.25" customHeight="1">
      <c r="A123" s="283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3"/>
      <c r="R123" s="283"/>
      <c r="S123" s="283"/>
      <c r="T123" s="283"/>
      <c r="U123" s="283"/>
      <c r="V123" s="283"/>
      <c r="W123" s="283"/>
      <c r="X123" s="283"/>
      <c r="Y123" s="283"/>
      <c r="Z123" s="283"/>
      <c r="AA123" s="283"/>
      <c r="AB123" s="283"/>
      <c r="AC123" s="283"/>
      <c r="AD123" s="283"/>
    </row>
    <row r="124" ht="20.25" customHeight="1">
      <c r="A124" s="283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3"/>
      <c r="R124" s="283"/>
      <c r="S124" s="283"/>
      <c r="T124" s="283"/>
      <c r="U124" s="283"/>
      <c r="V124" s="283"/>
      <c r="W124" s="283"/>
      <c r="X124" s="283"/>
      <c r="Y124" s="283"/>
      <c r="Z124" s="283"/>
      <c r="AA124" s="283"/>
      <c r="AB124" s="283"/>
      <c r="AC124" s="283"/>
      <c r="AD124" s="283"/>
    </row>
    <row r="125" ht="20.25" customHeight="1">
      <c r="A125" s="283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283"/>
      <c r="T125" s="283"/>
      <c r="U125" s="283"/>
      <c r="V125" s="283"/>
      <c r="W125" s="283"/>
      <c r="X125" s="283"/>
      <c r="Y125" s="283"/>
      <c r="Z125" s="283"/>
      <c r="AA125" s="283"/>
      <c r="AB125" s="283"/>
      <c r="AC125" s="283"/>
      <c r="AD125" s="283"/>
    </row>
    <row r="126" ht="20.25" customHeight="1">
      <c r="A126" s="283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3"/>
      <c r="R126" s="283"/>
      <c r="S126" s="283"/>
      <c r="T126" s="283"/>
      <c r="U126" s="283"/>
      <c r="V126" s="283"/>
      <c r="W126" s="283"/>
      <c r="X126" s="283"/>
      <c r="Y126" s="283"/>
      <c r="Z126" s="283"/>
      <c r="AA126" s="283"/>
      <c r="AB126" s="283"/>
      <c r="AC126" s="283"/>
      <c r="AD126" s="283"/>
    </row>
    <row r="127" ht="20.25" customHeight="1">
      <c r="A127" s="283"/>
      <c r="B127" s="283"/>
      <c r="C127" s="283"/>
      <c r="D127" s="283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83"/>
      <c r="P127" s="283"/>
      <c r="Q127" s="283"/>
      <c r="R127" s="283"/>
      <c r="S127" s="283"/>
      <c r="T127" s="283"/>
      <c r="U127" s="283"/>
      <c r="V127" s="283"/>
      <c r="W127" s="283"/>
      <c r="X127" s="283"/>
      <c r="Y127" s="283"/>
      <c r="Z127" s="283"/>
      <c r="AA127" s="283"/>
      <c r="AB127" s="283"/>
      <c r="AC127" s="283"/>
      <c r="AD127" s="283"/>
    </row>
    <row r="128" ht="20.25" customHeight="1">
      <c r="A128" s="283"/>
      <c r="B128" s="283"/>
      <c r="C128" s="283"/>
      <c r="D128" s="283"/>
      <c r="E128" s="283"/>
      <c r="F128" s="283"/>
      <c r="G128" s="283"/>
      <c r="H128" s="283"/>
      <c r="I128" s="283"/>
      <c r="J128" s="283"/>
      <c r="K128" s="283"/>
      <c r="L128" s="283"/>
      <c r="M128" s="283"/>
      <c r="N128" s="283"/>
      <c r="O128" s="283"/>
      <c r="P128" s="283"/>
      <c r="Q128" s="283"/>
      <c r="R128" s="283"/>
      <c r="S128" s="283"/>
      <c r="T128" s="283"/>
      <c r="U128" s="283"/>
      <c r="V128" s="283"/>
      <c r="W128" s="283"/>
      <c r="X128" s="283"/>
      <c r="Y128" s="283"/>
      <c r="Z128" s="283"/>
      <c r="AA128" s="283"/>
      <c r="AB128" s="283"/>
      <c r="AC128" s="283"/>
      <c r="AD128" s="283"/>
    </row>
    <row r="129" ht="20.25" customHeight="1">
      <c r="A129" s="283"/>
      <c r="B129" s="283"/>
      <c r="C129" s="283"/>
      <c r="D129" s="283"/>
      <c r="E129" s="283"/>
      <c r="F129" s="283"/>
      <c r="G129" s="283"/>
      <c r="H129" s="283"/>
      <c r="I129" s="283"/>
      <c r="J129" s="283"/>
      <c r="K129" s="283"/>
      <c r="L129" s="283"/>
      <c r="M129" s="283"/>
      <c r="N129" s="283"/>
      <c r="O129" s="283"/>
      <c r="P129" s="283"/>
      <c r="Q129" s="283"/>
      <c r="R129" s="283"/>
      <c r="S129" s="283"/>
      <c r="T129" s="283"/>
      <c r="U129" s="283"/>
      <c r="V129" s="283"/>
      <c r="W129" s="283"/>
      <c r="X129" s="283"/>
      <c r="Y129" s="283"/>
      <c r="Z129" s="283"/>
      <c r="AA129" s="283"/>
      <c r="AB129" s="283"/>
      <c r="AC129" s="283"/>
      <c r="AD129" s="283"/>
    </row>
    <row r="130" ht="20.25" customHeight="1">
      <c r="A130" s="283"/>
      <c r="B130" s="283"/>
      <c r="C130" s="283"/>
      <c r="D130" s="283"/>
      <c r="E130" s="283"/>
      <c r="F130" s="283"/>
      <c r="G130" s="283"/>
      <c r="H130" s="283"/>
      <c r="I130" s="283"/>
      <c r="J130" s="283"/>
      <c r="K130" s="283"/>
      <c r="L130" s="283"/>
      <c r="M130" s="283"/>
      <c r="N130" s="283"/>
      <c r="O130" s="283"/>
      <c r="P130" s="283"/>
      <c r="Q130" s="283"/>
      <c r="R130" s="283"/>
      <c r="S130" s="283"/>
      <c r="T130" s="283"/>
      <c r="U130" s="283"/>
      <c r="V130" s="283"/>
      <c r="W130" s="283"/>
      <c r="X130" s="283"/>
      <c r="Y130" s="283"/>
      <c r="Z130" s="283"/>
      <c r="AA130" s="283"/>
      <c r="AB130" s="283"/>
      <c r="AC130" s="283"/>
      <c r="AD130" s="283"/>
    </row>
    <row r="131" ht="20.25" customHeight="1">
      <c r="A131" s="283"/>
      <c r="B131" s="283"/>
      <c r="C131" s="283"/>
      <c r="D131" s="283"/>
      <c r="E131" s="283"/>
      <c r="F131" s="283"/>
      <c r="G131" s="283"/>
      <c r="H131" s="283"/>
      <c r="I131" s="283"/>
      <c r="J131" s="283"/>
      <c r="K131" s="283"/>
      <c r="L131" s="283"/>
      <c r="M131" s="283"/>
      <c r="N131" s="283"/>
      <c r="O131" s="283"/>
      <c r="P131" s="283"/>
      <c r="Q131" s="283"/>
      <c r="R131" s="283"/>
      <c r="S131" s="283"/>
      <c r="T131" s="283"/>
      <c r="U131" s="283"/>
      <c r="V131" s="283"/>
      <c r="W131" s="283"/>
      <c r="X131" s="283"/>
      <c r="Y131" s="283"/>
      <c r="Z131" s="283"/>
      <c r="AA131" s="283"/>
      <c r="AB131" s="283"/>
      <c r="AC131" s="283"/>
      <c r="AD131" s="283"/>
    </row>
    <row r="132" ht="20.25" customHeight="1">
      <c r="A132" s="283"/>
      <c r="B132" s="283"/>
      <c r="C132" s="283"/>
      <c r="D132" s="283"/>
      <c r="E132" s="283"/>
      <c r="F132" s="283"/>
      <c r="G132" s="283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283"/>
      <c r="T132" s="283"/>
      <c r="U132" s="283"/>
      <c r="V132" s="283"/>
      <c r="W132" s="283"/>
      <c r="X132" s="283"/>
      <c r="Y132" s="283"/>
      <c r="Z132" s="283"/>
      <c r="AA132" s="283"/>
      <c r="AB132" s="283"/>
      <c r="AC132" s="283"/>
      <c r="AD132" s="283"/>
    </row>
    <row r="133" ht="20.25" customHeight="1">
      <c r="A133" s="283"/>
      <c r="B133" s="283"/>
      <c r="C133" s="283"/>
      <c r="D133" s="283"/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283"/>
      <c r="T133" s="283"/>
      <c r="U133" s="283"/>
      <c r="V133" s="283"/>
      <c r="W133" s="283"/>
      <c r="X133" s="283"/>
      <c r="Y133" s="283"/>
      <c r="Z133" s="283"/>
      <c r="AA133" s="283"/>
      <c r="AB133" s="283"/>
      <c r="AC133" s="283"/>
      <c r="AD133" s="283"/>
    </row>
    <row r="134" ht="20.25" customHeight="1">
      <c r="A134" s="283"/>
      <c r="B134" s="283"/>
      <c r="C134" s="283"/>
      <c r="D134" s="283"/>
      <c r="E134" s="283"/>
      <c r="F134" s="283"/>
      <c r="G134" s="283"/>
      <c r="H134" s="283"/>
      <c r="I134" s="283"/>
      <c r="J134" s="283"/>
      <c r="K134" s="283"/>
      <c r="L134" s="283"/>
      <c r="M134" s="283"/>
      <c r="N134" s="283"/>
      <c r="O134" s="283"/>
      <c r="P134" s="283"/>
      <c r="Q134" s="283"/>
      <c r="R134" s="283"/>
      <c r="S134" s="283"/>
      <c r="T134" s="283"/>
      <c r="U134" s="283"/>
      <c r="V134" s="283"/>
      <c r="W134" s="283"/>
      <c r="X134" s="283"/>
      <c r="Y134" s="283"/>
      <c r="Z134" s="283"/>
      <c r="AA134" s="283"/>
      <c r="AB134" s="283"/>
      <c r="AC134" s="283"/>
      <c r="AD134" s="283"/>
    </row>
    <row r="135" ht="20.25" customHeight="1">
      <c r="A135" s="283"/>
      <c r="B135" s="283"/>
      <c r="C135" s="283"/>
      <c r="D135" s="283"/>
      <c r="E135" s="283"/>
      <c r="F135" s="283"/>
      <c r="G135" s="283"/>
      <c r="H135" s="283"/>
      <c r="I135" s="283"/>
      <c r="J135" s="283"/>
      <c r="K135" s="283"/>
      <c r="L135" s="283"/>
      <c r="M135" s="283"/>
      <c r="N135" s="283"/>
      <c r="O135" s="283"/>
      <c r="P135" s="283"/>
      <c r="Q135" s="283"/>
      <c r="R135" s="283"/>
      <c r="S135" s="283"/>
      <c r="T135" s="283"/>
      <c r="U135" s="283"/>
      <c r="V135" s="283"/>
      <c r="W135" s="283"/>
      <c r="X135" s="283"/>
      <c r="Y135" s="283"/>
      <c r="Z135" s="283"/>
      <c r="AA135" s="283"/>
      <c r="AB135" s="283"/>
      <c r="AC135" s="283"/>
      <c r="AD135" s="283"/>
    </row>
    <row r="136" ht="20.25" customHeight="1">
      <c r="A136" s="283"/>
      <c r="B136" s="283"/>
      <c r="C136" s="283"/>
      <c r="D136" s="283"/>
      <c r="E136" s="283"/>
      <c r="F136" s="283"/>
      <c r="G136" s="283"/>
      <c r="H136" s="283"/>
      <c r="I136" s="283"/>
      <c r="J136" s="283"/>
      <c r="K136" s="283"/>
      <c r="L136" s="283"/>
      <c r="M136" s="283"/>
      <c r="N136" s="283"/>
      <c r="O136" s="283"/>
      <c r="P136" s="283"/>
      <c r="Q136" s="283"/>
      <c r="R136" s="283"/>
      <c r="S136" s="283"/>
      <c r="T136" s="283"/>
      <c r="U136" s="283"/>
      <c r="V136" s="283"/>
      <c r="W136" s="283"/>
      <c r="X136" s="283"/>
      <c r="Y136" s="283"/>
      <c r="Z136" s="283"/>
      <c r="AA136" s="283"/>
      <c r="AB136" s="283"/>
      <c r="AC136" s="283"/>
      <c r="AD136" s="283"/>
    </row>
    <row r="137" ht="20.25" customHeight="1">
      <c r="A137" s="283"/>
      <c r="B137" s="283"/>
      <c r="C137" s="283"/>
      <c r="D137" s="283"/>
      <c r="E137" s="283"/>
      <c r="F137" s="283"/>
      <c r="G137" s="283"/>
      <c r="H137" s="283"/>
      <c r="I137" s="283"/>
      <c r="J137" s="283"/>
      <c r="K137" s="283"/>
      <c r="L137" s="283"/>
      <c r="M137" s="283"/>
      <c r="N137" s="283"/>
      <c r="O137" s="283"/>
      <c r="P137" s="283"/>
      <c r="Q137" s="283"/>
      <c r="R137" s="283"/>
      <c r="S137" s="283"/>
      <c r="T137" s="283"/>
      <c r="U137" s="283"/>
      <c r="V137" s="283"/>
      <c r="W137" s="283"/>
      <c r="X137" s="283"/>
      <c r="Y137" s="283"/>
      <c r="Z137" s="283"/>
      <c r="AA137" s="283"/>
      <c r="AB137" s="283"/>
      <c r="AC137" s="283"/>
      <c r="AD137" s="283"/>
    </row>
    <row r="138" ht="20.25" customHeight="1">
      <c r="A138" s="283"/>
      <c r="B138" s="283"/>
      <c r="C138" s="283"/>
      <c r="D138" s="283"/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283"/>
      <c r="T138" s="283"/>
      <c r="U138" s="283"/>
      <c r="V138" s="283"/>
      <c r="W138" s="283"/>
      <c r="X138" s="283"/>
      <c r="Y138" s="283"/>
      <c r="Z138" s="283"/>
      <c r="AA138" s="283"/>
      <c r="AB138" s="283"/>
      <c r="AC138" s="283"/>
      <c r="AD138" s="283"/>
    </row>
    <row r="139" ht="20.25" customHeight="1">
      <c r="A139" s="283"/>
      <c r="B139" s="283"/>
      <c r="C139" s="283"/>
      <c r="D139" s="283"/>
      <c r="E139" s="283"/>
      <c r="F139" s="283"/>
      <c r="G139" s="283"/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283"/>
      <c r="T139" s="283"/>
      <c r="U139" s="283"/>
      <c r="V139" s="283"/>
      <c r="W139" s="283"/>
      <c r="X139" s="283"/>
      <c r="Y139" s="283"/>
      <c r="Z139" s="283"/>
      <c r="AA139" s="283"/>
      <c r="AB139" s="283"/>
      <c r="AC139" s="283"/>
      <c r="AD139" s="283"/>
    </row>
    <row r="140" ht="20.25" customHeight="1">
      <c r="A140" s="283"/>
      <c r="B140" s="283"/>
      <c r="C140" s="283"/>
      <c r="D140" s="283"/>
      <c r="E140" s="283"/>
      <c r="F140" s="283"/>
      <c r="G140" s="283"/>
      <c r="H140" s="283"/>
      <c r="I140" s="283"/>
      <c r="J140" s="283"/>
      <c r="K140" s="283"/>
      <c r="L140" s="283"/>
      <c r="M140" s="283"/>
      <c r="N140" s="283"/>
      <c r="O140" s="283"/>
      <c r="P140" s="283"/>
      <c r="Q140" s="283"/>
      <c r="R140" s="283"/>
      <c r="S140" s="283"/>
      <c r="T140" s="283"/>
      <c r="U140" s="283"/>
      <c r="V140" s="283"/>
      <c r="W140" s="283"/>
      <c r="X140" s="283"/>
      <c r="Y140" s="283"/>
      <c r="Z140" s="283"/>
      <c r="AA140" s="283"/>
      <c r="AB140" s="283"/>
      <c r="AC140" s="283"/>
      <c r="AD140" s="283"/>
    </row>
    <row r="141" ht="20.25" customHeight="1">
      <c r="A141" s="283"/>
      <c r="B141" s="283"/>
      <c r="C141" s="283"/>
      <c r="D141" s="283"/>
      <c r="E141" s="283"/>
      <c r="F141" s="283"/>
      <c r="G141" s="283"/>
      <c r="H141" s="283"/>
      <c r="I141" s="283"/>
      <c r="J141" s="283"/>
      <c r="K141" s="283"/>
      <c r="L141" s="283"/>
      <c r="M141" s="283"/>
      <c r="N141" s="283"/>
      <c r="O141" s="283"/>
      <c r="P141" s="283"/>
      <c r="Q141" s="283"/>
      <c r="R141" s="283"/>
      <c r="S141" s="283"/>
      <c r="T141" s="283"/>
      <c r="U141" s="283"/>
      <c r="V141" s="283"/>
      <c r="W141" s="283"/>
      <c r="X141" s="283"/>
      <c r="Y141" s="283"/>
      <c r="Z141" s="283"/>
      <c r="AA141" s="283"/>
      <c r="AB141" s="283"/>
      <c r="AC141" s="283"/>
      <c r="AD141" s="283"/>
    </row>
    <row r="142" ht="20.25" customHeight="1">
      <c r="A142" s="283"/>
      <c r="B142" s="283"/>
      <c r="C142" s="283"/>
      <c r="D142" s="283"/>
      <c r="E142" s="283"/>
      <c r="F142" s="283"/>
      <c r="G142" s="283"/>
      <c r="H142" s="283"/>
      <c r="I142" s="283"/>
      <c r="J142" s="283"/>
      <c r="K142" s="283"/>
      <c r="L142" s="283"/>
      <c r="M142" s="283"/>
      <c r="N142" s="283"/>
      <c r="O142" s="283"/>
      <c r="P142" s="283"/>
      <c r="Q142" s="283"/>
      <c r="R142" s="283"/>
      <c r="S142" s="283"/>
      <c r="T142" s="283"/>
      <c r="U142" s="283"/>
      <c r="V142" s="283"/>
      <c r="W142" s="283"/>
      <c r="X142" s="283"/>
      <c r="Y142" s="283"/>
      <c r="Z142" s="283"/>
      <c r="AA142" s="283"/>
      <c r="AB142" s="283"/>
      <c r="AC142" s="283"/>
      <c r="AD142" s="283"/>
    </row>
    <row r="143" ht="20.25" customHeight="1">
      <c r="A143" s="283"/>
      <c r="B143" s="283"/>
      <c r="C143" s="283"/>
      <c r="D143" s="283"/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283"/>
      <c r="T143" s="283"/>
      <c r="U143" s="283"/>
      <c r="V143" s="283"/>
      <c r="W143" s="283"/>
      <c r="X143" s="283"/>
      <c r="Y143" s="283"/>
      <c r="Z143" s="283"/>
      <c r="AA143" s="283"/>
      <c r="AB143" s="283"/>
      <c r="AC143" s="283"/>
      <c r="AD143" s="283"/>
    </row>
    <row r="144" ht="20.25" customHeight="1">
      <c r="A144" s="283"/>
      <c r="B144" s="283"/>
      <c r="C144" s="283"/>
      <c r="D144" s="283"/>
      <c r="E144" s="283"/>
      <c r="F144" s="283"/>
      <c r="G144" s="283"/>
      <c r="H144" s="283"/>
      <c r="I144" s="283"/>
      <c r="J144" s="283"/>
      <c r="K144" s="283"/>
      <c r="L144" s="283"/>
      <c r="M144" s="283"/>
      <c r="N144" s="283"/>
      <c r="O144" s="283"/>
      <c r="P144" s="283"/>
      <c r="Q144" s="283"/>
      <c r="R144" s="283"/>
      <c r="S144" s="283"/>
      <c r="T144" s="283"/>
      <c r="U144" s="283"/>
      <c r="V144" s="283"/>
      <c r="W144" s="283"/>
      <c r="X144" s="283"/>
      <c r="Y144" s="283"/>
      <c r="Z144" s="283"/>
      <c r="AA144" s="283"/>
      <c r="AB144" s="283"/>
      <c r="AC144" s="283"/>
      <c r="AD144" s="283"/>
    </row>
    <row r="145" ht="20.25" customHeight="1">
      <c r="A145" s="283"/>
      <c r="B145" s="283"/>
      <c r="C145" s="283"/>
      <c r="D145" s="283"/>
      <c r="E145" s="283"/>
      <c r="F145" s="283"/>
      <c r="G145" s="283"/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283"/>
      <c r="T145" s="283"/>
      <c r="U145" s="283"/>
      <c r="V145" s="283"/>
      <c r="W145" s="283"/>
      <c r="X145" s="283"/>
      <c r="Y145" s="283"/>
      <c r="Z145" s="283"/>
      <c r="AA145" s="283"/>
      <c r="AB145" s="283"/>
      <c r="AC145" s="283"/>
      <c r="AD145" s="283"/>
    </row>
    <row r="146" ht="20.25" customHeight="1">
      <c r="A146" s="283"/>
      <c r="B146" s="283"/>
      <c r="C146" s="283"/>
      <c r="D146" s="283"/>
      <c r="E146" s="283"/>
      <c r="F146" s="283"/>
      <c r="G146" s="283"/>
      <c r="H146" s="283"/>
      <c r="I146" s="283"/>
      <c r="J146" s="283"/>
      <c r="K146" s="283"/>
      <c r="L146" s="283"/>
      <c r="M146" s="283"/>
      <c r="N146" s="283"/>
      <c r="O146" s="283"/>
      <c r="P146" s="283"/>
      <c r="Q146" s="283"/>
      <c r="R146" s="283"/>
      <c r="S146" s="283"/>
      <c r="T146" s="283"/>
      <c r="U146" s="283"/>
      <c r="V146" s="283"/>
      <c r="W146" s="283"/>
      <c r="X146" s="283"/>
      <c r="Y146" s="283"/>
      <c r="Z146" s="283"/>
      <c r="AA146" s="283"/>
      <c r="AB146" s="283"/>
      <c r="AC146" s="283"/>
      <c r="AD146" s="283"/>
    </row>
    <row r="147" ht="20.25" customHeight="1">
      <c r="A147" s="283"/>
      <c r="B147" s="283"/>
      <c r="C147" s="283"/>
      <c r="D147" s="283"/>
      <c r="E147" s="283"/>
      <c r="F147" s="283"/>
      <c r="G147" s="283"/>
      <c r="H147" s="283"/>
      <c r="I147" s="283"/>
      <c r="J147" s="283"/>
      <c r="K147" s="283"/>
      <c r="L147" s="283"/>
      <c r="M147" s="283"/>
      <c r="N147" s="283"/>
      <c r="O147" s="283"/>
      <c r="P147" s="283"/>
      <c r="Q147" s="283"/>
      <c r="R147" s="283"/>
      <c r="S147" s="283"/>
      <c r="T147" s="283"/>
      <c r="U147" s="283"/>
      <c r="V147" s="283"/>
      <c r="W147" s="283"/>
      <c r="X147" s="283"/>
      <c r="Y147" s="283"/>
      <c r="Z147" s="283"/>
      <c r="AA147" s="283"/>
      <c r="AB147" s="283"/>
      <c r="AC147" s="283"/>
      <c r="AD147" s="283"/>
    </row>
    <row r="148" ht="20.25" customHeight="1">
      <c r="A148" s="283"/>
      <c r="B148" s="283"/>
      <c r="C148" s="283"/>
      <c r="D148" s="283"/>
      <c r="E148" s="283"/>
      <c r="F148" s="283"/>
      <c r="G148" s="283"/>
      <c r="H148" s="283"/>
      <c r="I148" s="283"/>
      <c r="J148" s="283"/>
      <c r="K148" s="283"/>
      <c r="L148" s="283"/>
      <c r="M148" s="283"/>
      <c r="N148" s="283"/>
      <c r="O148" s="283"/>
      <c r="P148" s="283"/>
      <c r="Q148" s="283"/>
      <c r="R148" s="283"/>
      <c r="S148" s="283"/>
      <c r="T148" s="283"/>
      <c r="U148" s="283"/>
      <c r="V148" s="283"/>
      <c r="W148" s="283"/>
      <c r="X148" s="283"/>
      <c r="Y148" s="283"/>
      <c r="Z148" s="283"/>
      <c r="AA148" s="283"/>
      <c r="AB148" s="283"/>
      <c r="AC148" s="283"/>
      <c r="AD148" s="283"/>
    </row>
    <row r="149" ht="20.25" customHeight="1">
      <c r="A149" s="283"/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283"/>
      <c r="T149" s="283"/>
      <c r="U149" s="283"/>
      <c r="V149" s="283"/>
      <c r="W149" s="283"/>
      <c r="X149" s="283"/>
      <c r="Y149" s="283"/>
      <c r="Z149" s="283"/>
      <c r="AA149" s="283"/>
      <c r="AB149" s="283"/>
      <c r="AC149" s="283"/>
      <c r="AD149" s="283"/>
    </row>
    <row r="150" ht="20.25" customHeight="1">
      <c r="A150" s="283"/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283"/>
      <c r="T150" s="283"/>
      <c r="U150" s="283"/>
      <c r="V150" s="283"/>
      <c r="W150" s="283"/>
      <c r="X150" s="283"/>
      <c r="Y150" s="283"/>
      <c r="Z150" s="283"/>
      <c r="AA150" s="283"/>
      <c r="AB150" s="283"/>
      <c r="AC150" s="283"/>
      <c r="AD150" s="283"/>
    </row>
    <row r="151" ht="20.25" customHeight="1">
      <c r="A151" s="283"/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 s="283"/>
      <c r="S151" s="283"/>
      <c r="T151" s="283"/>
      <c r="U151" s="283"/>
      <c r="V151" s="283"/>
      <c r="W151" s="283"/>
      <c r="X151" s="283"/>
      <c r="Y151" s="283"/>
      <c r="Z151" s="283"/>
      <c r="AA151" s="283"/>
      <c r="AB151" s="283"/>
      <c r="AC151" s="283"/>
      <c r="AD151" s="283"/>
    </row>
    <row r="152" ht="20.25" customHeight="1">
      <c r="A152" s="283"/>
      <c r="B152" s="283"/>
      <c r="C152" s="283"/>
      <c r="D152" s="283"/>
      <c r="E152" s="283"/>
      <c r="F152" s="283"/>
      <c r="G152" s="283"/>
      <c r="H152" s="283"/>
      <c r="I152" s="283"/>
      <c r="J152" s="283"/>
      <c r="K152" s="283"/>
      <c r="L152" s="283"/>
      <c r="M152" s="283"/>
      <c r="N152" s="283"/>
      <c r="O152" s="283"/>
      <c r="P152" s="283"/>
      <c r="Q152" s="283"/>
      <c r="R152" s="283"/>
      <c r="S152" s="283"/>
      <c r="T152" s="283"/>
      <c r="U152" s="283"/>
      <c r="V152" s="283"/>
      <c r="W152" s="283"/>
      <c r="X152" s="283"/>
      <c r="Y152" s="283"/>
      <c r="Z152" s="283"/>
      <c r="AA152" s="283"/>
      <c r="AB152" s="283"/>
      <c r="AC152" s="283"/>
      <c r="AD152" s="283"/>
    </row>
    <row r="153" ht="20.25" customHeight="1">
      <c r="A153" s="283"/>
      <c r="B153" s="283"/>
      <c r="C153" s="283"/>
      <c r="D153" s="283"/>
      <c r="E153" s="283"/>
      <c r="F153" s="283"/>
      <c r="G153" s="283"/>
      <c r="H153" s="283"/>
      <c r="I153" s="283"/>
      <c r="J153" s="283"/>
      <c r="K153" s="283"/>
      <c r="L153" s="283"/>
      <c r="M153" s="283"/>
      <c r="N153" s="283"/>
      <c r="O153" s="283"/>
      <c r="P153" s="283"/>
      <c r="Q153" s="283"/>
      <c r="R153" s="283"/>
      <c r="S153" s="283"/>
      <c r="T153" s="283"/>
      <c r="U153" s="283"/>
      <c r="V153" s="283"/>
      <c r="W153" s="283"/>
      <c r="X153" s="283"/>
      <c r="Y153" s="283"/>
      <c r="Z153" s="283"/>
      <c r="AA153" s="283"/>
      <c r="AB153" s="283"/>
      <c r="AC153" s="283"/>
      <c r="AD153" s="283"/>
    </row>
    <row r="154" ht="20.25" customHeight="1">
      <c r="A154" s="283"/>
      <c r="B154" s="283"/>
      <c r="C154" s="283"/>
      <c r="D154" s="283"/>
      <c r="E154" s="283"/>
      <c r="F154" s="283"/>
      <c r="G154" s="283"/>
      <c r="H154" s="283"/>
      <c r="I154" s="283"/>
      <c r="J154" s="283"/>
      <c r="K154" s="283"/>
      <c r="L154" s="283"/>
      <c r="M154" s="283"/>
      <c r="N154" s="283"/>
      <c r="O154" s="283"/>
      <c r="P154" s="283"/>
      <c r="Q154" s="283"/>
      <c r="R154" s="283"/>
      <c r="S154" s="283"/>
      <c r="T154" s="283"/>
      <c r="U154" s="283"/>
      <c r="V154" s="283"/>
      <c r="W154" s="283"/>
      <c r="X154" s="283"/>
      <c r="Y154" s="283"/>
      <c r="Z154" s="283"/>
      <c r="AA154" s="283"/>
      <c r="AB154" s="283"/>
      <c r="AC154" s="283"/>
      <c r="AD154" s="283"/>
    </row>
    <row r="155" ht="20.25" customHeight="1">
      <c r="A155" s="283"/>
      <c r="B155" s="283"/>
      <c r="C155" s="283"/>
      <c r="D155" s="283"/>
      <c r="E155" s="283"/>
      <c r="F155" s="283"/>
      <c r="G155" s="283"/>
      <c r="H155" s="283"/>
      <c r="I155" s="283"/>
      <c r="J155" s="283"/>
      <c r="K155" s="283"/>
      <c r="L155" s="283"/>
      <c r="M155" s="283"/>
      <c r="N155" s="283"/>
      <c r="O155" s="283"/>
      <c r="P155" s="283"/>
      <c r="Q155" s="283"/>
      <c r="R155" s="283"/>
      <c r="S155" s="283"/>
      <c r="T155" s="283"/>
      <c r="U155" s="283"/>
      <c r="V155" s="283"/>
      <c r="W155" s="283"/>
      <c r="X155" s="283"/>
      <c r="Y155" s="283"/>
      <c r="Z155" s="283"/>
      <c r="AA155" s="283"/>
      <c r="AB155" s="283"/>
      <c r="AC155" s="283"/>
      <c r="AD155" s="283"/>
    </row>
    <row r="156" ht="20.25" customHeight="1">
      <c r="A156" s="283"/>
      <c r="B156" s="283"/>
      <c r="C156" s="283"/>
      <c r="D156" s="283"/>
      <c r="E156" s="283"/>
      <c r="F156" s="283"/>
      <c r="G156" s="283"/>
      <c r="H156" s="283"/>
      <c r="I156" s="283"/>
      <c r="J156" s="283"/>
      <c r="K156" s="283"/>
      <c r="L156" s="283"/>
      <c r="M156" s="283"/>
      <c r="N156" s="283"/>
      <c r="O156" s="283"/>
      <c r="P156" s="283"/>
      <c r="Q156" s="283"/>
      <c r="R156" s="283"/>
      <c r="S156" s="283"/>
      <c r="T156" s="283"/>
      <c r="U156" s="283"/>
      <c r="V156" s="283"/>
      <c r="W156" s="283"/>
      <c r="X156" s="283"/>
      <c r="Y156" s="283"/>
      <c r="Z156" s="283"/>
      <c r="AA156" s="283"/>
      <c r="AB156" s="283"/>
      <c r="AC156" s="283"/>
      <c r="AD156" s="283"/>
    </row>
    <row r="157" ht="20.25" customHeight="1">
      <c r="A157" s="283"/>
      <c r="B157" s="283"/>
      <c r="C157" s="283"/>
      <c r="D157" s="283"/>
      <c r="E157" s="283"/>
      <c r="F157" s="283"/>
      <c r="G157" s="283"/>
      <c r="H157" s="283"/>
      <c r="I157" s="283"/>
      <c r="J157" s="283"/>
      <c r="K157" s="283"/>
      <c r="L157" s="283"/>
      <c r="M157" s="283"/>
      <c r="N157" s="283"/>
      <c r="O157" s="283"/>
      <c r="P157" s="283"/>
      <c r="Q157" s="283"/>
      <c r="R157" s="283"/>
      <c r="S157" s="283"/>
      <c r="T157" s="283"/>
      <c r="U157" s="283"/>
      <c r="V157" s="283"/>
      <c r="W157" s="283"/>
      <c r="X157" s="283"/>
      <c r="Y157" s="283"/>
      <c r="Z157" s="283"/>
      <c r="AA157" s="283"/>
      <c r="AB157" s="283"/>
      <c r="AC157" s="283"/>
      <c r="AD157" s="283"/>
    </row>
    <row r="158" ht="20.25" customHeight="1">
      <c r="A158" s="283"/>
      <c r="B158" s="283"/>
      <c r="C158" s="283"/>
      <c r="D158" s="283"/>
      <c r="E158" s="283"/>
      <c r="F158" s="283"/>
      <c r="G158" s="283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283"/>
      <c r="T158" s="283"/>
      <c r="U158" s="283"/>
      <c r="V158" s="283"/>
      <c r="W158" s="283"/>
      <c r="X158" s="283"/>
      <c r="Y158" s="283"/>
      <c r="Z158" s="283"/>
      <c r="AA158" s="283"/>
      <c r="AB158" s="283"/>
      <c r="AC158" s="283"/>
      <c r="AD158" s="283"/>
    </row>
    <row r="159" ht="20.25" customHeight="1">
      <c r="A159" s="283"/>
      <c r="B159" s="283"/>
      <c r="C159" s="283"/>
      <c r="D159" s="283"/>
      <c r="E159" s="283"/>
      <c r="F159" s="283"/>
      <c r="G159" s="283"/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283"/>
      <c r="T159" s="283"/>
      <c r="U159" s="283"/>
      <c r="V159" s="283"/>
      <c r="W159" s="283"/>
      <c r="X159" s="283"/>
      <c r="Y159" s="283"/>
      <c r="Z159" s="283"/>
      <c r="AA159" s="283"/>
      <c r="AB159" s="283"/>
      <c r="AC159" s="283"/>
      <c r="AD159" s="283"/>
    </row>
    <row r="160" ht="20.25" customHeight="1">
      <c r="A160" s="283"/>
      <c r="B160" s="283"/>
      <c r="C160" s="283"/>
      <c r="D160" s="283"/>
      <c r="E160" s="283"/>
      <c r="F160" s="283"/>
      <c r="G160" s="283"/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283"/>
      <c r="T160" s="283"/>
      <c r="U160" s="283"/>
      <c r="V160" s="283"/>
      <c r="W160" s="283"/>
      <c r="X160" s="283"/>
      <c r="Y160" s="283"/>
      <c r="Z160" s="283"/>
      <c r="AA160" s="283"/>
      <c r="AB160" s="283"/>
      <c r="AC160" s="283"/>
      <c r="AD160" s="283"/>
    </row>
    <row r="161" ht="20.25" customHeight="1">
      <c r="A161" s="283"/>
      <c r="B161" s="283"/>
      <c r="C161" s="283"/>
      <c r="D161" s="283"/>
      <c r="E161" s="283"/>
      <c r="F161" s="283"/>
      <c r="G161" s="283"/>
      <c r="H161" s="283"/>
      <c r="I161" s="283"/>
      <c r="J161" s="283"/>
      <c r="K161" s="283"/>
      <c r="L161" s="283"/>
      <c r="M161" s="283"/>
      <c r="N161" s="283"/>
      <c r="O161" s="283"/>
      <c r="P161" s="283"/>
      <c r="Q161" s="283"/>
      <c r="R161" s="283"/>
      <c r="S161" s="283"/>
      <c r="T161" s="283"/>
      <c r="U161" s="283"/>
      <c r="V161" s="283"/>
      <c r="W161" s="283"/>
      <c r="X161" s="283"/>
      <c r="Y161" s="283"/>
      <c r="Z161" s="283"/>
      <c r="AA161" s="283"/>
      <c r="AB161" s="283"/>
      <c r="AC161" s="283"/>
      <c r="AD161" s="283"/>
    </row>
    <row r="162" ht="20.25" customHeight="1">
      <c r="A162" s="283"/>
      <c r="B162" s="283"/>
      <c r="C162" s="283"/>
      <c r="D162" s="283"/>
      <c r="E162" s="283"/>
      <c r="F162" s="283"/>
      <c r="G162" s="283"/>
      <c r="H162" s="283"/>
      <c r="I162" s="283"/>
      <c r="J162" s="283"/>
      <c r="K162" s="283"/>
      <c r="L162" s="283"/>
      <c r="M162" s="283"/>
      <c r="N162" s="283"/>
      <c r="O162" s="283"/>
      <c r="P162" s="283"/>
      <c r="Q162" s="283"/>
      <c r="R162" s="283"/>
      <c r="S162" s="283"/>
      <c r="T162" s="283"/>
      <c r="U162" s="283"/>
      <c r="V162" s="283"/>
      <c r="W162" s="283"/>
      <c r="X162" s="283"/>
      <c r="Y162" s="283"/>
      <c r="Z162" s="283"/>
      <c r="AA162" s="283"/>
      <c r="AB162" s="283"/>
      <c r="AC162" s="283"/>
      <c r="AD162" s="283"/>
    </row>
    <row r="163" ht="20.25" customHeight="1">
      <c r="A163" s="283"/>
      <c r="B163" s="283"/>
      <c r="C163" s="283"/>
      <c r="D163" s="283"/>
      <c r="E163" s="283"/>
      <c r="F163" s="283"/>
      <c r="G163" s="283"/>
      <c r="H163" s="283"/>
      <c r="I163" s="283"/>
      <c r="J163" s="283"/>
      <c r="K163" s="283"/>
      <c r="L163" s="283"/>
      <c r="M163" s="283"/>
      <c r="N163" s="283"/>
      <c r="O163" s="283"/>
      <c r="P163" s="283"/>
      <c r="Q163" s="283"/>
      <c r="R163" s="283"/>
      <c r="S163" s="283"/>
      <c r="T163" s="283"/>
      <c r="U163" s="283"/>
      <c r="V163" s="283"/>
      <c r="W163" s="283"/>
      <c r="X163" s="283"/>
      <c r="Y163" s="283"/>
      <c r="Z163" s="283"/>
      <c r="AA163" s="283"/>
      <c r="AB163" s="283"/>
      <c r="AC163" s="283"/>
      <c r="AD163" s="283"/>
    </row>
    <row r="164" ht="20.25" customHeight="1">
      <c r="A164" s="283"/>
      <c r="B164" s="283"/>
      <c r="C164" s="283"/>
      <c r="D164" s="283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83"/>
      <c r="P164" s="283"/>
      <c r="Q164" s="283"/>
      <c r="R164" s="283"/>
      <c r="S164" s="283"/>
      <c r="T164" s="283"/>
      <c r="U164" s="283"/>
      <c r="V164" s="283"/>
      <c r="W164" s="283"/>
      <c r="X164" s="283"/>
      <c r="Y164" s="283"/>
      <c r="Z164" s="283"/>
      <c r="AA164" s="283"/>
      <c r="AB164" s="283"/>
      <c r="AC164" s="283"/>
      <c r="AD164" s="283"/>
    </row>
    <row r="165" ht="20.25" customHeight="1">
      <c r="A165" s="283"/>
      <c r="B165" s="283"/>
      <c r="C165" s="283"/>
      <c r="D165" s="283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283"/>
      <c r="T165" s="283"/>
      <c r="U165" s="283"/>
      <c r="V165" s="283"/>
      <c r="W165" s="283"/>
      <c r="X165" s="283"/>
      <c r="Y165" s="283"/>
      <c r="Z165" s="283"/>
      <c r="AA165" s="283"/>
      <c r="AB165" s="283"/>
      <c r="AC165" s="283"/>
      <c r="AD165" s="283"/>
    </row>
    <row r="166" ht="20.25" customHeight="1">
      <c r="A166" s="283"/>
      <c r="B166" s="283"/>
      <c r="C166" s="283"/>
      <c r="D166" s="283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3"/>
      <c r="P166" s="283"/>
      <c r="Q166" s="283"/>
      <c r="R166" s="283"/>
      <c r="S166" s="283"/>
      <c r="T166" s="283"/>
      <c r="U166" s="283"/>
      <c r="V166" s="283"/>
      <c r="W166" s="283"/>
      <c r="X166" s="283"/>
      <c r="Y166" s="283"/>
      <c r="Z166" s="283"/>
      <c r="AA166" s="283"/>
      <c r="AB166" s="283"/>
      <c r="AC166" s="283"/>
      <c r="AD166" s="283"/>
    </row>
    <row r="167" ht="20.25" customHeight="1">
      <c r="A167" s="283"/>
      <c r="B167" s="283"/>
      <c r="C167" s="283"/>
      <c r="D167" s="283"/>
      <c r="E167" s="283"/>
      <c r="F167" s="283"/>
      <c r="G167" s="283"/>
      <c r="H167" s="283"/>
      <c r="I167" s="283"/>
      <c r="J167" s="283"/>
      <c r="K167" s="283"/>
      <c r="L167" s="283"/>
      <c r="M167" s="283"/>
      <c r="N167" s="283"/>
      <c r="O167" s="283"/>
      <c r="P167" s="283"/>
      <c r="Q167" s="283"/>
      <c r="R167" s="283"/>
      <c r="S167" s="283"/>
      <c r="T167" s="283"/>
      <c r="U167" s="283"/>
      <c r="V167" s="283"/>
      <c r="W167" s="283"/>
      <c r="X167" s="283"/>
      <c r="Y167" s="283"/>
      <c r="Z167" s="283"/>
      <c r="AA167" s="283"/>
      <c r="AB167" s="283"/>
      <c r="AC167" s="283"/>
      <c r="AD167" s="283"/>
    </row>
    <row r="168" ht="20.25" customHeight="1">
      <c r="A168" s="283"/>
      <c r="B168" s="283"/>
      <c r="C168" s="283"/>
      <c r="D168" s="283"/>
      <c r="E168" s="283"/>
      <c r="F168" s="283"/>
      <c r="G168" s="283"/>
      <c r="H168" s="283"/>
      <c r="I168" s="283"/>
      <c r="J168" s="283"/>
      <c r="K168" s="283"/>
      <c r="L168" s="283"/>
      <c r="M168" s="283"/>
      <c r="N168" s="283"/>
      <c r="O168" s="283"/>
      <c r="P168" s="283"/>
      <c r="Q168" s="283"/>
      <c r="R168" s="283"/>
      <c r="S168" s="283"/>
      <c r="T168" s="283"/>
      <c r="U168" s="283"/>
      <c r="V168" s="283"/>
      <c r="W168" s="283"/>
      <c r="X168" s="283"/>
      <c r="Y168" s="283"/>
      <c r="Z168" s="283"/>
      <c r="AA168" s="283"/>
      <c r="AB168" s="283"/>
      <c r="AC168" s="283"/>
      <c r="AD168" s="283"/>
    </row>
    <row r="169" ht="20.25" customHeight="1">
      <c r="A169" s="283"/>
      <c r="B169" s="283"/>
      <c r="C169" s="283"/>
      <c r="D169" s="283"/>
      <c r="E169" s="283"/>
      <c r="F169" s="283"/>
      <c r="G169" s="283"/>
      <c r="H169" s="283"/>
      <c r="I169" s="283"/>
      <c r="J169" s="283"/>
      <c r="K169" s="283"/>
      <c r="L169" s="283"/>
      <c r="M169" s="283"/>
      <c r="N169" s="283"/>
      <c r="O169" s="283"/>
      <c r="P169" s="283"/>
      <c r="Q169" s="283"/>
      <c r="R169" s="283"/>
      <c r="S169" s="283"/>
      <c r="T169" s="283"/>
      <c r="U169" s="283"/>
      <c r="V169" s="283"/>
      <c r="W169" s="283"/>
      <c r="X169" s="283"/>
      <c r="Y169" s="283"/>
      <c r="Z169" s="283"/>
      <c r="AA169" s="283"/>
      <c r="AB169" s="283"/>
      <c r="AC169" s="283"/>
      <c r="AD169" s="283"/>
    </row>
    <row r="170" ht="20.25" customHeight="1">
      <c r="A170" s="283"/>
      <c r="B170" s="283"/>
      <c r="C170" s="283"/>
      <c r="D170" s="283"/>
      <c r="E170" s="283"/>
      <c r="F170" s="283"/>
      <c r="G170" s="283"/>
      <c r="H170" s="283"/>
      <c r="I170" s="283"/>
      <c r="J170" s="283"/>
      <c r="K170" s="283"/>
      <c r="L170" s="283"/>
      <c r="M170" s="283"/>
      <c r="N170" s="283"/>
      <c r="O170" s="283"/>
      <c r="P170" s="283"/>
      <c r="Q170" s="283"/>
      <c r="R170" s="283"/>
      <c r="S170" s="283"/>
      <c r="T170" s="283"/>
      <c r="U170" s="283"/>
      <c r="V170" s="283"/>
      <c r="W170" s="283"/>
      <c r="X170" s="283"/>
      <c r="Y170" s="283"/>
      <c r="Z170" s="283"/>
      <c r="AA170" s="283"/>
      <c r="AB170" s="283"/>
      <c r="AC170" s="283"/>
      <c r="AD170" s="283"/>
    </row>
    <row r="171" ht="20.25" customHeight="1">
      <c r="A171" s="283"/>
      <c r="B171" s="283"/>
      <c r="C171" s="283"/>
      <c r="D171" s="283"/>
      <c r="E171" s="283"/>
      <c r="F171" s="283"/>
      <c r="G171" s="283"/>
      <c r="H171" s="283"/>
      <c r="I171" s="283"/>
      <c r="J171" s="283"/>
      <c r="K171" s="283"/>
      <c r="L171" s="283"/>
      <c r="M171" s="283"/>
      <c r="N171" s="283"/>
      <c r="O171" s="283"/>
      <c r="P171" s="283"/>
      <c r="Q171" s="283"/>
      <c r="R171" s="283"/>
      <c r="S171" s="283"/>
      <c r="T171" s="283"/>
      <c r="U171" s="283"/>
      <c r="V171" s="283"/>
      <c r="W171" s="283"/>
      <c r="X171" s="283"/>
      <c r="Y171" s="283"/>
      <c r="Z171" s="283"/>
      <c r="AA171" s="283"/>
      <c r="AB171" s="283"/>
      <c r="AC171" s="283"/>
      <c r="AD171" s="283"/>
    </row>
    <row r="172" ht="20.25" customHeight="1">
      <c r="A172" s="283"/>
      <c r="B172" s="283"/>
      <c r="C172" s="283"/>
      <c r="D172" s="283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283"/>
      <c r="T172" s="283"/>
      <c r="U172" s="283"/>
      <c r="V172" s="283"/>
      <c r="W172" s="283"/>
      <c r="X172" s="283"/>
      <c r="Y172" s="283"/>
      <c r="Z172" s="283"/>
      <c r="AA172" s="283"/>
      <c r="AB172" s="283"/>
      <c r="AC172" s="283"/>
      <c r="AD172" s="283"/>
    </row>
    <row r="173" ht="20.25" customHeight="1">
      <c r="A173" s="283"/>
      <c r="B173" s="283"/>
      <c r="C173" s="283"/>
      <c r="D173" s="283"/>
      <c r="E173" s="283"/>
      <c r="F173" s="283"/>
      <c r="G173" s="283"/>
      <c r="H173" s="283"/>
      <c r="I173" s="283"/>
      <c r="J173" s="283"/>
      <c r="K173" s="283"/>
      <c r="L173" s="283"/>
      <c r="M173" s="283"/>
      <c r="N173" s="283"/>
      <c r="O173" s="283"/>
      <c r="P173" s="283"/>
      <c r="Q173" s="283"/>
      <c r="R173" s="283"/>
      <c r="S173" s="283"/>
      <c r="T173" s="283"/>
      <c r="U173" s="283"/>
      <c r="V173" s="283"/>
      <c r="W173" s="283"/>
      <c r="X173" s="283"/>
      <c r="Y173" s="283"/>
      <c r="Z173" s="283"/>
      <c r="AA173" s="283"/>
      <c r="AB173" s="283"/>
      <c r="AC173" s="283"/>
      <c r="AD173" s="283"/>
    </row>
    <row r="174" ht="20.25" customHeight="1">
      <c r="A174" s="283"/>
      <c r="B174" s="283"/>
      <c r="C174" s="283"/>
      <c r="D174" s="283"/>
      <c r="E174" s="283"/>
      <c r="F174" s="283"/>
      <c r="G174" s="283"/>
      <c r="H174" s="283"/>
      <c r="I174" s="283"/>
      <c r="J174" s="283"/>
      <c r="K174" s="283"/>
      <c r="L174" s="283"/>
      <c r="M174" s="283"/>
      <c r="N174" s="283"/>
      <c r="O174" s="283"/>
      <c r="P174" s="283"/>
      <c r="Q174" s="283"/>
      <c r="R174" s="283"/>
      <c r="S174" s="283"/>
      <c r="T174" s="283"/>
      <c r="U174" s="283"/>
      <c r="V174" s="283"/>
      <c r="W174" s="283"/>
      <c r="X174" s="283"/>
      <c r="Y174" s="283"/>
      <c r="Z174" s="283"/>
      <c r="AA174" s="283"/>
      <c r="AB174" s="283"/>
      <c r="AC174" s="283"/>
      <c r="AD174" s="283"/>
    </row>
    <row r="175" ht="20.25" customHeight="1">
      <c r="A175" s="283"/>
      <c r="B175" s="283"/>
      <c r="C175" s="283"/>
      <c r="D175" s="283"/>
      <c r="E175" s="283"/>
      <c r="F175" s="283"/>
      <c r="G175" s="283"/>
      <c r="H175" s="283"/>
      <c r="I175" s="283"/>
      <c r="J175" s="283"/>
      <c r="K175" s="283"/>
      <c r="L175" s="283"/>
      <c r="M175" s="283"/>
      <c r="N175" s="283"/>
      <c r="O175" s="283"/>
      <c r="P175" s="283"/>
      <c r="Q175" s="283"/>
      <c r="R175" s="283"/>
      <c r="S175" s="283"/>
      <c r="T175" s="283"/>
      <c r="U175" s="283"/>
      <c r="V175" s="283"/>
      <c r="W175" s="283"/>
      <c r="X175" s="283"/>
      <c r="Y175" s="283"/>
      <c r="Z175" s="283"/>
      <c r="AA175" s="283"/>
      <c r="AB175" s="283"/>
      <c r="AC175" s="283"/>
      <c r="AD175" s="283"/>
    </row>
    <row r="176" ht="20.25" customHeight="1">
      <c r="A176" s="283"/>
      <c r="B176" s="283"/>
      <c r="C176" s="283"/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283"/>
      <c r="T176" s="283"/>
      <c r="U176" s="283"/>
      <c r="V176" s="283"/>
      <c r="W176" s="283"/>
      <c r="X176" s="283"/>
      <c r="Y176" s="283"/>
      <c r="Z176" s="283"/>
      <c r="AA176" s="283"/>
      <c r="AB176" s="283"/>
      <c r="AC176" s="283"/>
      <c r="AD176" s="283"/>
    </row>
    <row r="177" ht="20.25" customHeight="1">
      <c r="A177" s="283"/>
      <c r="B177" s="283"/>
      <c r="C177" s="283"/>
      <c r="D177" s="283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83"/>
      <c r="P177" s="283"/>
      <c r="Q177" s="283"/>
      <c r="R177" s="283"/>
      <c r="S177" s="283"/>
      <c r="T177" s="283"/>
      <c r="U177" s="283"/>
      <c r="V177" s="283"/>
      <c r="W177" s="283"/>
      <c r="X177" s="283"/>
      <c r="Y177" s="283"/>
      <c r="Z177" s="283"/>
      <c r="AA177" s="283"/>
      <c r="AB177" s="283"/>
      <c r="AC177" s="283"/>
      <c r="AD177" s="283"/>
    </row>
    <row r="178" ht="20.25" customHeight="1">
      <c r="A178" s="283"/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283"/>
      <c r="T178" s="283"/>
      <c r="U178" s="283"/>
      <c r="V178" s="283"/>
      <c r="W178" s="283"/>
      <c r="X178" s="283"/>
      <c r="Y178" s="283"/>
      <c r="Z178" s="283"/>
      <c r="AA178" s="283"/>
      <c r="AB178" s="283"/>
      <c r="AC178" s="283"/>
      <c r="AD178" s="283"/>
    </row>
    <row r="179" ht="20.25" customHeight="1">
      <c r="A179" s="283"/>
      <c r="B179" s="283"/>
      <c r="C179" s="283"/>
      <c r="D179" s="283"/>
      <c r="E179" s="283"/>
      <c r="F179" s="283"/>
      <c r="G179" s="283"/>
      <c r="H179" s="283"/>
      <c r="I179" s="283"/>
      <c r="J179" s="283"/>
      <c r="K179" s="283"/>
      <c r="L179" s="283"/>
      <c r="M179" s="283"/>
      <c r="N179" s="283"/>
      <c r="O179" s="283"/>
      <c r="P179" s="283"/>
      <c r="Q179" s="283"/>
      <c r="R179" s="283"/>
      <c r="S179" s="283"/>
      <c r="T179" s="283"/>
      <c r="U179" s="283"/>
      <c r="V179" s="283"/>
      <c r="W179" s="283"/>
      <c r="X179" s="283"/>
      <c r="Y179" s="283"/>
      <c r="Z179" s="283"/>
      <c r="AA179" s="283"/>
      <c r="AB179" s="283"/>
      <c r="AC179" s="283"/>
      <c r="AD179" s="283"/>
    </row>
    <row r="180" ht="20.25" customHeight="1">
      <c r="A180" s="283"/>
      <c r="B180" s="283"/>
      <c r="C180" s="283"/>
      <c r="D180" s="283"/>
      <c r="E180" s="283"/>
      <c r="F180" s="283"/>
      <c r="G180" s="283"/>
      <c r="H180" s="283"/>
      <c r="I180" s="283"/>
      <c r="J180" s="283"/>
      <c r="K180" s="283"/>
      <c r="L180" s="283"/>
      <c r="M180" s="283"/>
      <c r="N180" s="283"/>
      <c r="O180" s="283"/>
      <c r="P180" s="283"/>
      <c r="Q180" s="283"/>
      <c r="R180" s="283"/>
      <c r="S180" s="283"/>
      <c r="T180" s="283"/>
      <c r="U180" s="283"/>
      <c r="V180" s="283"/>
      <c r="W180" s="283"/>
      <c r="X180" s="283"/>
      <c r="Y180" s="283"/>
      <c r="Z180" s="283"/>
      <c r="AA180" s="283"/>
      <c r="AB180" s="283"/>
      <c r="AC180" s="283"/>
      <c r="AD180" s="283"/>
    </row>
    <row r="181" ht="20.25" customHeight="1">
      <c r="A181" s="283"/>
      <c r="B181" s="283"/>
      <c r="C181" s="283"/>
      <c r="D181" s="283"/>
      <c r="E181" s="283"/>
      <c r="F181" s="283"/>
      <c r="G181" s="283"/>
      <c r="H181" s="283"/>
      <c r="I181" s="283"/>
      <c r="J181" s="283"/>
      <c r="K181" s="283"/>
      <c r="L181" s="283"/>
      <c r="M181" s="283"/>
      <c r="N181" s="283"/>
      <c r="O181" s="283"/>
      <c r="P181" s="283"/>
      <c r="Q181" s="283"/>
      <c r="R181" s="283"/>
      <c r="S181" s="283"/>
      <c r="T181" s="283"/>
      <c r="U181" s="283"/>
      <c r="V181" s="283"/>
      <c r="W181" s="283"/>
      <c r="X181" s="283"/>
      <c r="Y181" s="283"/>
      <c r="Z181" s="283"/>
      <c r="AA181" s="283"/>
      <c r="AB181" s="283"/>
      <c r="AC181" s="283"/>
      <c r="AD181" s="283"/>
    </row>
    <row r="182" ht="20.25" customHeight="1">
      <c r="A182" s="283"/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283"/>
      <c r="T182" s="283"/>
      <c r="U182" s="283"/>
      <c r="V182" s="283"/>
      <c r="W182" s="283"/>
      <c r="X182" s="283"/>
      <c r="Y182" s="283"/>
      <c r="Z182" s="283"/>
      <c r="AA182" s="283"/>
      <c r="AB182" s="283"/>
      <c r="AC182" s="283"/>
      <c r="AD182" s="283"/>
    </row>
    <row r="183" ht="20.25" customHeight="1">
      <c r="A183" s="283"/>
      <c r="B183" s="283"/>
      <c r="C183" s="283"/>
      <c r="D183" s="283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283"/>
      <c r="T183" s="283"/>
      <c r="U183" s="283"/>
      <c r="V183" s="283"/>
      <c r="W183" s="283"/>
      <c r="X183" s="283"/>
      <c r="Y183" s="283"/>
      <c r="Z183" s="283"/>
      <c r="AA183" s="283"/>
      <c r="AB183" s="283"/>
      <c r="AC183" s="283"/>
      <c r="AD183" s="283"/>
    </row>
    <row r="184" ht="20.25" customHeight="1">
      <c r="A184" s="283"/>
      <c r="B184" s="283"/>
      <c r="C184" s="283"/>
      <c r="D184" s="283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/>
      <c r="Q184" s="283"/>
      <c r="R184" s="283"/>
      <c r="S184" s="283"/>
      <c r="T184" s="283"/>
      <c r="U184" s="283"/>
      <c r="V184" s="283"/>
      <c r="W184" s="283"/>
      <c r="X184" s="283"/>
      <c r="Y184" s="283"/>
      <c r="Z184" s="283"/>
      <c r="AA184" s="283"/>
      <c r="AB184" s="283"/>
      <c r="AC184" s="283"/>
      <c r="AD184" s="283"/>
    </row>
    <row r="185" ht="20.25" customHeight="1">
      <c r="A185" s="283"/>
      <c r="B185" s="283"/>
      <c r="C185" s="283"/>
      <c r="D185" s="283"/>
      <c r="E185" s="283"/>
      <c r="F185" s="283"/>
      <c r="G185" s="283"/>
      <c r="H185" s="283"/>
      <c r="I185" s="283"/>
      <c r="J185" s="283"/>
      <c r="K185" s="283"/>
      <c r="L185" s="283"/>
      <c r="M185" s="283"/>
      <c r="N185" s="283"/>
      <c r="O185" s="283"/>
      <c r="P185" s="283"/>
      <c r="Q185" s="283"/>
      <c r="R185" s="283"/>
      <c r="S185" s="283"/>
      <c r="T185" s="283"/>
      <c r="U185" s="283"/>
      <c r="V185" s="283"/>
      <c r="W185" s="283"/>
      <c r="X185" s="283"/>
      <c r="Y185" s="283"/>
      <c r="Z185" s="283"/>
      <c r="AA185" s="283"/>
      <c r="AB185" s="283"/>
      <c r="AC185" s="283"/>
      <c r="AD185" s="283"/>
    </row>
    <row r="186" ht="20.25" customHeight="1">
      <c r="A186" s="283"/>
      <c r="B186" s="283"/>
      <c r="C186" s="283"/>
      <c r="D186" s="283"/>
      <c r="E186" s="283"/>
      <c r="F186" s="283"/>
      <c r="G186" s="283"/>
      <c r="H186" s="283"/>
      <c r="I186" s="283"/>
      <c r="J186" s="283"/>
      <c r="K186" s="283"/>
      <c r="L186" s="283"/>
      <c r="M186" s="283"/>
      <c r="N186" s="283"/>
      <c r="O186" s="283"/>
      <c r="P186" s="283"/>
      <c r="Q186" s="283"/>
      <c r="R186" s="283"/>
      <c r="S186" s="283"/>
      <c r="T186" s="283"/>
      <c r="U186" s="283"/>
      <c r="V186" s="283"/>
      <c r="W186" s="283"/>
      <c r="X186" s="283"/>
      <c r="Y186" s="283"/>
      <c r="Z186" s="283"/>
      <c r="AA186" s="283"/>
      <c r="AB186" s="283"/>
      <c r="AC186" s="283"/>
      <c r="AD186" s="283"/>
    </row>
    <row r="187" ht="20.25" customHeight="1">
      <c r="A187" s="283"/>
      <c r="B187" s="283"/>
      <c r="C187" s="283"/>
      <c r="D187" s="283"/>
      <c r="E187" s="283"/>
      <c r="F187" s="283"/>
      <c r="G187" s="283"/>
      <c r="H187" s="283"/>
      <c r="I187" s="283"/>
      <c r="J187" s="283"/>
      <c r="K187" s="283"/>
      <c r="L187" s="283"/>
      <c r="M187" s="283"/>
      <c r="N187" s="283"/>
      <c r="O187" s="283"/>
      <c r="P187" s="283"/>
      <c r="Q187" s="283"/>
      <c r="R187" s="283"/>
      <c r="S187" s="283"/>
      <c r="T187" s="283"/>
      <c r="U187" s="283"/>
      <c r="V187" s="283"/>
      <c r="W187" s="283"/>
      <c r="X187" s="283"/>
      <c r="Y187" s="283"/>
      <c r="Z187" s="283"/>
      <c r="AA187" s="283"/>
      <c r="AB187" s="283"/>
      <c r="AC187" s="283"/>
      <c r="AD187" s="283"/>
    </row>
    <row r="188" ht="20.25" customHeight="1">
      <c r="A188" s="283"/>
      <c r="B188" s="283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283"/>
      <c r="T188" s="283"/>
      <c r="U188" s="283"/>
      <c r="V188" s="283"/>
      <c r="W188" s="283"/>
      <c r="X188" s="283"/>
      <c r="Y188" s="283"/>
      <c r="Z188" s="283"/>
      <c r="AA188" s="283"/>
      <c r="AB188" s="283"/>
      <c r="AC188" s="283"/>
      <c r="AD188" s="283"/>
    </row>
    <row r="189" ht="20.25" customHeight="1">
      <c r="A189" s="283"/>
      <c r="B189" s="283"/>
      <c r="C189" s="283"/>
      <c r="D189" s="283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283"/>
      <c r="T189" s="283"/>
      <c r="U189" s="283"/>
      <c r="V189" s="283"/>
      <c r="W189" s="283"/>
      <c r="X189" s="283"/>
      <c r="Y189" s="283"/>
      <c r="Z189" s="283"/>
      <c r="AA189" s="283"/>
      <c r="AB189" s="283"/>
      <c r="AC189" s="283"/>
      <c r="AD189" s="283"/>
    </row>
    <row r="190" ht="20.25" customHeight="1">
      <c r="A190" s="283"/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283"/>
      <c r="T190" s="283"/>
      <c r="U190" s="283"/>
      <c r="V190" s="283"/>
      <c r="W190" s="283"/>
      <c r="X190" s="283"/>
      <c r="Y190" s="283"/>
      <c r="Z190" s="283"/>
      <c r="AA190" s="283"/>
      <c r="AB190" s="283"/>
      <c r="AC190" s="283"/>
      <c r="AD190" s="283"/>
    </row>
    <row r="191" ht="20.25" customHeight="1">
      <c r="A191" s="283"/>
      <c r="B191" s="283"/>
      <c r="C191" s="283"/>
      <c r="D191" s="283"/>
      <c r="E191" s="283"/>
      <c r="F191" s="283"/>
      <c r="G191" s="283"/>
      <c r="H191" s="283"/>
      <c r="I191" s="283"/>
      <c r="J191" s="283"/>
      <c r="K191" s="283"/>
      <c r="L191" s="283"/>
      <c r="M191" s="283"/>
      <c r="N191" s="283"/>
      <c r="O191" s="283"/>
      <c r="P191" s="283"/>
      <c r="Q191" s="283"/>
      <c r="R191" s="283"/>
      <c r="S191" s="283"/>
      <c r="T191" s="283"/>
      <c r="U191" s="283"/>
      <c r="V191" s="283"/>
      <c r="W191" s="283"/>
      <c r="X191" s="283"/>
      <c r="Y191" s="283"/>
      <c r="Z191" s="283"/>
      <c r="AA191" s="283"/>
      <c r="AB191" s="283"/>
      <c r="AC191" s="283"/>
      <c r="AD191" s="283"/>
    </row>
    <row r="192" ht="20.25" customHeight="1">
      <c r="A192" s="283"/>
      <c r="B192" s="283"/>
      <c r="C192" s="283"/>
      <c r="D192" s="283"/>
      <c r="E192" s="283"/>
      <c r="F192" s="283"/>
      <c r="G192" s="283"/>
      <c r="H192" s="283"/>
      <c r="I192" s="283"/>
      <c r="J192" s="283"/>
      <c r="K192" s="283"/>
      <c r="L192" s="283"/>
      <c r="M192" s="283"/>
      <c r="N192" s="283"/>
      <c r="O192" s="283"/>
      <c r="P192" s="283"/>
      <c r="Q192" s="283"/>
      <c r="R192" s="283"/>
      <c r="S192" s="283"/>
      <c r="T192" s="283"/>
      <c r="U192" s="283"/>
      <c r="V192" s="283"/>
      <c r="W192" s="283"/>
      <c r="X192" s="283"/>
      <c r="Y192" s="283"/>
      <c r="Z192" s="283"/>
      <c r="AA192" s="283"/>
      <c r="AB192" s="283"/>
      <c r="AC192" s="283"/>
      <c r="AD192" s="283"/>
    </row>
    <row r="193" ht="20.25" customHeight="1">
      <c r="A193" s="283"/>
      <c r="B193" s="283"/>
      <c r="C193" s="283"/>
      <c r="D193" s="283"/>
      <c r="E193" s="283"/>
      <c r="F193" s="283"/>
      <c r="G193" s="283"/>
      <c r="H193" s="283"/>
      <c r="I193" s="283"/>
      <c r="J193" s="283"/>
      <c r="K193" s="283"/>
      <c r="L193" s="283"/>
      <c r="M193" s="283"/>
      <c r="N193" s="283"/>
      <c r="O193" s="283"/>
      <c r="P193" s="283"/>
      <c r="Q193" s="283"/>
      <c r="R193" s="283"/>
      <c r="S193" s="283"/>
      <c r="T193" s="283"/>
      <c r="U193" s="283"/>
      <c r="V193" s="283"/>
      <c r="W193" s="283"/>
      <c r="X193" s="283"/>
      <c r="Y193" s="283"/>
      <c r="Z193" s="283"/>
      <c r="AA193" s="283"/>
      <c r="AB193" s="283"/>
      <c r="AC193" s="283"/>
      <c r="AD193" s="283"/>
    </row>
    <row r="194" ht="20.25" customHeight="1">
      <c r="A194" s="283"/>
      <c r="B194" s="283"/>
      <c r="C194" s="283"/>
      <c r="D194" s="283"/>
      <c r="E194" s="283"/>
      <c r="F194" s="283"/>
      <c r="G194" s="283"/>
      <c r="H194" s="283"/>
      <c r="I194" s="283"/>
      <c r="J194" s="283"/>
      <c r="K194" s="283"/>
      <c r="L194" s="283"/>
      <c r="M194" s="283"/>
      <c r="N194" s="283"/>
      <c r="O194" s="283"/>
      <c r="P194" s="283"/>
      <c r="Q194" s="283"/>
      <c r="R194" s="283"/>
      <c r="S194" s="283"/>
      <c r="T194" s="283"/>
      <c r="U194" s="283"/>
      <c r="V194" s="283"/>
      <c r="W194" s="283"/>
      <c r="X194" s="283"/>
      <c r="Y194" s="283"/>
      <c r="Z194" s="283"/>
      <c r="AA194" s="283"/>
      <c r="AB194" s="283"/>
      <c r="AC194" s="283"/>
      <c r="AD194" s="283"/>
    </row>
    <row r="195" ht="20.25" customHeight="1">
      <c r="A195" s="283"/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283"/>
      <c r="T195" s="283"/>
      <c r="U195" s="283"/>
      <c r="V195" s="283"/>
      <c r="W195" s="283"/>
      <c r="X195" s="283"/>
      <c r="Y195" s="283"/>
      <c r="Z195" s="283"/>
      <c r="AA195" s="283"/>
      <c r="AB195" s="283"/>
      <c r="AC195" s="283"/>
      <c r="AD195" s="283"/>
    </row>
    <row r="196" ht="20.25" customHeight="1">
      <c r="A196" s="283"/>
      <c r="B196" s="283"/>
      <c r="C196" s="283"/>
      <c r="D196" s="283"/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/>
      <c r="Q196" s="283"/>
      <c r="R196" s="283"/>
      <c r="S196" s="283"/>
      <c r="T196" s="283"/>
      <c r="U196" s="283"/>
      <c r="V196" s="283"/>
      <c r="W196" s="283"/>
      <c r="X196" s="283"/>
      <c r="Y196" s="283"/>
      <c r="Z196" s="283"/>
      <c r="AA196" s="283"/>
      <c r="AB196" s="283"/>
      <c r="AC196" s="283"/>
      <c r="AD196" s="283"/>
    </row>
    <row r="197" ht="20.25" customHeight="1">
      <c r="A197" s="283"/>
      <c r="B197" s="283"/>
      <c r="C197" s="283"/>
      <c r="D197" s="283"/>
      <c r="E197" s="283"/>
      <c r="F197" s="283"/>
      <c r="G197" s="283"/>
      <c r="H197" s="283"/>
      <c r="I197" s="283"/>
      <c r="J197" s="283"/>
      <c r="K197" s="283"/>
      <c r="L197" s="283"/>
      <c r="M197" s="283"/>
      <c r="N197" s="283"/>
      <c r="O197" s="283"/>
      <c r="P197" s="283"/>
      <c r="Q197" s="283"/>
      <c r="R197" s="283"/>
      <c r="S197" s="283"/>
      <c r="T197" s="283"/>
      <c r="U197" s="283"/>
      <c r="V197" s="283"/>
      <c r="W197" s="283"/>
      <c r="X197" s="283"/>
      <c r="Y197" s="283"/>
      <c r="Z197" s="283"/>
      <c r="AA197" s="283"/>
      <c r="AB197" s="283"/>
      <c r="AC197" s="283"/>
      <c r="AD197" s="283"/>
    </row>
    <row r="198" ht="20.25" customHeight="1">
      <c r="A198" s="283"/>
      <c r="B198" s="283"/>
      <c r="C198" s="283"/>
      <c r="D198" s="283"/>
      <c r="E198" s="283"/>
      <c r="F198" s="283"/>
      <c r="G198" s="283"/>
      <c r="H198" s="283"/>
      <c r="I198" s="283"/>
      <c r="J198" s="283"/>
      <c r="K198" s="283"/>
      <c r="L198" s="283"/>
      <c r="M198" s="283"/>
      <c r="N198" s="283"/>
      <c r="O198" s="283"/>
      <c r="P198" s="283"/>
      <c r="Q198" s="283"/>
      <c r="R198" s="283"/>
      <c r="S198" s="283"/>
      <c r="T198" s="283"/>
      <c r="U198" s="283"/>
      <c r="V198" s="283"/>
      <c r="W198" s="283"/>
      <c r="X198" s="283"/>
      <c r="Y198" s="283"/>
      <c r="Z198" s="283"/>
      <c r="AA198" s="283"/>
      <c r="AB198" s="283"/>
      <c r="AC198" s="283"/>
      <c r="AD198" s="283"/>
    </row>
    <row r="199" ht="20.25" customHeight="1">
      <c r="A199" s="283"/>
      <c r="B199" s="283"/>
      <c r="C199" s="283"/>
      <c r="D199" s="283"/>
      <c r="E199" s="283"/>
      <c r="F199" s="283"/>
      <c r="G199" s="283"/>
      <c r="H199" s="283"/>
      <c r="I199" s="283"/>
      <c r="J199" s="283"/>
      <c r="K199" s="283"/>
      <c r="L199" s="283"/>
      <c r="M199" s="283"/>
      <c r="N199" s="283"/>
      <c r="O199" s="283"/>
      <c r="P199" s="283"/>
      <c r="Q199" s="283"/>
      <c r="R199" s="283"/>
      <c r="S199" s="283"/>
      <c r="T199" s="283"/>
      <c r="U199" s="283"/>
      <c r="V199" s="283"/>
      <c r="W199" s="283"/>
      <c r="X199" s="283"/>
      <c r="Y199" s="283"/>
      <c r="Z199" s="283"/>
      <c r="AA199" s="283"/>
      <c r="AB199" s="283"/>
      <c r="AC199" s="283"/>
      <c r="AD199" s="283"/>
    </row>
    <row r="200" ht="20.25" customHeight="1">
      <c r="A200" s="283"/>
      <c r="B200" s="283"/>
      <c r="C200" s="283"/>
      <c r="D200" s="283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283"/>
      <c r="Q200" s="283"/>
      <c r="R200" s="283"/>
      <c r="S200" s="283"/>
      <c r="T200" s="283"/>
      <c r="U200" s="283"/>
      <c r="V200" s="283"/>
      <c r="W200" s="283"/>
      <c r="X200" s="283"/>
      <c r="Y200" s="283"/>
      <c r="Z200" s="283"/>
      <c r="AA200" s="283"/>
      <c r="AB200" s="283"/>
      <c r="AC200" s="283"/>
      <c r="AD200" s="283"/>
    </row>
    <row r="201" ht="20.25" customHeight="1">
      <c r="A201" s="283"/>
      <c r="B201" s="283"/>
      <c r="C201" s="283"/>
      <c r="D201" s="283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283"/>
      <c r="Q201" s="283"/>
      <c r="R201" s="283"/>
      <c r="S201" s="283"/>
      <c r="T201" s="283"/>
      <c r="U201" s="283"/>
      <c r="V201" s="283"/>
      <c r="W201" s="283"/>
      <c r="X201" s="283"/>
      <c r="Y201" s="283"/>
      <c r="Z201" s="283"/>
      <c r="AA201" s="283"/>
      <c r="AB201" s="283"/>
      <c r="AC201" s="283"/>
      <c r="AD201" s="283"/>
    </row>
    <row r="202" ht="20.25" customHeight="1">
      <c r="A202" s="283"/>
      <c r="B202" s="283"/>
      <c r="C202" s="283"/>
      <c r="D202" s="283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283"/>
      <c r="Q202" s="283"/>
      <c r="R202" s="283"/>
      <c r="S202" s="283"/>
      <c r="T202" s="283"/>
      <c r="U202" s="283"/>
      <c r="V202" s="283"/>
      <c r="W202" s="283"/>
      <c r="X202" s="283"/>
      <c r="Y202" s="283"/>
      <c r="Z202" s="283"/>
      <c r="AA202" s="283"/>
      <c r="AB202" s="283"/>
      <c r="AC202" s="283"/>
      <c r="AD202" s="283"/>
    </row>
    <row r="203" ht="20.25" customHeight="1">
      <c r="A203" s="283"/>
      <c r="B203" s="283"/>
      <c r="C203" s="283"/>
      <c r="D203" s="283"/>
      <c r="E203" s="283"/>
      <c r="F203" s="283"/>
      <c r="G203" s="283"/>
      <c r="H203" s="283"/>
      <c r="I203" s="283"/>
      <c r="J203" s="283"/>
      <c r="K203" s="283"/>
      <c r="L203" s="283"/>
      <c r="M203" s="283"/>
      <c r="N203" s="283"/>
      <c r="O203" s="283"/>
      <c r="P203" s="283"/>
      <c r="Q203" s="283"/>
      <c r="R203" s="283"/>
      <c r="S203" s="283"/>
      <c r="T203" s="283"/>
      <c r="U203" s="283"/>
      <c r="V203" s="283"/>
      <c r="W203" s="283"/>
      <c r="X203" s="283"/>
      <c r="Y203" s="283"/>
      <c r="Z203" s="283"/>
      <c r="AA203" s="283"/>
      <c r="AB203" s="283"/>
      <c r="AC203" s="283"/>
      <c r="AD203" s="283"/>
    </row>
    <row r="204" ht="20.25" customHeight="1">
      <c r="A204" s="283"/>
      <c r="B204" s="283"/>
      <c r="C204" s="283"/>
      <c r="D204" s="283"/>
      <c r="E204" s="283"/>
      <c r="F204" s="283"/>
      <c r="G204" s="283"/>
      <c r="H204" s="283"/>
      <c r="I204" s="283"/>
      <c r="J204" s="283"/>
      <c r="K204" s="283"/>
      <c r="L204" s="283"/>
      <c r="M204" s="283"/>
      <c r="N204" s="283"/>
      <c r="O204" s="283"/>
      <c r="P204" s="283"/>
      <c r="Q204" s="283"/>
      <c r="R204" s="283"/>
      <c r="S204" s="283"/>
      <c r="T204" s="283"/>
      <c r="U204" s="283"/>
      <c r="V204" s="283"/>
      <c r="W204" s="283"/>
      <c r="X204" s="283"/>
      <c r="Y204" s="283"/>
      <c r="Z204" s="283"/>
      <c r="AA204" s="283"/>
      <c r="AB204" s="283"/>
      <c r="AC204" s="283"/>
      <c r="AD204" s="283"/>
    </row>
    <row r="205" ht="20.25" customHeight="1">
      <c r="A205" s="283"/>
      <c r="B205" s="283"/>
      <c r="C205" s="283"/>
      <c r="D205" s="283"/>
      <c r="E205" s="283"/>
      <c r="F205" s="283"/>
      <c r="G205" s="283"/>
      <c r="H205" s="283"/>
      <c r="I205" s="283"/>
      <c r="J205" s="283"/>
      <c r="K205" s="283"/>
      <c r="L205" s="283"/>
      <c r="M205" s="283"/>
      <c r="N205" s="283"/>
      <c r="O205" s="283"/>
      <c r="P205" s="283"/>
      <c r="Q205" s="283"/>
      <c r="R205" s="283"/>
      <c r="S205" s="283"/>
      <c r="T205" s="283"/>
      <c r="U205" s="283"/>
      <c r="V205" s="283"/>
      <c r="W205" s="283"/>
      <c r="X205" s="283"/>
      <c r="Y205" s="283"/>
      <c r="Z205" s="283"/>
      <c r="AA205" s="283"/>
      <c r="AB205" s="283"/>
      <c r="AC205" s="283"/>
      <c r="AD205" s="283"/>
    </row>
    <row r="206" ht="20.25" customHeight="1">
      <c r="A206" s="283"/>
      <c r="B206" s="283"/>
      <c r="C206" s="283"/>
      <c r="D206" s="283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/>
      <c r="Q206" s="283"/>
      <c r="R206" s="283"/>
      <c r="S206" s="283"/>
      <c r="T206" s="283"/>
      <c r="U206" s="283"/>
      <c r="V206" s="283"/>
      <c r="W206" s="283"/>
      <c r="X206" s="283"/>
      <c r="Y206" s="283"/>
      <c r="Z206" s="283"/>
      <c r="AA206" s="283"/>
      <c r="AB206" s="283"/>
      <c r="AC206" s="283"/>
      <c r="AD206" s="283"/>
    </row>
    <row r="207" ht="20.25" customHeight="1">
      <c r="A207" s="283"/>
      <c r="B207" s="283"/>
      <c r="C207" s="283"/>
      <c r="D207" s="283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283"/>
      <c r="Q207" s="283"/>
      <c r="R207" s="283"/>
      <c r="S207" s="283"/>
      <c r="T207" s="283"/>
      <c r="U207" s="283"/>
      <c r="V207" s="283"/>
      <c r="W207" s="283"/>
      <c r="X207" s="283"/>
      <c r="Y207" s="283"/>
      <c r="Z207" s="283"/>
      <c r="AA207" s="283"/>
      <c r="AB207" s="283"/>
      <c r="AC207" s="283"/>
      <c r="AD207" s="283"/>
    </row>
    <row r="208" ht="20.25" customHeight="1">
      <c r="A208" s="283"/>
      <c r="B208" s="283"/>
      <c r="C208" s="283"/>
      <c r="D208" s="283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83"/>
      <c r="P208" s="283"/>
      <c r="Q208" s="283"/>
      <c r="R208" s="283"/>
      <c r="S208" s="283"/>
      <c r="T208" s="283"/>
      <c r="U208" s="283"/>
      <c r="V208" s="283"/>
      <c r="W208" s="283"/>
      <c r="X208" s="283"/>
      <c r="Y208" s="283"/>
      <c r="Z208" s="283"/>
      <c r="AA208" s="283"/>
      <c r="AB208" s="283"/>
      <c r="AC208" s="283"/>
      <c r="AD208" s="283"/>
    </row>
    <row r="209" ht="20.25" customHeight="1">
      <c r="A209" s="283"/>
      <c r="B209" s="283"/>
      <c r="C209" s="283"/>
      <c r="D209" s="283"/>
      <c r="E209" s="283"/>
      <c r="F209" s="283"/>
      <c r="G209" s="283"/>
      <c r="H209" s="283"/>
      <c r="I209" s="283"/>
      <c r="J209" s="283"/>
      <c r="K209" s="283"/>
      <c r="L209" s="283"/>
      <c r="M209" s="283"/>
      <c r="N209" s="283"/>
      <c r="O209" s="283"/>
      <c r="P209" s="283"/>
      <c r="Q209" s="283"/>
      <c r="R209" s="283"/>
      <c r="S209" s="283"/>
      <c r="T209" s="283"/>
      <c r="U209" s="283"/>
      <c r="V209" s="283"/>
      <c r="W209" s="283"/>
      <c r="X209" s="283"/>
      <c r="Y209" s="283"/>
      <c r="Z209" s="283"/>
      <c r="AA209" s="283"/>
      <c r="AB209" s="283"/>
      <c r="AC209" s="283"/>
      <c r="AD209" s="283"/>
    </row>
    <row r="210" ht="20.25" customHeight="1">
      <c r="A210" s="283"/>
      <c r="B210" s="283"/>
      <c r="C210" s="283"/>
      <c r="D210" s="283"/>
      <c r="E210" s="283"/>
      <c r="F210" s="283"/>
      <c r="G210" s="283"/>
      <c r="H210" s="283"/>
      <c r="I210" s="283"/>
      <c r="J210" s="283"/>
      <c r="K210" s="283"/>
      <c r="L210" s="283"/>
      <c r="M210" s="283"/>
      <c r="N210" s="283"/>
      <c r="O210" s="283"/>
      <c r="P210" s="283"/>
      <c r="Q210" s="283"/>
      <c r="R210" s="283"/>
      <c r="S210" s="283"/>
      <c r="T210" s="283"/>
      <c r="U210" s="283"/>
      <c r="V210" s="283"/>
      <c r="W210" s="283"/>
      <c r="X210" s="283"/>
      <c r="Y210" s="283"/>
      <c r="Z210" s="283"/>
      <c r="AA210" s="283"/>
      <c r="AB210" s="283"/>
      <c r="AC210" s="283"/>
      <c r="AD210" s="283"/>
    </row>
    <row r="211" ht="20.25" customHeight="1">
      <c r="A211" s="283"/>
      <c r="B211" s="283"/>
      <c r="C211" s="283"/>
      <c r="D211" s="283"/>
      <c r="E211" s="283"/>
      <c r="F211" s="283"/>
      <c r="G211" s="283"/>
      <c r="H211" s="283"/>
      <c r="I211" s="283"/>
      <c r="J211" s="283"/>
      <c r="K211" s="283"/>
      <c r="L211" s="283"/>
      <c r="M211" s="283"/>
      <c r="N211" s="283"/>
      <c r="O211" s="283"/>
      <c r="P211" s="283"/>
      <c r="Q211" s="283"/>
      <c r="R211" s="283"/>
      <c r="S211" s="283"/>
      <c r="T211" s="283"/>
      <c r="U211" s="283"/>
      <c r="V211" s="283"/>
      <c r="W211" s="283"/>
      <c r="X211" s="283"/>
      <c r="Y211" s="283"/>
      <c r="Z211" s="283"/>
      <c r="AA211" s="283"/>
      <c r="AB211" s="283"/>
      <c r="AC211" s="283"/>
      <c r="AD211" s="283"/>
    </row>
    <row r="212" ht="20.25" customHeight="1">
      <c r="A212" s="283"/>
      <c r="B212" s="283"/>
      <c r="C212" s="283"/>
      <c r="D212" s="283"/>
      <c r="E212" s="283"/>
      <c r="F212" s="283"/>
      <c r="G212" s="283"/>
      <c r="H212" s="283"/>
      <c r="I212" s="283"/>
      <c r="J212" s="283"/>
      <c r="K212" s="283"/>
      <c r="L212" s="283"/>
      <c r="M212" s="283"/>
      <c r="N212" s="283"/>
      <c r="O212" s="283"/>
      <c r="P212" s="283"/>
      <c r="Q212" s="283"/>
      <c r="R212" s="283"/>
      <c r="S212" s="283"/>
      <c r="T212" s="283"/>
      <c r="U212" s="283"/>
      <c r="V212" s="283"/>
      <c r="W212" s="283"/>
      <c r="X212" s="283"/>
      <c r="Y212" s="283"/>
      <c r="Z212" s="283"/>
      <c r="AA212" s="283"/>
      <c r="AB212" s="283"/>
      <c r="AC212" s="283"/>
      <c r="AD212" s="283"/>
    </row>
    <row r="213" ht="20.25" customHeight="1">
      <c r="A213" s="283"/>
      <c r="B213" s="283"/>
      <c r="C213" s="283"/>
      <c r="D213" s="283"/>
      <c r="E213" s="283"/>
      <c r="F213" s="283"/>
      <c r="G213" s="283"/>
      <c r="H213" s="283"/>
      <c r="I213" s="283"/>
      <c r="J213" s="283"/>
      <c r="K213" s="283"/>
      <c r="L213" s="283"/>
      <c r="M213" s="283"/>
      <c r="N213" s="283"/>
      <c r="O213" s="283"/>
      <c r="P213" s="283"/>
      <c r="Q213" s="283"/>
      <c r="R213" s="283"/>
      <c r="S213" s="283"/>
      <c r="T213" s="283"/>
      <c r="U213" s="283"/>
      <c r="V213" s="283"/>
      <c r="W213" s="283"/>
      <c r="X213" s="283"/>
      <c r="Y213" s="283"/>
      <c r="Z213" s="283"/>
      <c r="AA213" s="283"/>
      <c r="AB213" s="283"/>
      <c r="AC213" s="283"/>
      <c r="AD213" s="283"/>
    </row>
    <row r="214" ht="20.25" customHeight="1">
      <c r="A214" s="283"/>
      <c r="B214" s="283"/>
      <c r="C214" s="283"/>
      <c r="D214" s="283"/>
      <c r="E214" s="283"/>
      <c r="F214" s="283"/>
      <c r="G214" s="283"/>
      <c r="H214" s="283"/>
      <c r="I214" s="283"/>
      <c r="J214" s="283"/>
      <c r="K214" s="283"/>
      <c r="L214" s="283"/>
      <c r="M214" s="283"/>
      <c r="N214" s="283"/>
      <c r="O214" s="283"/>
      <c r="P214" s="283"/>
      <c r="Q214" s="283"/>
      <c r="R214" s="283"/>
      <c r="S214" s="283"/>
      <c r="T214" s="283"/>
      <c r="U214" s="283"/>
      <c r="V214" s="283"/>
      <c r="W214" s="283"/>
      <c r="X214" s="283"/>
      <c r="Y214" s="283"/>
      <c r="Z214" s="283"/>
      <c r="AA214" s="283"/>
      <c r="AB214" s="283"/>
      <c r="AC214" s="283"/>
      <c r="AD214" s="283"/>
    </row>
    <row r="215" ht="20.25" customHeight="1">
      <c r="A215" s="283"/>
      <c r="B215" s="283"/>
      <c r="C215" s="283"/>
      <c r="D215" s="283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83"/>
      <c r="P215" s="283"/>
      <c r="Q215" s="283"/>
      <c r="R215" s="283"/>
      <c r="S215" s="283"/>
      <c r="T215" s="283"/>
      <c r="U215" s="283"/>
      <c r="V215" s="283"/>
      <c r="W215" s="283"/>
      <c r="X215" s="283"/>
      <c r="Y215" s="283"/>
      <c r="Z215" s="283"/>
      <c r="AA215" s="283"/>
      <c r="AB215" s="283"/>
      <c r="AC215" s="283"/>
      <c r="AD215" s="283"/>
    </row>
    <row r="216" ht="20.25" customHeight="1">
      <c r="A216" s="283"/>
      <c r="B216" s="283"/>
      <c r="C216" s="283"/>
      <c r="D216" s="283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83"/>
      <c r="P216" s="283"/>
      <c r="Q216" s="283"/>
      <c r="R216" s="283"/>
      <c r="S216" s="283"/>
      <c r="T216" s="283"/>
      <c r="U216" s="283"/>
      <c r="V216" s="283"/>
      <c r="W216" s="283"/>
      <c r="X216" s="283"/>
      <c r="Y216" s="283"/>
      <c r="Z216" s="283"/>
      <c r="AA216" s="283"/>
      <c r="AB216" s="283"/>
      <c r="AC216" s="283"/>
      <c r="AD216" s="283"/>
    </row>
    <row r="217" ht="20.25" customHeight="1">
      <c r="A217" s="283"/>
      <c r="B217" s="283"/>
      <c r="C217" s="283"/>
      <c r="D217" s="283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83"/>
      <c r="P217" s="283"/>
      <c r="Q217" s="283"/>
      <c r="R217" s="283"/>
      <c r="S217" s="283"/>
      <c r="T217" s="283"/>
      <c r="U217" s="283"/>
      <c r="V217" s="283"/>
      <c r="W217" s="283"/>
      <c r="X217" s="283"/>
      <c r="Y217" s="283"/>
      <c r="Z217" s="283"/>
      <c r="AA217" s="283"/>
      <c r="AB217" s="283"/>
      <c r="AC217" s="283"/>
      <c r="AD217" s="283"/>
    </row>
    <row r="218" ht="20.25" customHeight="1">
      <c r="A218" s="283"/>
      <c r="B218" s="283"/>
      <c r="C218" s="283"/>
      <c r="D218" s="283"/>
      <c r="E218" s="283"/>
      <c r="F218" s="283"/>
      <c r="G218" s="283"/>
      <c r="H218" s="283"/>
      <c r="I218" s="283"/>
      <c r="J218" s="283"/>
      <c r="K218" s="283"/>
      <c r="L218" s="283"/>
      <c r="M218" s="283"/>
      <c r="N218" s="283"/>
      <c r="O218" s="283"/>
      <c r="P218" s="283"/>
      <c r="Q218" s="283"/>
      <c r="R218" s="283"/>
      <c r="S218" s="283"/>
      <c r="T218" s="283"/>
      <c r="U218" s="283"/>
      <c r="V218" s="283"/>
      <c r="W218" s="283"/>
      <c r="X218" s="283"/>
      <c r="Y218" s="283"/>
      <c r="Z218" s="283"/>
      <c r="AA218" s="283"/>
      <c r="AB218" s="283"/>
      <c r="AC218" s="283"/>
      <c r="AD218" s="283"/>
    </row>
    <row r="219" ht="20.25" customHeight="1">
      <c r="A219" s="283"/>
      <c r="B219" s="283"/>
      <c r="C219" s="283"/>
      <c r="D219" s="283"/>
      <c r="E219" s="283"/>
      <c r="F219" s="283"/>
      <c r="G219" s="283"/>
      <c r="H219" s="283"/>
      <c r="I219" s="283"/>
      <c r="J219" s="283"/>
      <c r="K219" s="283"/>
      <c r="L219" s="283"/>
      <c r="M219" s="283"/>
      <c r="N219" s="283"/>
      <c r="O219" s="283"/>
      <c r="P219" s="283"/>
      <c r="Q219" s="283"/>
      <c r="R219" s="283"/>
      <c r="S219" s="283"/>
      <c r="T219" s="283"/>
      <c r="U219" s="283"/>
      <c r="V219" s="283"/>
      <c r="W219" s="283"/>
      <c r="X219" s="283"/>
      <c r="Y219" s="283"/>
      <c r="Z219" s="283"/>
      <c r="AA219" s="283"/>
      <c r="AB219" s="283"/>
      <c r="AC219" s="283"/>
      <c r="AD219" s="283"/>
    </row>
    <row r="220" ht="20.25" customHeight="1">
      <c r="A220" s="283"/>
      <c r="B220" s="283"/>
      <c r="C220" s="283"/>
      <c r="D220" s="283"/>
      <c r="E220" s="283"/>
      <c r="F220" s="283"/>
      <c r="G220" s="283"/>
      <c r="H220" s="283"/>
      <c r="I220" s="283"/>
      <c r="J220" s="283"/>
      <c r="K220" s="283"/>
      <c r="L220" s="283"/>
      <c r="M220" s="283"/>
      <c r="N220" s="283"/>
      <c r="O220" s="283"/>
      <c r="P220" s="283"/>
      <c r="Q220" s="283"/>
      <c r="R220" s="283"/>
      <c r="S220" s="283"/>
      <c r="T220" s="283"/>
      <c r="U220" s="283"/>
      <c r="V220" s="283"/>
      <c r="W220" s="283"/>
      <c r="X220" s="283"/>
      <c r="Y220" s="283"/>
      <c r="Z220" s="283"/>
      <c r="AA220" s="283"/>
      <c r="AB220" s="283"/>
      <c r="AC220" s="283"/>
      <c r="AD220" s="283"/>
    </row>
    <row r="221" ht="20.25" customHeight="1">
      <c r="A221" s="283"/>
      <c r="B221" s="283"/>
      <c r="C221" s="283"/>
      <c r="D221" s="283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283"/>
      <c r="R221" s="283"/>
      <c r="S221" s="283"/>
      <c r="T221" s="283"/>
      <c r="U221" s="283"/>
      <c r="V221" s="283"/>
      <c r="W221" s="283"/>
      <c r="X221" s="283"/>
      <c r="Y221" s="283"/>
      <c r="Z221" s="283"/>
      <c r="AA221" s="283"/>
      <c r="AB221" s="283"/>
      <c r="AC221" s="283"/>
      <c r="AD221" s="283"/>
    </row>
    <row r="222" ht="20.25" customHeight="1">
      <c r="A222" s="283"/>
      <c r="B222" s="283"/>
      <c r="C222" s="283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3"/>
      <c r="Q222" s="283"/>
      <c r="R222" s="283"/>
      <c r="S222" s="283"/>
      <c r="T222" s="283"/>
      <c r="U222" s="283"/>
      <c r="V222" s="283"/>
      <c r="W222" s="283"/>
      <c r="X222" s="283"/>
      <c r="Y222" s="283"/>
      <c r="Z222" s="283"/>
      <c r="AA222" s="283"/>
      <c r="AB222" s="283"/>
      <c r="AC222" s="283"/>
      <c r="AD222" s="283"/>
    </row>
    <row r="223" ht="20.25" customHeight="1">
      <c r="A223" s="283"/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283"/>
      <c r="R223" s="283"/>
      <c r="S223" s="283"/>
      <c r="T223" s="283"/>
      <c r="U223" s="283"/>
      <c r="V223" s="283"/>
      <c r="W223" s="283"/>
      <c r="X223" s="283"/>
      <c r="Y223" s="283"/>
      <c r="Z223" s="283"/>
      <c r="AA223" s="283"/>
      <c r="AB223" s="283"/>
      <c r="AC223" s="283"/>
      <c r="AD223" s="283"/>
    </row>
    <row r="224" ht="20.25" customHeight="1">
      <c r="A224" s="283"/>
      <c r="B224" s="283"/>
      <c r="C224" s="283"/>
      <c r="D224" s="283"/>
      <c r="E224" s="283"/>
      <c r="F224" s="283"/>
      <c r="G224" s="283"/>
      <c r="H224" s="283"/>
      <c r="I224" s="283"/>
      <c r="J224" s="283"/>
      <c r="K224" s="283"/>
      <c r="L224" s="283"/>
      <c r="M224" s="283"/>
      <c r="N224" s="283"/>
      <c r="O224" s="283"/>
      <c r="P224" s="283"/>
      <c r="Q224" s="283"/>
      <c r="R224" s="283"/>
      <c r="S224" s="283"/>
      <c r="T224" s="283"/>
      <c r="U224" s="283"/>
      <c r="V224" s="283"/>
      <c r="W224" s="283"/>
      <c r="X224" s="283"/>
      <c r="Y224" s="283"/>
      <c r="Z224" s="283"/>
      <c r="AA224" s="283"/>
      <c r="AB224" s="283"/>
      <c r="AC224" s="283"/>
      <c r="AD224" s="283"/>
    </row>
    <row r="225" ht="20.25" customHeight="1">
      <c r="A225" s="283"/>
      <c r="B225" s="283"/>
      <c r="C225" s="283"/>
      <c r="D225" s="283"/>
      <c r="E225" s="283"/>
      <c r="F225" s="283"/>
      <c r="G225" s="283"/>
      <c r="H225" s="283"/>
      <c r="I225" s="283"/>
      <c r="J225" s="283"/>
      <c r="K225" s="283"/>
      <c r="L225" s="283"/>
      <c r="M225" s="283"/>
      <c r="N225" s="283"/>
      <c r="O225" s="283"/>
      <c r="P225" s="283"/>
      <c r="Q225" s="283"/>
      <c r="R225" s="283"/>
      <c r="S225" s="283"/>
      <c r="T225" s="283"/>
      <c r="U225" s="283"/>
      <c r="V225" s="283"/>
      <c r="W225" s="283"/>
      <c r="X225" s="283"/>
      <c r="Y225" s="283"/>
      <c r="Z225" s="283"/>
      <c r="AA225" s="283"/>
      <c r="AB225" s="283"/>
      <c r="AC225" s="283"/>
      <c r="AD225" s="283"/>
    </row>
    <row r="226" ht="20.25" customHeight="1">
      <c r="A226" s="283"/>
      <c r="B226" s="283"/>
      <c r="C226" s="283"/>
      <c r="D226" s="283"/>
      <c r="E226" s="283"/>
      <c r="F226" s="283"/>
      <c r="G226" s="283"/>
      <c r="H226" s="283"/>
      <c r="I226" s="283"/>
      <c r="J226" s="283"/>
      <c r="K226" s="283"/>
      <c r="L226" s="283"/>
      <c r="M226" s="283"/>
      <c r="N226" s="283"/>
      <c r="O226" s="283"/>
      <c r="P226" s="283"/>
      <c r="Q226" s="283"/>
      <c r="R226" s="283"/>
      <c r="S226" s="283"/>
      <c r="T226" s="283"/>
      <c r="U226" s="283"/>
      <c r="V226" s="283"/>
      <c r="W226" s="283"/>
      <c r="X226" s="283"/>
      <c r="Y226" s="283"/>
      <c r="Z226" s="283"/>
      <c r="AA226" s="283"/>
      <c r="AB226" s="283"/>
      <c r="AC226" s="283"/>
      <c r="AD226" s="283"/>
    </row>
    <row r="227" ht="20.25" customHeight="1">
      <c r="A227" s="283"/>
      <c r="B227" s="283"/>
      <c r="C227" s="283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283"/>
      <c r="T227" s="283"/>
      <c r="U227" s="283"/>
      <c r="V227" s="283"/>
      <c r="W227" s="283"/>
      <c r="X227" s="283"/>
      <c r="Y227" s="283"/>
      <c r="Z227" s="283"/>
      <c r="AA227" s="283"/>
      <c r="AB227" s="283"/>
      <c r="AC227" s="283"/>
      <c r="AD227" s="283"/>
    </row>
    <row r="228" ht="20.25" customHeight="1">
      <c r="A228" s="283"/>
      <c r="B228" s="283"/>
      <c r="C228" s="283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283"/>
      <c r="T228" s="283"/>
      <c r="U228" s="283"/>
      <c r="V228" s="283"/>
      <c r="W228" s="283"/>
      <c r="X228" s="283"/>
      <c r="Y228" s="283"/>
      <c r="Z228" s="283"/>
      <c r="AA228" s="283"/>
      <c r="AB228" s="283"/>
      <c r="AC228" s="283"/>
      <c r="AD228" s="283"/>
    </row>
    <row r="229" ht="20.25" customHeight="1">
      <c r="A229" s="283"/>
      <c r="B229" s="283"/>
      <c r="C229" s="283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283"/>
      <c r="T229" s="283"/>
      <c r="U229" s="283"/>
      <c r="V229" s="283"/>
      <c r="W229" s="283"/>
      <c r="X229" s="283"/>
      <c r="Y229" s="283"/>
      <c r="Z229" s="283"/>
      <c r="AA229" s="283"/>
      <c r="AB229" s="283"/>
      <c r="AC229" s="283"/>
      <c r="AD229" s="283"/>
    </row>
    <row r="230" ht="20.25" customHeight="1">
      <c r="A230" s="283"/>
      <c r="B230" s="283"/>
      <c r="C230" s="283"/>
      <c r="D230" s="283"/>
      <c r="E230" s="283"/>
      <c r="F230" s="283"/>
      <c r="G230" s="283"/>
      <c r="H230" s="283"/>
      <c r="I230" s="283"/>
      <c r="J230" s="283"/>
      <c r="K230" s="283"/>
      <c r="L230" s="283"/>
      <c r="M230" s="283"/>
      <c r="N230" s="283"/>
      <c r="O230" s="283"/>
      <c r="P230" s="283"/>
      <c r="Q230" s="283"/>
      <c r="R230" s="283"/>
      <c r="S230" s="283"/>
      <c r="T230" s="283"/>
      <c r="U230" s="283"/>
      <c r="V230" s="283"/>
      <c r="W230" s="283"/>
      <c r="X230" s="283"/>
      <c r="Y230" s="283"/>
      <c r="Z230" s="283"/>
      <c r="AA230" s="283"/>
      <c r="AB230" s="283"/>
      <c r="AC230" s="283"/>
      <c r="AD230" s="283"/>
    </row>
    <row r="231" ht="20.25" customHeight="1">
      <c r="A231" s="283"/>
      <c r="B231" s="283"/>
      <c r="C231" s="283"/>
      <c r="D231" s="283"/>
      <c r="E231" s="283"/>
      <c r="F231" s="283"/>
      <c r="G231" s="283"/>
      <c r="H231" s="283"/>
      <c r="I231" s="283"/>
      <c r="J231" s="283"/>
      <c r="K231" s="283"/>
      <c r="L231" s="283"/>
      <c r="M231" s="283"/>
      <c r="N231" s="283"/>
      <c r="O231" s="283"/>
      <c r="P231" s="283"/>
      <c r="Q231" s="283"/>
      <c r="R231" s="283"/>
      <c r="S231" s="283"/>
      <c r="T231" s="283"/>
      <c r="U231" s="283"/>
      <c r="V231" s="283"/>
      <c r="W231" s="283"/>
      <c r="X231" s="283"/>
      <c r="Y231" s="283"/>
      <c r="Z231" s="283"/>
      <c r="AA231" s="283"/>
      <c r="AB231" s="283"/>
      <c r="AC231" s="283"/>
      <c r="AD231" s="283"/>
    </row>
    <row r="232" ht="20.25" customHeight="1">
      <c r="A232" s="283"/>
      <c r="B232" s="283"/>
      <c r="C232" s="283"/>
      <c r="D232" s="283"/>
      <c r="E232" s="283"/>
      <c r="F232" s="283"/>
      <c r="G232" s="283"/>
      <c r="H232" s="283"/>
      <c r="I232" s="283"/>
      <c r="J232" s="283"/>
      <c r="K232" s="283"/>
      <c r="L232" s="283"/>
      <c r="M232" s="283"/>
      <c r="N232" s="283"/>
      <c r="O232" s="283"/>
      <c r="P232" s="283"/>
      <c r="Q232" s="283"/>
      <c r="R232" s="283"/>
      <c r="S232" s="283"/>
      <c r="T232" s="283"/>
      <c r="U232" s="283"/>
      <c r="V232" s="283"/>
      <c r="W232" s="283"/>
      <c r="X232" s="283"/>
      <c r="Y232" s="283"/>
      <c r="Z232" s="283"/>
      <c r="AA232" s="283"/>
      <c r="AB232" s="283"/>
      <c r="AC232" s="283"/>
      <c r="AD232" s="283"/>
    </row>
    <row r="233" ht="20.25" customHeight="1">
      <c r="A233" s="283"/>
      <c r="B233" s="283"/>
      <c r="C233" s="283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283"/>
      <c r="T233" s="283"/>
      <c r="U233" s="283"/>
      <c r="V233" s="283"/>
      <c r="W233" s="283"/>
      <c r="X233" s="283"/>
      <c r="Y233" s="283"/>
      <c r="Z233" s="283"/>
      <c r="AA233" s="283"/>
      <c r="AB233" s="283"/>
      <c r="AC233" s="283"/>
      <c r="AD233" s="283"/>
    </row>
    <row r="234" ht="20.25" customHeight="1">
      <c r="A234" s="283"/>
      <c r="B234" s="283"/>
      <c r="C234" s="283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283"/>
      <c r="T234" s="283"/>
      <c r="U234" s="283"/>
      <c r="V234" s="283"/>
      <c r="W234" s="283"/>
      <c r="X234" s="283"/>
      <c r="Y234" s="283"/>
      <c r="Z234" s="283"/>
      <c r="AA234" s="283"/>
      <c r="AB234" s="283"/>
      <c r="AC234" s="283"/>
      <c r="AD234" s="283"/>
    </row>
    <row r="235" ht="20.25" customHeight="1">
      <c r="A235" s="283"/>
      <c r="B235" s="283"/>
      <c r="C235" s="283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283"/>
      <c r="T235" s="283"/>
      <c r="U235" s="283"/>
      <c r="V235" s="283"/>
      <c r="W235" s="283"/>
      <c r="X235" s="283"/>
      <c r="Y235" s="283"/>
      <c r="Z235" s="283"/>
      <c r="AA235" s="283"/>
      <c r="AB235" s="283"/>
      <c r="AC235" s="283"/>
      <c r="AD235" s="283"/>
    </row>
    <row r="236" ht="20.25" customHeight="1">
      <c r="A236" s="283"/>
      <c r="B236" s="283"/>
      <c r="C236" s="283"/>
      <c r="D236" s="283"/>
      <c r="E236" s="283"/>
      <c r="F236" s="283"/>
      <c r="G236" s="283"/>
      <c r="H236" s="283"/>
      <c r="I236" s="283"/>
      <c r="J236" s="283"/>
      <c r="K236" s="283"/>
      <c r="L236" s="283"/>
      <c r="M236" s="283"/>
      <c r="N236" s="283"/>
      <c r="O236" s="283"/>
      <c r="P236" s="283"/>
      <c r="Q236" s="283"/>
      <c r="R236" s="283"/>
      <c r="S236" s="283"/>
      <c r="T236" s="283"/>
      <c r="U236" s="283"/>
      <c r="V236" s="283"/>
      <c r="W236" s="283"/>
      <c r="X236" s="283"/>
      <c r="Y236" s="283"/>
      <c r="Z236" s="283"/>
      <c r="AA236" s="283"/>
      <c r="AB236" s="283"/>
      <c r="AC236" s="283"/>
      <c r="AD236" s="283"/>
    </row>
    <row r="237" ht="20.25" customHeight="1">
      <c r="A237" s="283"/>
      <c r="B237" s="283"/>
      <c r="C237" s="283"/>
      <c r="D237" s="283"/>
      <c r="E237" s="283"/>
      <c r="F237" s="283"/>
      <c r="G237" s="283"/>
      <c r="H237" s="283"/>
      <c r="I237" s="283"/>
      <c r="J237" s="283"/>
      <c r="K237" s="283"/>
      <c r="L237" s="283"/>
      <c r="M237" s="283"/>
      <c r="N237" s="283"/>
      <c r="O237" s="283"/>
      <c r="P237" s="283"/>
      <c r="Q237" s="283"/>
      <c r="R237" s="283"/>
      <c r="S237" s="283"/>
      <c r="T237" s="283"/>
      <c r="U237" s="283"/>
      <c r="V237" s="283"/>
      <c r="W237" s="283"/>
      <c r="X237" s="283"/>
      <c r="Y237" s="283"/>
      <c r="Z237" s="283"/>
      <c r="AA237" s="283"/>
      <c r="AB237" s="283"/>
      <c r="AC237" s="283"/>
      <c r="AD237" s="283"/>
    </row>
    <row r="238" ht="20.25" customHeight="1">
      <c r="A238" s="283"/>
      <c r="B238" s="283"/>
      <c r="C238" s="283"/>
      <c r="D238" s="283"/>
      <c r="E238" s="283"/>
      <c r="F238" s="283"/>
      <c r="G238" s="283"/>
      <c r="H238" s="283"/>
      <c r="I238" s="283"/>
      <c r="J238" s="283"/>
      <c r="K238" s="283"/>
      <c r="L238" s="283"/>
      <c r="M238" s="283"/>
      <c r="N238" s="283"/>
      <c r="O238" s="283"/>
      <c r="P238" s="283"/>
      <c r="Q238" s="283"/>
      <c r="R238" s="283"/>
      <c r="S238" s="283"/>
      <c r="T238" s="283"/>
      <c r="U238" s="283"/>
      <c r="V238" s="283"/>
      <c r="W238" s="283"/>
      <c r="X238" s="283"/>
      <c r="Y238" s="283"/>
      <c r="Z238" s="283"/>
      <c r="AA238" s="283"/>
      <c r="AB238" s="283"/>
      <c r="AC238" s="283"/>
      <c r="AD238" s="283"/>
    </row>
    <row r="239" ht="20.25" customHeight="1">
      <c r="A239" s="283"/>
      <c r="B239" s="283"/>
      <c r="C239" s="283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283"/>
      <c r="T239" s="283"/>
      <c r="U239" s="283"/>
      <c r="V239" s="283"/>
      <c r="W239" s="283"/>
      <c r="X239" s="283"/>
      <c r="Y239" s="283"/>
      <c r="Z239" s="283"/>
      <c r="AA239" s="283"/>
      <c r="AB239" s="283"/>
      <c r="AC239" s="283"/>
      <c r="AD239" s="283"/>
    </row>
    <row r="240" ht="20.25" customHeight="1">
      <c r="A240" s="283"/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283"/>
      <c r="T240" s="283"/>
      <c r="U240" s="283"/>
      <c r="V240" s="283"/>
      <c r="W240" s="283"/>
      <c r="X240" s="283"/>
      <c r="Y240" s="283"/>
      <c r="Z240" s="283"/>
      <c r="AA240" s="283"/>
      <c r="AB240" s="283"/>
      <c r="AC240" s="283"/>
      <c r="AD240" s="283"/>
    </row>
    <row r="241" ht="20.25" customHeight="1">
      <c r="A241" s="283"/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283"/>
      <c r="T241" s="283"/>
      <c r="U241" s="283"/>
      <c r="V241" s="283"/>
      <c r="W241" s="283"/>
      <c r="X241" s="283"/>
      <c r="Y241" s="283"/>
      <c r="Z241" s="283"/>
      <c r="AA241" s="283"/>
      <c r="AB241" s="283"/>
      <c r="AC241" s="283"/>
      <c r="AD241" s="283"/>
    </row>
    <row r="242" ht="20.25" customHeight="1">
      <c r="A242" s="283"/>
      <c r="B242" s="283"/>
      <c r="C242" s="283"/>
      <c r="D242" s="283"/>
      <c r="E242" s="283"/>
      <c r="F242" s="283"/>
      <c r="G242" s="283"/>
      <c r="H242" s="283"/>
      <c r="I242" s="283"/>
      <c r="J242" s="283"/>
      <c r="K242" s="283"/>
      <c r="L242" s="283"/>
      <c r="M242" s="283"/>
      <c r="N242" s="283"/>
      <c r="O242" s="283"/>
      <c r="P242" s="283"/>
      <c r="Q242" s="283"/>
      <c r="R242" s="283"/>
      <c r="S242" s="283"/>
      <c r="T242" s="283"/>
      <c r="U242" s="283"/>
      <c r="V242" s="283"/>
      <c r="W242" s="283"/>
      <c r="X242" s="283"/>
      <c r="Y242" s="283"/>
      <c r="Z242" s="283"/>
      <c r="AA242" s="283"/>
      <c r="AB242" s="283"/>
      <c r="AC242" s="283"/>
      <c r="AD242" s="283"/>
    </row>
    <row r="243" ht="20.25" customHeight="1">
      <c r="A243" s="283"/>
      <c r="B243" s="283"/>
      <c r="C243" s="283"/>
      <c r="D243" s="283"/>
      <c r="E243" s="283"/>
      <c r="F243" s="283"/>
      <c r="G243" s="283"/>
      <c r="H243" s="283"/>
      <c r="I243" s="283"/>
      <c r="J243" s="283"/>
      <c r="K243" s="283"/>
      <c r="L243" s="283"/>
      <c r="M243" s="283"/>
      <c r="N243" s="283"/>
      <c r="O243" s="283"/>
      <c r="P243" s="283"/>
      <c r="Q243" s="283"/>
      <c r="R243" s="283"/>
      <c r="S243" s="283"/>
      <c r="T243" s="283"/>
      <c r="U243" s="283"/>
      <c r="V243" s="283"/>
      <c r="W243" s="283"/>
      <c r="X243" s="283"/>
      <c r="Y243" s="283"/>
      <c r="Z243" s="283"/>
      <c r="AA243" s="283"/>
      <c r="AB243" s="283"/>
      <c r="AC243" s="283"/>
      <c r="AD243" s="283"/>
    </row>
    <row r="244" ht="20.25" customHeight="1">
      <c r="A244" s="283"/>
      <c r="B244" s="283"/>
      <c r="C244" s="283"/>
      <c r="D244" s="283"/>
      <c r="E244" s="283"/>
      <c r="F244" s="283"/>
      <c r="G244" s="283"/>
      <c r="H244" s="283"/>
      <c r="I244" s="283"/>
      <c r="J244" s="283"/>
      <c r="K244" s="283"/>
      <c r="L244" s="283"/>
      <c r="M244" s="283"/>
      <c r="N244" s="283"/>
      <c r="O244" s="283"/>
      <c r="P244" s="283"/>
      <c r="Q244" s="283"/>
      <c r="R244" s="283"/>
      <c r="S244" s="283"/>
      <c r="T244" s="283"/>
      <c r="U244" s="283"/>
      <c r="V244" s="283"/>
      <c r="W244" s="283"/>
      <c r="X244" s="283"/>
      <c r="Y244" s="283"/>
      <c r="Z244" s="283"/>
      <c r="AA244" s="283"/>
      <c r="AB244" s="283"/>
      <c r="AC244" s="283"/>
      <c r="AD244" s="283"/>
    </row>
    <row r="245" ht="20.25" customHeight="1">
      <c r="A245" s="283"/>
      <c r="B245" s="283"/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283"/>
      <c r="T245" s="283"/>
      <c r="U245" s="283"/>
      <c r="V245" s="283"/>
      <c r="W245" s="283"/>
      <c r="X245" s="283"/>
      <c r="Y245" s="283"/>
      <c r="Z245" s="283"/>
      <c r="AA245" s="283"/>
      <c r="AB245" s="283"/>
      <c r="AC245" s="283"/>
      <c r="AD245" s="283"/>
    </row>
    <row r="246" ht="20.25" customHeight="1">
      <c r="A246" s="283"/>
      <c r="B246" s="283"/>
      <c r="C246" s="283"/>
      <c r="D246" s="283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283"/>
      <c r="Q246" s="283"/>
      <c r="R246" s="283"/>
      <c r="S246" s="283"/>
      <c r="T246" s="283"/>
      <c r="U246" s="283"/>
      <c r="V246" s="283"/>
      <c r="W246" s="283"/>
      <c r="X246" s="283"/>
      <c r="Y246" s="283"/>
      <c r="Z246" s="283"/>
      <c r="AA246" s="283"/>
      <c r="AB246" s="283"/>
      <c r="AC246" s="283"/>
      <c r="AD246" s="283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42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42" t="s">
        <v>116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43"/>
      <c r="G4" s="443"/>
      <c r="H4" s="443"/>
      <c r="I4" s="443"/>
      <c r="J4" s="443"/>
      <c r="K4" s="443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42" t="s">
        <v>117</v>
      </c>
      <c r="B5" s="336" t="s">
        <v>153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44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45"/>
      <c r="B7" s="446"/>
      <c r="C7" s="447"/>
      <c r="D7" s="448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449"/>
      <c r="T7" s="449"/>
      <c r="U7" s="449"/>
      <c r="V7" s="449"/>
    </row>
    <row r="8" ht="33.0" customHeight="1">
      <c r="A8" s="450"/>
      <c r="B8" s="451"/>
      <c r="C8" s="447"/>
      <c r="D8" s="448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449"/>
      <c r="T8" s="449"/>
      <c r="U8" s="449"/>
      <c r="V8" s="449"/>
    </row>
    <row r="9" ht="33.0" customHeight="1">
      <c r="A9" s="445"/>
      <c r="B9" s="446"/>
      <c r="C9" s="447"/>
      <c r="D9" s="448"/>
      <c r="E9" s="452"/>
      <c r="F9" s="452"/>
      <c r="G9" s="452"/>
      <c r="H9" s="452"/>
      <c r="I9" s="452"/>
      <c r="J9" s="452"/>
      <c r="K9" s="452"/>
      <c r="L9" s="452"/>
      <c r="M9" s="452"/>
      <c r="N9" s="452"/>
      <c r="O9" s="452"/>
      <c r="P9" s="452"/>
      <c r="Q9" s="452"/>
      <c r="R9" s="452"/>
      <c r="S9" s="452"/>
      <c r="T9" s="452"/>
      <c r="U9" s="452"/>
      <c r="V9" s="452"/>
    </row>
    <row r="10" ht="33.0" customHeight="1">
      <c r="A10" s="445"/>
      <c r="B10" s="446"/>
      <c r="C10" s="447"/>
      <c r="D10" s="448"/>
      <c r="E10" s="449"/>
      <c r="F10" s="449"/>
      <c r="G10" s="449"/>
      <c r="H10" s="449"/>
      <c r="I10" s="449"/>
      <c r="J10" s="449"/>
      <c r="K10" s="449"/>
      <c r="L10" s="449"/>
      <c r="M10" s="449"/>
      <c r="N10" s="449"/>
      <c r="O10" s="449"/>
      <c r="P10" s="449"/>
      <c r="Q10" s="449"/>
      <c r="R10" s="449"/>
      <c r="S10" s="449"/>
      <c r="T10" s="449"/>
      <c r="U10" s="449"/>
      <c r="V10" s="449"/>
    </row>
    <row r="11" ht="33.0" customHeight="1">
      <c r="A11" s="445"/>
      <c r="B11" s="446"/>
      <c r="C11" s="447"/>
      <c r="D11" s="448"/>
      <c r="E11" s="449"/>
      <c r="F11" s="449"/>
      <c r="G11" s="449"/>
      <c r="H11" s="449"/>
      <c r="I11" s="449"/>
      <c r="J11" s="449"/>
      <c r="K11" s="449"/>
      <c r="L11" s="449"/>
      <c r="M11" s="449"/>
      <c r="N11" s="449"/>
      <c r="O11" s="449"/>
      <c r="P11" s="449"/>
      <c r="Q11" s="449"/>
      <c r="R11" s="449"/>
      <c r="S11" s="449"/>
      <c r="T11" s="449"/>
      <c r="U11" s="449"/>
      <c r="V11" s="449"/>
    </row>
    <row r="12" ht="33.0" customHeight="1">
      <c r="A12" s="445"/>
      <c r="B12" s="446"/>
      <c r="C12" s="447"/>
      <c r="D12" s="448"/>
      <c r="E12" s="449"/>
      <c r="F12" s="449"/>
      <c r="G12" s="449"/>
      <c r="H12" s="449"/>
      <c r="I12" s="449"/>
      <c r="J12" s="449"/>
      <c r="K12" s="449"/>
      <c r="L12" s="449"/>
      <c r="M12" s="449"/>
      <c r="N12" s="449"/>
      <c r="O12" s="449"/>
      <c r="P12" s="449"/>
      <c r="Q12" s="449"/>
      <c r="R12" s="449"/>
      <c r="S12" s="449"/>
      <c r="T12" s="449"/>
      <c r="U12" s="449"/>
      <c r="V12" s="449"/>
    </row>
    <row r="13" ht="33.0" customHeight="1">
      <c r="A13" s="445"/>
      <c r="B13" s="446"/>
      <c r="C13" s="447"/>
      <c r="D13" s="448"/>
      <c r="E13" s="449"/>
      <c r="F13" s="449"/>
      <c r="G13" s="449"/>
      <c r="H13" s="449"/>
      <c r="I13" s="449"/>
      <c r="J13" s="449"/>
      <c r="K13" s="449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</row>
    <row r="14" ht="33.0" customHeight="1">
      <c r="A14" s="445"/>
      <c r="B14" s="446"/>
      <c r="C14" s="445"/>
      <c r="D14" s="448"/>
      <c r="E14" s="449"/>
      <c r="F14" s="449"/>
      <c r="G14" s="449"/>
      <c r="H14" s="449"/>
      <c r="I14" s="449"/>
      <c r="J14" s="449"/>
      <c r="K14" s="449"/>
      <c r="L14" s="449"/>
      <c r="M14" s="449"/>
      <c r="N14" s="449"/>
      <c r="O14" s="449"/>
      <c r="P14" s="449"/>
      <c r="Q14" s="449"/>
      <c r="R14" s="449"/>
      <c r="S14" s="449"/>
      <c r="T14" s="449"/>
      <c r="U14" s="449"/>
      <c r="V14" s="449"/>
    </row>
    <row r="15" ht="33.0" customHeight="1">
      <c r="A15" s="445"/>
      <c r="B15" s="446"/>
      <c r="C15" s="447"/>
      <c r="D15" s="448"/>
      <c r="E15" s="449"/>
      <c r="F15" s="449"/>
      <c r="G15" s="449"/>
      <c r="H15" s="449"/>
      <c r="I15" s="449"/>
      <c r="J15" s="449"/>
      <c r="K15" s="449"/>
      <c r="L15" s="449"/>
      <c r="M15" s="449"/>
      <c r="N15" s="449"/>
      <c r="O15" s="449"/>
      <c r="P15" s="449"/>
      <c r="Q15" s="449"/>
      <c r="R15" s="449"/>
      <c r="S15" s="449"/>
      <c r="T15" s="449"/>
      <c r="U15" s="449"/>
      <c r="V15" s="449"/>
    </row>
    <row r="16" ht="33.0" customHeight="1">
      <c r="A16" s="445"/>
      <c r="B16" s="446"/>
      <c r="C16" s="447"/>
      <c r="D16" s="448"/>
      <c r="E16" s="452"/>
      <c r="F16" s="452"/>
      <c r="G16" s="452"/>
      <c r="H16" s="452"/>
      <c r="I16" s="452"/>
      <c r="J16" s="452"/>
      <c r="K16" s="452"/>
      <c r="L16" s="452"/>
      <c r="M16" s="452"/>
      <c r="N16" s="452"/>
      <c r="O16" s="452"/>
      <c r="P16" s="452"/>
      <c r="Q16" s="452"/>
      <c r="R16" s="452"/>
      <c r="S16" s="452"/>
      <c r="T16" s="452"/>
      <c r="U16" s="452"/>
      <c r="V16" s="452"/>
    </row>
    <row r="17" ht="33.0" customHeight="1">
      <c r="A17" s="445"/>
      <c r="B17" s="446"/>
      <c r="C17" s="447"/>
      <c r="D17" s="448"/>
      <c r="E17" s="449"/>
      <c r="F17" s="449"/>
      <c r="G17" s="449"/>
      <c r="H17" s="449"/>
      <c r="I17" s="449"/>
      <c r="J17" s="449"/>
      <c r="K17" s="449"/>
      <c r="L17" s="449"/>
      <c r="M17" s="449"/>
      <c r="N17" s="449"/>
      <c r="O17" s="449"/>
      <c r="P17" s="449"/>
      <c r="Q17" s="449"/>
      <c r="R17" s="449"/>
      <c r="S17" s="449"/>
      <c r="T17" s="449"/>
      <c r="U17" s="449"/>
      <c r="V17" s="449"/>
    </row>
    <row r="18" ht="33.0" customHeight="1">
      <c r="A18" s="445"/>
      <c r="B18" s="446"/>
      <c r="C18" s="447"/>
      <c r="D18" s="448"/>
      <c r="E18" s="452"/>
      <c r="F18" s="452"/>
      <c r="G18" s="452"/>
      <c r="H18" s="452"/>
      <c r="I18" s="452"/>
      <c r="J18" s="452"/>
      <c r="K18" s="452"/>
      <c r="L18" s="452"/>
      <c r="M18" s="452"/>
      <c r="N18" s="452"/>
      <c r="O18" s="452"/>
      <c r="P18" s="452"/>
      <c r="Q18" s="452"/>
      <c r="R18" s="452"/>
      <c r="S18" s="452"/>
      <c r="T18" s="452"/>
      <c r="U18" s="452"/>
      <c r="V18" s="452"/>
    </row>
    <row r="19" ht="33.0" customHeight="1">
      <c r="A19" s="445"/>
      <c r="B19" s="446"/>
      <c r="C19" s="447"/>
      <c r="D19" s="448"/>
      <c r="E19" s="449"/>
      <c r="F19" s="449"/>
      <c r="G19" s="449"/>
      <c r="H19" s="449"/>
      <c r="I19" s="449"/>
      <c r="J19" s="449"/>
      <c r="K19" s="449"/>
      <c r="L19" s="449"/>
      <c r="M19" s="449"/>
      <c r="N19" s="449"/>
      <c r="O19" s="449"/>
      <c r="P19" s="449"/>
      <c r="Q19" s="449"/>
      <c r="R19" s="449"/>
      <c r="S19" s="449"/>
      <c r="T19" s="449"/>
      <c r="U19" s="449"/>
      <c r="V19" s="449"/>
    </row>
    <row r="20" ht="33.0" customHeight="1">
      <c r="A20" s="445"/>
      <c r="B20" s="446"/>
      <c r="C20" s="447"/>
      <c r="D20" s="448"/>
      <c r="E20" s="449"/>
      <c r="F20" s="449"/>
      <c r="G20" s="449"/>
      <c r="H20" s="449"/>
      <c r="I20" s="449"/>
      <c r="J20" s="449"/>
      <c r="K20" s="449"/>
      <c r="L20" s="449"/>
      <c r="M20" s="449"/>
      <c r="N20" s="449"/>
      <c r="O20" s="449"/>
      <c r="P20" s="449"/>
      <c r="Q20" s="449"/>
      <c r="R20" s="449"/>
      <c r="S20" s="449"/>
      <c r="T20" s="449"/>
      <c r="U20" s="449"/>
      <c r="V20" s="449"/>
    </row>
    <row r="21" ht="33.0" customHeight="1">
      <c r="A21" s="445"/>
      <c r="B21" s="446"/>
      <c r="C21" s="447"/>
      <c r="D21" s="448"/>
      <c r="E21" s="449"/>
      <c r="F21" s="449"/>
      <c r="G21" s="449"/>
      <c r="H21" s="449"/>
      <c r="I21" s="449"/>
      <c r="J21" s="449"/>
      <c r="K21" s="449"/>
      <c r="L21" s="449"/>
      <c r="M21" s="449"/>
      <c r="N21" s="449"/>
      <c r="O21" s="449"/>
      <c r="P21" s="449"/>
      <c r="Q21" s="449"/>
      <c r="R21" s="449"/>
      <c r="S21" s="449"/>
      <c r="T21" s="449"/>
      <c r="U21" s="449"/>
      <c r="V21" s="449"/>
    </row>
    <row r="22" ht="33.0" customHeight="1">
      <c r="A22" s="445"/>
      <c r="B22" s="446"/>
      <c r="C22" s="447"/>
      <c r="D22" s="448"/>
      <c r="E22" s="449"/>
      <c r="F22" s="449"/>
      <c r="G22" s="449"/>
      <c r="H22" s="449"/>
      <c r="I22" s="449"/>
      <c r="J22" s="449"/>
      <c r="K22" s="449"/>
      <c r="L22" s="449"/>
      <c r="M22" s="449"/>
      <c r="N22" s="449"/>
      <c r="O22" s="449"/>
      <c r="P22" s="449"/>
      <c r="Q22" s="449"/>
      <c r="R22" s="449"/>
      <c r="S22" s="449"/>
      <c r="T22" s="449"/>
      <c r="U22" s="449"/>
      <c r="V22" s="449"/>
    </row>
    <row r="23" ht="33.0" customHeight="1">
      <c r="A23" s="445"/>
      <c r="B23" s="446"/>
      <c r="C23" s="447"/>
      <c r="D23" s="448"/>
      <c r="E23" s="449"/>
      <c r="F23" s="449"/>
      <c r="G23" s="449"/>
      <c r="H23" s="449"/>
      <c r="I23" s="449"/>
      <c r="J23" s="449"/>
      <c r="K23" s="449"/>
      <c r="L23" s="449"/>
      <c r="M23" s="449"/>
      <c r="N23" s="449"/>
      <c r="O23" s="449"/>
      <c r="P23" s="449"/>
      <c r="Q23" s="449"/>
      <c r="R23" s="449"/>
      <c r="S23" s="449"/>
      <c r="T23" s="449"/>
      <c r="U23" s="449"/>
      <c r="V23" s="449"/>
    </row>
    <row r="24" ht="33.0" customHeight="1">
      <c r="A24" s="445"/>
      <c r="B24" s="446"/>
      <c r="C24" s="447"/>
      <c r="D24" s="453"/>
      <c r="E24" s="449"/>
      <c r="F24" s="449"/>
      <c r="G24" s="449"/>
      <c r="H24" s="449"/>
      <c r="I24" s="449"/>
      <c r="J24" s="449"/>
      <c r="K24" s="449"/>
      <c r="L24" s="449"/>
      <c r="M24" s="449"/>
      <c r="N24" s="449"/>
      <c r="O24" s="449"/>
      <c r="P24" s="449"/>
      <c r="Q24" s="449"/>
      <c r="R24" s="449"/>
      <c r="S24" s="449"/>
      <c r="T24" s="449"/>
      <c r="U24" s="449"/>
      <c r="V24" s="449"/>
    </row>
    <row r="25" ht="33.0" customHeight="1">
      <c r="A25" s="445"/>
      <c r="B25" s="446"/>
      <c r="C25" s="447"/>
      <c r="D25" s="453"/>
      <c r="E25" s="449"/>
      <c r="F25" s="449"/>
      <c r="G25" s="449"/>
      <c r="H25" s="449"/>
      <c r="I25" s="449"/>
      <c r="J25" s="449"/>
      <c r="K25" s="449"/>
      <c r="L25" s="449"/>
      <c r="M25" s="449"/>
      <c r="N25" s="449"/>
      <c r="O25" s="449"/>
      <c r="P25" s="449"/>
      <c r="Q25" s="449"/>
      <c r="R25" s="449"/>
      <c r="S25" s="449"/>
      <c r="T25" s="449"/>
      <c r="U25" s="449"/>
      <c r="V25" s="449"/>
    </row>
    <row r="26" ht="33.0" customHeight="1">
      <c r="A26" s="445"/>
      <c r="B26" s="446"/>
      <c r="C26" s="447"/>
      <c r="D26" s="453"/>
      <c r="E26" s="449"/>
      <c r="F26" s="449"/>
      <c r="G26" s="449"/>
      <c r="H26" s="449"/>
      <c r="I26" s="449"/>
      <c r="J26" s="449"/>
      <c r="K26" s="449"/>
      <c r="L26" s="449"/>
      <c r="M26" s="449"/>
      <c r="N26" s="449"/>
      <c r="O26" s="449"/>
      <c r="P26" s="449"/>
      <c r="Q26" s="449"/>
      <c r="R26" s="449"/>
      <c r="S26" s="449"/>
      <c r="T26" s="449"/>
      <c r="U26" s="449"/>
      <c r="V26" s="449"/>
    </row>
    <row r="27" ht="33.0" customHeight="1">
      <c r="A27" s="445"/>
      <c r="B27" s="446"/>
      <c r="C27" s="447"/>
      <c r="D27" s="453"/>
      <c r="E27" s="449"/>
      <c r="F27" s="449"/>
      <c r="G27" s="449"/>
      <c r="H27" s="449"/>
      <c r="I27" s="449"/>
      <c r="J27" s="449"/>
      <c r="K27" s="449"/>
      <c r="L27" s="449"/>
      <c r="M27" s="449"/>
      <c r="N27" s="449"/>
      <c r="O27" s="449"/>
      <c r="P27" s="449"/>
      <c r="Q27" s="449"/>
      <c r="R27" s="449"/>
      <c r="S27" s="449"/>
      <c r="T27" s="449"/>
      <c r="U27" s="449"/>
      <c r="V27" s="449"/>
    </row>
    <row r="28" ht="33.0" customHeight="1">
      <c r="A28" s="445"/>
      <c r="B28" s="446"/>
      <c r="C28" s="447"/>
      <c r="D28" s="453"/>
      <c r="E28" s="449"/>
      <c r="F28" s="449"/>
      <c r="G28" s="449"/>
      <c r="H28" s="449"/>
      <c r="I28" s="449"/>
      <c r="J28" s="449"/>
      <c r="K28" s="449"/>
      <c r="L28" s="449"/>
      <c r="M28" s="449"/>
      <c r="N28" s="449"/>
      <c r="O28" s="449"/>
      <c r="P28" s="449"/>
      <c r="Q28" s="449"/>
      <c r="R28" s="449"/>
      <c r="S28" s="449"/>
      <c r="T28" s="449"/>
      <c r="U28" s="449"/>
      <c r="V28" s="449"/>
    </row>
    <row r="29" ht="33.0" customHeight="1">
      <c r="A29" s="445"/>
      <c r="B29" s="446"/>
      <c r="C29" s="447"/>
      <c r="D29" s="448"/>
      <c r="E29" s="449"/>
      <c r="F29" s="449"/>
      <c r="G29" s="449"/>
      <c r="H29" s="449"/>
      <c r="I29" s="449"/>
      <c r="J29" s="449"/>
      <c r="K29" s="449"/>
      <c r="L29" s="449"/>
      <c r="M29" s="449"/>
      <c r="N29" s="449"/>
      <c r="O29" s="449"/>
      <c r="P29" s="449"/>
      <c r="Q29" s="449"/>
      <c r="R29" s="449"/>
      <c r="S29" s="449"/>
      <c r="T29" s="449"/>
      <c r="U29" s="449"/>
      <c r="V29" s="449"/>
    </row>
    <row r="30" ht="33.0" customHeight="1">
      <c r="A30" s="454"/>
      <c r="B30" s="336"/>
      <c r="C30" s="448"/>
      <c r="D30" s="448"/>
      <c r="E30" s="449"/>
      <c r="F30" s="449"/>
      <c r="G30" s="449"/>
      <c r="H30" s="449"/>
      <c r="I30" s="449"/>
      <c r="J30" s="449"/>
      <c r="K30" s="449"/>
      <c r="L30" s="449"/>
      <c r="M30" s="449"/>
      <c r="N30" s="449"/>
      <c r="O30" s="449"/>
      <c r="P30" s="449"/>
      <c r="Q30" s="449"/>
      <c r="R30" s="449"/>
      <c r="S30" s="449"/>
      <c r="T30" s="449"/>
      <c r="U30" s="449"/>
      <c r="V30" s="449"/>
    </row>
    <row r="31" ht="23.25" customHeight="1">
      <c r="A31" s="449"/>
      <c r="B31" s="449"/>
      <c r="C31" s="449"/>
      <c r="D31" s="449"/>
      <c r="E31" s="449"/>
      <c r="F31" s="449"/>
      <c r="G31" s="449"/>
      <c r="H31" s="449"/>
      <c r="I31" s="449"/>
      <c r="J31" s="449"/>
      <c r="K31" s="449"/>
      <c r="L31" s="449"/>
      <c r="M31" s="449"/>
      <c r="N31" s="449"/>
      <c r="O31" s="449"/>
      <c r="P31" s="449"/>
      <c r="Q31" s="449"/>
      <c r="R31" s="449"/>
      <c r="S31" s="449"/>
      <c r="T31" s="449"/>
      <c r="U31" s="449"/>
      <c r="V31" s="449"/>
    </row>
    <row r="32" ht="23.25" customHeight="1">
      <c r="A32" s="449"/>
      <c r="B32" s="449"/>
      <c r="C32" s="449"/>
      <c r="D32" s="449"/>
      <c r="E32" s="449"/>
      <c r="F32" s="449"/>
      <c r="G32" s="449"/>
      <c r="H32" s="449"/>
      <c r="I32" s="449"/>
      <c r="J32" s="449"/>
      <c r="K32" s="449"/>
      <c r="L32" s="449"/>
      <c r="M32" s="449"/>
      <c r="N32" s="449"/>
      <c r="O32" s="449"/>
      <c r="P32" s="449"/>
      <c r="Q32" s="449"/>
      <c r="R32" s="449"/>
      <c r="S32" s="449"/>
      <c r="T32" s="449"/>
      <c r="U32" s="449"/>
      <c r="V32" s="449"/>
    </row>
    <row r="33" ht="23.25" customHeight="1">
      <c r="A33" s="449"/>
      <c r="B33" s="449"/>
      <c r="C33" s="449"/>
      <c r="D33" s="449"/>
      <c r="E33" s="449"/>
      <c r="F33" s="449"/>
      <c r="G33" s="449"/>
      <c r="H33" s="449"/>
      <c r="I33" s="449"/>
      <c r="J33" s="449"/>
      <c r="K33" s="449"/>
      <c r="L33" s="449"/>
      <c r="M33" s="449"/>
      <c r="N33" s="449"/>
      <c r="O33" s="449"/>
      <c r="P33" s="449"/>
      <c r="Q33" s="449"/>
      <c r="R33" s="449"/>
      <c r="S33" s="449"/>
      <c r="T33" s="449"/>
      <c r="U33" s="449"/>
      <c r="V33" s="449"/>
    </row>
    <row r="34" ht="23.25" customHeight="1">
      <c r="A34" s="449"/>
      <c r="B34" s="449"/>
      <c r="C34" s="449"/>
      <c r="D34" s="449"/>
      <c r="E34" s="449"/>
      <c r="F34" s="449"/>
      <c r="G34" s="449"/>
      <c r="H34" s="449"/>
      <c r="I34" s="449"/>
      <c r="J34" s="449"/>
      <c r="K34" s="449"/>
      <c r="L34" s="449"/>
      <c r="M34" s="449"/>
      <c r="N34" s="449"/>
      <c r="O34" s="449"/>
      <c r="P34" s="449"/>
      <c r="Q34" s="449"/>
      <c r="R34" s="449"/>
      <c r="S34" s="449"/>
      <c r="T34" s="449"/>
      <c r="U34" s="449"/>
      <c r="V34" s="449"/>
    </row>
    <row r="35" ht="23.25" customHeight="1">
      <c r="A35" s="449"/>
      <c r="B35" s="449"/>
      <c r="C35" s="449"/>
      <c r="D35" s="449"/>
      <c r="E35" s="449"/>
      <c r="F35" s="449"/>
      <c r="G35" s="449"/>
      <c r="H35" s="449"/>
      <c r="I35" s="449"/>
      <c r="J35" s="449"/>
      <c r="K35" s="449"/>
      <c r="L35" s="449"/>
      <c r="M35" s="449"/>
      <c r="N35" s="449"/>
      <c r="O35" s="449"/>
      <c r="P35" s="449"/>
      <c r="Q35" s="449"/>
      <c r="R35" s="449"/>
      <c r="S35" s="449"/>
      <c r="T35" s="449"/>
      <c r="U35" s="449"/>
      <c r="V35" s="449"/>
    </row>
    <row r="36" ht="23.25" customHeight="1">
      <c r="A36" s="449"/>
      <c r="B36" s="449"/>
      <c r="C36" s="449"/>
      <c r="D36" s="449"/>
      <c r="E36" s="449"/>
      <c r="F36" s="449"/>
      <c r="G36" s="449"/>
      <c r="H36" s="449"/>
      <c r="I36" s="449"/>
      <c r="J36" s="449"/>
      <c r="K36" s="449"/>
      <c r="L36" s="449"/>
      <c r="M36" s="449"/>
      <c r="N36" s="449"/>
      <c r="O36" s="449"/>
      <c r="P36" s="449"/>
      <c r="Q36" s="449"/>
      <c r="R36" s="449"/>
      <c r="S36" s="449"/>
      <c r="T36" s="449"/>
      <c r="U36" s="449"/>
      <c r="V36" s="449"/>
    </row>
    <row r="37" ht="23.25" customHeight="1">
      <c r="A37" s="449"/>
      <c r="B37" s="449"/>
      <c r="C37" s="449"/>
      <c r="D37" s="449"/>
      <c r="E37" s="449"/>
      <c r="F37" s="449"/>
      <c r="G37" s="449"/>
      <c r="H37" s="449"/>
      <c r="I37" s="449"/>
      <c r="J37" s="449"/>
      <c r="K37" s="449"/>
      <c r="L37" s="449"/>
      <c r="M37" s="449"/>
      <c r="N37" s="449"/>
      <c r="O37" s="449"/>
      <c r="P37" s="449"/>
      <c r="Q37" s="449"/>
      <c r="R37" s="449"/>
      <c r="S37" s="449"/>
      <c r="T37" s="449"/>
      <c r="U37" s="449"/>
      <c r="V37" s="449"/>
    </row>
    <row r="38" ht="23.25" customHeight="1">
      <c r="A38" s="449"/>
      <c r="B38" s="449"/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49"/>
      <c r="T38" s="449"/>
      <c r="U38" s="449"/>
      <c r="V38" s="449"/>
    </row>
    <row r="39" ht="23.25" customHeight="1">
      <c r="A39" s="449"/>
      <c r="B39" s="449"/>
      <c r="C39" s="449"/>
      <c r="D39" s="449"/>
      <c r="E39" s="449"/>
      <c r="F39" s="449"/>
      <c r="G39" s="449"/>
      <c r="H39" s="449"/>
      <c r="I39" s="449"/>
      <c r="J39" s="449"/>
      <c r="K39" s="449"/>
      <c r="L39" s="449"/>
      <c r="M39" s="449"/>
      <c r="N39" s="449"/>
      <c r="O39" s="449"/>
      <c r="P39" s="449"/>
      <c r="Q39" s="449"/>
      <c r="R39" s="449"/>
      <c r="S39" s="449"/>
      <c r="T39" s="449"/>
      <c r="U39" s="449"/>
      <c r="V39" s="449"/>
    </row>
    <row r="40" ht="23.25" customHeight="1">
      <c r="A40" s="449"/>
      <c r="B40" s="449"/>
      <c r="C40" s="449"/>
      <c r="D40" s="449"/>
      <c r="E40" s="449"/>
      <c r="F40" s="449"/>
      <c r="G40" s="449"/>
      <c r="H40" s="449"/>
      <c r="I40" s="449"/>
      <c r="J40" s="449"/>
      <c r="K40" s="449"/>
      <c r="L40" s="449"/>
      <c r="M40" s="449"/>
      <c r="N40" s="449"/>
      <c r="O40" s="449"/>
      <c r="P40" s="449"/>
      <c r="Q40" s="449"/>
      <c r="R40" s="449"/>
      <c r="S40" s="449"/>
      <c r="T40" s="449"/>
      <c r="U40" s="449"/>
      <c r="V40" s="449"/>
    </row>
    <row r="41" ht="23.25" customHeight="1">
      <c r="A41" s="449"/>
      <c r="B41" s="449"/>
      <c r="C41" s="449"/>
      <c r="D41" s="449"/>
      <c r="E41" s="449"/>
      <c r="F41" s="449"/>
      <c r="G41" s="449"/>
      <c r="H41" s="449"/>
      <c r="I41" s="449"/>
      <c r="J41" s="449"/>
      <c r="K41" s="449"/>
      <c r="L41" s="449"/>
      <c r="M41" s="449"/>
      <c r="N41" s="449"/>
      <c r="O41" s="449"/>
      <c r="P41" s="449"/>
      <c r="Q41" s="449"/>
      <c r="R41" s="449"/>
      <c r="S41" s="449"/>
      <c r="T41" s="449"/>
      <c r="U41" s="449"/>
      <c r="V41" s="449"/>
    </row>
    <row r="42" ht="23.25" customHeight="1">
      <c r="A42" s="449"/>
      <c r="B42" s="449"/>
      <c r="C42" s="449"/>
      <c r="D42" s="449"/>
      <c r="E42" s="449"/>
      <c r="F42" s="449"/>
      <c r="G42" s="449"/>
      <c r="H42" s="449"/>
      <c r="I42" s="449"/>
      <c r="J42" s="449"/>
      <c r="K42" s="449"/>
      <c r="L42" s="449"/>
      <c r="M42" s="449"/>
      <c r="N42" s="449"/>
      <c r="O42" s="449"/>
      <c r="P42" s="449"/>
      <c r="Q42" s="449"/>
      <c r="R42" s="449"/>
      <c r="S42" s="449"/>
      <c r="T42" s="449"/>
      <c r="U42" s="449"/>
      <c r="V42" s="449"/>
    </row>
    <row r="43" ht="23.25" customHeight="1">
      <c r="A43" s="449"/>
      <c r="B43" s="449"/>
      <c r="C43" s="449"/>
      <c r="D43" s="449"/>
      <c r="E43" s="449"/>
      <c r="F43" s="449"/>
      <c r="G43" s="449"/>
      <c r="H43" s="449"/>
      <c r="I43" s="449"/>
      <c r="J43" s="449"/>
      <c r="K43" s="449"/>
      <c r="L43" s="449"/>
      <c r="M43" s="449"/>
      <c r="N43" s="449"/>
      <c r="O43" s="449"/>
      <c r="P43" s="449"/>
      <c r="Q43" s="449"/>
      <c r="R43" s="449"/>
      <c r="S43" s="449"/>
      <c r="T43" s="449"/>
      <c r="U43" s="449"/>
      <c r="V43" s="449"/>
    </row>
    <row r="44" ht="23.25" customHeight="1">
      <c r="A44" s="449"/>
      <c r="B44" s="449"/>
      <c r="C44" s="449"/>
      <c r="D44" s="449"/>
      <c r="E44" s="449"/>
      <c r="F44" s="449"/>
      <c r="G44" s="449"/>
      <c r="H44" s="449"/>
      <c r="I44" s="449"/>
      <c r="J44" s="449"/>
      <c r="K44" s="449"/>
      <c r="L44" s="449"/>
      <c r="M44" s="449"/>
      <c r="N44" s="449"/>
      <c r="O44" s="449"/>
      <c r="P44" s="449"/>
      <c r="Q44" s="449"/>
      <c r="R44" s="449"/>
      <c r="S44" s="449"/>
      <c r="T44" s="449"/>
      <c r="U44" s="449"/>
      <c r="V44" s="449"/>
    </row>
    <row r="45" ht="23.25" customHeight="1">
      <c r="A45" s="449"/>
      <c r="B45" s="449"/>
      <c r="C45" s="449"/>
      <c r="D45" s="449"/>
      <c r="E45" s="449"/>
      <c r="F45" s="449"/>
      <c r="G45" s="449"/>
      <c r="H45" s="449"/>
      <c r="I45" s="449"/>
      <c r="J45" s="449"/>
      <c r="K45" s="449"/>
      <c r="L45" s="449"/>
      <c r="M45" s="449"/>
      <c r="N45" s="449"/>
      <c r="O45" s="449"/>
      <c r="P45" s="449"/>
      <c r="Q45" s="449"/>
      <c r="R45" s="449"/>
      <c r="S45" s="449"/>
      <c r="T45" s="449"/>
      <c r="U45" s="449"/>
      <c r="V45" s="449"/>
    </row>
    <row r="46" ht="23.25" customHeight="1">
      <c r="A46" s="449"/>
      <c r="B46" s="449"/>
      <c r="C46" s="449"/>
      <c r="D46" s="449"/>
      <c r="E46" s="449"/>
      <c r="F46" s="449"/>
      <c r="G46" s="449"/>
      <c r="H46" s="449"/>
      <c r="I46" s="449"/>
      <c r="J46" s="449"/>
      <c r="K46" s="449"/>
      <c r="L46" s="449"/>
      <c r="M46" s="449"/>
      <c r="N46" s="449"/>
      <c r="O46" s="449"/>
      <c r="P46" s="449"/>
      <c r="Q46" s="449"/>
      <c r="R46" s="449"/>
      <c r="S46" s="449"/>
      <c r="T46" s="449"/>
      <c r="U46" s="449"/>
      <c r="V46" s="449"/>
    </row>
    <row r="47" ht="23.25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449"/>
      <c r="T47" s="449"/>
      <c r="U47" s="449"/>
      <c r="V47" s="449"/>
    </row>
    <row r="48" ht="23.25" customHeight="1">
      <c r="A48" s="449"/>
      <c r="B48" s="449"/>
      <c r="C48" s="449"/>
      <c r="D48" s="449"/>
      <c r="E48" s="449"/>
      <c r="F48" s="449"/>
      <c r="G48" s="449"/>
      <c r="H48" s="449"/>
      <c r="I48" s="449"/>
      <c r="J48" s="449"/>
      <c r="K48" s="449"/>
      <c r="L48" s="449"/>
      <c r="M48" s="449"/>
      <c r="N48" s="449"/>
      <c r="O48" s="449"/>
      <c r="P48" s="449"/>
      <c r="Q48" s="449"/>
      <c r="R48" s="449"/>
      <c r="S48" s="449"/>
      <c r="T48" s="449"/>
      <c r="U48" s="449"/>
      <c r="V48" s="449"/>
    </row>
    <row r="49" ht="23.25" customHeight="1">
      <c r="A49" s="449"/>
      <c r="B49" s="449"/>
      <c r="C49" s="449"/>
      <c r="D49" s="449"/>
      <c r="E49" s="449"/>
      <c r="F49" s="449"/>
      <c r="G49" s="449"/>
      <c r="H49" s="449"/>
      <c r="I49" s="449"/>
      <c r="J49" s="449"/>
      <c r="K49" s="449"/>
      <c r="L49" s="449"/>
      <c r="M49" s="449"/>
      <c r="N49" s="449"/>
      <c r="O49" s="449"/>
      <c r="P49" s="449"/>
      <c r="Q49" s="449"/>
      <c r="R49" s="449"/>
      <c r="S49" s="449"/>
      <c r="T49" s="449"/>
      <c r="U49" s="449"/>
      <c r="V49" s="449"/>
    </row>
    <row r="50" ht="23.25" customHeight="1">
      <c r="A50" s="449"/>
      <c r="B50" s="449"/>
      <c r="C50" s="449"/>
      <c r="D50" s="449"/>
      <c r="E50" s="449"/>
      <c r="F50" s="449"/>
      <c r="G50" s="449"/>
      <c r="H50" s="449"/>
      <c r="I50" s="449"/>
      <c r="J50" s="449"/>
      <c r="K50" s="449"/>
      <c r="L50" s="449"/>
      <c r="M50" s="449"/>
      <c r="N50" s="449"/>
      <c r="O50" s="449"/>
      <c r="P50" s="449"/>
      <c r="Q50" s="449"/>
      <c r="R50" s="449"/>
      <c r="S50" s="449"/>
      <c r="T50" s="449"/>
      <c r="U50" s="449"/>
      <c r="V50" s="449"/>
    </row>
    <row r="51" ht="23.25" customHeight="1">
      <c r="A51" s="449"/>
      <c r="B51" s="449"/>
      <c r="C51" s="449"/>
      <c r="D51" s="449"/>
      <c r="E51" s="449"/>
      <c r="F51" s="449"/>
      <c r="G51" s="449"/>
      <c r="H51" s="449"/>
      <c r="I51" s="449"/>
      <c r="J51" s="449"/>
      <c r="K51" s="449"/>
      <c r="L51" s="449"/>
      <c r="M51" s="449"/>
      <c r="N51" s="449"/>
      <c r="O51" s="449"/>
      <c r="P51" s="449"/>
      <c r="Q51" s="449"/>
      <c r="R51" s="449"/>
      <c r="S51" s="449"/>
      <c r="T51" s="449"/>
      <c r="U51" s="449"/>
      <c r="V51" s="449"/>
    </row>
    <row r="52" ht="23.25" customHeight="1">
      <c r="A52" s="449"/>
      <c r="B52" s="449"/>
      <c r="C52" s="449"/>
      <c r="D52" s="449"/>
      <c r="E52" s="449"/>
      <c r="F52" s="449"/>
      <c r="G52" s="449"/>
      <c r="H52" s="449"/>
      <c r="I52" s="449"/>
      <c r="J52" s="449"/>
      <c r="K52" s="449"/>
      <c r="L52" s="449"/>
      <c r="M52" s="449"/>
      <c r="N52" s="449"/>
      <c r="O52" s="449"/>
      <c r="P52" s="449"/>
      <c r="Q52" s="449"/>
      <c r="R52" s="449"/>
      <c r="S52" s="449"/>
      <c r="T52" s="449"/>
      <c r="U52" s="449"/>
      <c r="V52" s="449"/>
    </row>
    <row r="53" ht="23.25" customHeight="1">
      <c r="A53" s="449"/>
      <c r="B53" s="449"/>
      <c r="C53" s="449"/>
      <c r="D53" s="449"/>
      <c r="E53" s="449"/>
      <c r="F53" s="449"/>
      <c r="G53" s="449"/>
      <c r="H53" s="449"/>
      <c r="I53" s="449"/>
      <c r="J53" s="449"/>
      <c r="K53" s="449"/>
      <c r="L53" s="449"/>
      <c r="M53" s="449"/>
      <c r="N53" s="449"/>
      <c r="O53" s="449"/>
      <c r="P53" s="449"/>
      <c r="Q53" s="449"/>
      <c r="R53" s="449"/>
      <c r="S53" s="449"/>
      <c r="T53" s="449"/>
      <c r="U53" s="449"/>
      <c r="V53" s="449"/>
    </row>
    <row r="54" ht="23.25" customHeight="1">
      <c r="A54" s="449"/>
      <c r="B54" s="449"/>
      <c r="C54" s="449"/>
      <c r="D54" s="449"/>
      <c r="E54" s="449"/>
      <c r="F54" s="449"/>
      <c r="G54" s="449"/>
      <c r="H54" s="449"/>
      <c r="I54" s="449"/>
      <c r="J54" s="449"/>
      <c r="K54" s="449"/>
      <c r="L54" s="449"/>
      <c r="M54" s="449"/>
      <c r="N54" s="449"/>
      <c r="O54" s="449"/>
      <c r="P54" s="449"/>
      <c r="Q54" s="449"/>
      <c r="R54" s="449"/>
      <c r="S54" s="449"/>
      <c r="T54" s="449"/>
      <c r="U54" s="449"/>
      <c r="V54" s="449"/>
    </row>
    <row r="55" ht="23.25" customHeight="1">
      <c r="A55" s="449"/>
      <c r="B55" s="449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</row>
    <row r="56" ht="23.25" customHeight="1">
      <c r="A56" s="449"/>
      <c r="B56" s="449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</row>
    <row r="57" ht="23.25" customHeight="1">
      <c r="A57" s="449"/>
      <c r="B57" s="449"/>
      <c r="C57" s="449"/>
      <c r="D57" s="449"/>
      <c r="E57" s="449"/>
      <c r="F57" s="449"/>
      <c r="G57" s="449"/>
      <c r="H57" s="449"/>
      <c r="I57" s="449"/>
      <c r="J57" s="449"/>
      <c r="K57" s="449"/>
      <c r="L57" s="449"/>
      <c r="M57" s="449"/>
      <c r="N57" s="449"/>
      <c r="O57" s="449"/>
      <c r="P57" s="449"/>
      <c r="Q57" s="449"/>
      <c r="R57" s="449"/>
      <c r="S57" s="449"/>
      <c r="T57" s="449"/>
      <c r="U57" s="449"/>
      <c r="V57" s="449"/>
    </row>
    <row r="58" ht="23.25" customHeight="1">
      <c r="A58" s="449"/>
      <c r="B58" s="449"/>
      <c r="C58" s="449"/>
      <c r="D58" s="449"/>
      <c r="E58" s="449"/>
      <c r="F58" s="449"/>
      <c r="G58" s="449"/>
      <c r="H58" s="449"/>
      <c r="I58" s="449"/>
      <c r="J58" s="449"/>
      <c r="K58" s="449"/>
      <c r="L58" s="449"/>
      <c r="M58" s="449"/>
      <c r="N58" s="449"/>
      <c r="O58" s="449"/>
      <c r="P58" s="449"/>
      <c r="Q58" s="449"/>
      <c r="R58" s="449"/>
      <c r="S58" s="449"/>
      <c r="T58" s="449"/>
      <c r="U58" s="449"/>
      <c r="V58" s="449"/>
    </row>
    <row r="59" ht="23.25" customHeight="1">
      <c r="A59" s="449"/>
      <c r="B59" s="449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</row>
    <row r="60" ht="23.25" customHeight="1">
      <c r="A60" s="449"/>
      <c r="B60" s="449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</row>
    <row r="61" ht="23.25" customHeight="1">
      <c r="A61" s="449"/>
      <c r="B61" s="449"/>
      <c r="C61" s="449"/>
      <c r="D61" s="449"/>
      <c r="E61" s="449"/>
      <c r="F61" s="449"/>
      <c r="G61" s="449"/>
      <c r="H61" s="449"/>
      <c r="I61" s="449"/>
      <c r="J61" s="449"/>
      <c r="K61" s="449"/>
      <c r="L61" s="449"/>
      <c r="M61" s="449"/>
      <c r="N61" s="449"/>
      <c r="O61" s="449"/>
      <c r="P61" s="449"/>
      <c r="Q61" s="449"/>
      <c r="R61" s="449"/>
      <c r="S61" s="449"/>
      <c r="T61" s="449"/>
      <c r="U61" s="449"/>
      <c r="V61" s="449"/>
    </row>
    <row r="62" ht="23.25" customHeight="1">
      <c r="A62" s="449"/>
      <c r="B62" s="449"/>
      <c r="C62" s="449"/>
      <c r="D62" s="449"/>
      <c r="E62" s="449"/>
      <c r="F62" s="449"/>
      <c r="G62" s="449"/>
      <c r="H62" s="449"/>
      <c r="I62" s="449"/>
      <c r="J62" s="449"/>
      <c r="K62" s="449"/>
      <c r="L62" s="449"/>
      <c r="M62" s="449"/>
      <c r="N62" s="449"/>
      <c r="O62" s="449"/>
      <c r="P62" s="449"/>
      <c r="Q62" s="449"/>
      <c r="R62" s="449"/>
      <c r="S62" s="449"/>
      <c r="T62" s="449"/>
      <c r="U62" s="449"/>
      <c r="V62" s="449"/>
    </row>
    <row r="63" ht="23.25" customHeight="1">
      <c r="A63" s="449"/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</row>
    <row r="64" ht="23.25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449"/>
      <c r="T64" s="449"/>
      <c r="U64" s="449"/>
      <c r="V64" s="449"/>
    </row>
    <row r="65" ht="23.25" customHeight="1">
      <c r="A65" s="449"/>
      <c r="B65" s="449"/>
      <c r="C65" s="449"/>
      <c r="D65" s="449"/>
      <c r="E65" s="449"/>
      <c r="F65" s="449"/>
      <c r="G65" s="449"/>
      <c r="H65" s="449"/>
      <c r="I65" s="449"/>
      <c r="J65" s="449"/>
      <c r="K65" s="449"/>
      <c r="L65" s="449"/>
      <c r="M65" s="449"/>
      <c r="N65" s="449"/>
      <c r="O65" s="449"/>
      <c r="P65" s="449"/>
      <c r="Q65" s="449"/>
      <c r="R65" s="449"/>
      <c r="S65" s="449"/>
      <c r="T65" s="449"/>
      <c r="U65" s="449"/>
      <c r="V65" s="449"/>
    </row>
    <row r="66" ht="23.25" customHeight="1">
      <c r="A66" s="449"/>
      <c r="B66" s="449"/>
      <c r="C66" s="449"/>
      <c r="D66" s="449"/>
      <c r="E66" s="449"/>
      <c r="F66" s="449"/>
      <c r="G66" s="449"/>
      <c r="H66" s="449"/>
      <c r="I66" s="449"/>
      <c r="J66" s="449"/>
      <c r="K66" s="449"/>
      <c r="L66" s="449"/>
      <c r="M66" s="449"/>
      <c r="N66" s="449"/>
      <c r="O66" s="449"/>
      <c r="P66" s="449"/>
      <c r="Q66" s="449"/>
      <c r="R66" s="449"/>
      <c r="S66" s="449"/>
      <c r="T66" s="449"/>
      <c r="U66" s="449"/>
      <c r="V66" s="449"/>
    </row>
    <row r="67" ht="23.25" customHeight="1">
      <c r="A67" s="449"/>
      <c r="B67" s="449"/>
      <c r="C67" s="449"/>
      <c r="D67" s="449"/>
      <c r="E67" s="449"/>
      <c r="F67" s="449"/>
      <c r="G67" s="449"/>
      <c r="H67" s="449"/>
      <c r="I67" s="449"/>
      <c r="J67" s="449"/>
      <c r="K67" s="449"/>
      <c r="L67" s="449"/>
      <c r="M67" s="449"/>
      <c r="N67" s="449"/>
      <c r="O67" s="449"/>
      <c r="P67" s="449"/>
      <c r="Q67" s="449"/>
      <c r="R67" s="449"/>
      <c r="S67" s="449"/>
      <c r="T67" s="449"/>
      <c r="U67" s="449"/>
      <c r="V67" s="449"/>
    </row>
    <row r="68" ht="23.25" customHeight="1">
      <c r="A68" s="449"/>
      <c r="B68" s="449"/>
      <c r="C68" s="449"/>
      <c r="D68" s="449"/>
      <c r="E68" s="449"/>
      <c r="F68" s="449"/>
      <c r="G68" s="449"/>
      <c r="H68" s="449"/>
      <c r="I68" s="449"/>
      <c r="J68" s="449"/>
      <c r="K68" s="449"/>
      <c r="L68" s="449"/>
      <c r="M68" s="449"/>
      <c r="N68" s="449"/>
      <c r="O68" s="449"/>
      <c r="P68" s="449"/>
      <c r="Q68" s="449"/>
      <c r="R68" s="449"/>
      <c r="S68" s="449"/>
      <c r="T68" s="449"/>
      <c r="U68" s="449"/>
      <c r="V68" s="449"/>
    </row>
    <row r="69" ht="23.25" customHeight="1">
      <c r="A69" s="449"/>
      <c r="B69" s="449"/>
      <c r="C69" s="449"/>
      <c r="D69" s="449"/>
      <c r="E69" s="449"/>
      <c r="F69" s="449"/>
      <c r="G69" s="449"/>
      <c r="H69" s="449"/>
      <c r="I69" s="449"/>
      <c r="J69" s="449"/>
      <c r="K69" s="449"/>
      <c r="L69" s="449"/>
      <c r="M69" s="449"/>
      <c r="N69" s="449"/>
      <c r="O69" s="449"/>
      <c r="P69" s="449"/>
      <c r="Q69" s="449"/>
      <c r="R69" s="449"/>
      <c r="S69" s="449"/>
      <c r="T69" s="449"/>
      <c r="U69" s="449"/>
      <c r="V69" s="449"/>
    </row>
    <row r="70" ht="23.25" customHeight="1">
      <c r="A70" s="449"/>
      <c r="B70" s="449"/>
      <c r="C70" s="449"/>
      <c r="D70" s="449"/>
      <c r="E70" s="449"/>
      <c r="F70" s="449"/>
      <c r="G70" s="449"/>
      <c r="H70" s="449"/>
      <c r="I70" s="449"/>
      <c r="J70" s="449"/>
      <c r="K70" s="449"/>
      <c r="L70" s="449"/>
      <c r="M70" s="449"/>
      <c r="N70" s="449"/>
      <c r="O70" s="449"/>
      <c r="P70" s="449"/>
      <c r="Q70" s="449"/>
      <c r="R70" s="449"/>
      <c r="S70" s="449"/>
      <c r="T70" s="449"/>
      <c r="U70" s="449"/>
      <c r="V70" s="449"/>
    </row>
    <row r="71" ht="23.25" customHeight="1">
      <c r="A71" s="449"/>
      <c r="B71" s="449"/>
      <c r="C71" s="449"/>
      <c r="D71" s="449"/>
      <c r="E71" s="449"/>
      <c r="F71" s="449"/>
      <c r="G71" s="449"/>
      <c r="H71" s="449"/>
      <c r="I71" s="449"/>
      <c r="J71" s="449"/>
      <c r="K71" s="449"/>
      <c r="L71" s="449"/>
      <c r="M71" s="449"/>
      <c r="N71" s="449"/>
      <c r="O71" s="449"/>
      <c r="P71" s="449"/>
      <c r="Q71" s="449"/>
      <c r="R71" s="449"/>
      <c r="S71" s="449"/>
      <c r="T71" s="449"/>
      <c r="U71" s="449"/>
      <c r="V71" s="449"/>
    </row>
    <row r="72" ht="23.25" customHeight="1">
      <c r="A72" s="449"/>
      <c r="B72" s="449"/>
      <c r="C72" s="449"/>
      <c r="D72" s="449"/>
      <c r="E72" s="449"/>
      <c r="F72" s="449"/>
      <c r="G72" s="449"/>
      <c r="H72" s="449"/>
      <c r="I72" s="449"/>
      <c r="J72" s="449"/>
      <c r="K72" s="449"/>
      <c r="L72" s="449"/>
      <c r="M72" s="449"/>
      <c r="N72" s="449"/>
      <c r="O72" s="449"/>
      <c r="P72" s="449"/>
      <c r="Q72" s="449"/>
      <c r="R72" s="449"/>
      <c r="S72" s="449"/>
      <c r="T72" s="449"/>
      <c r="U72" s="449"/>
      <c r="V72" s="449"/>
    </row>
    <row r="73" ht="23.25" customHeight="1">
      <c r="A73" s="449"/>
      <c r="B73" s="449"/>
      <c r="C73" s="449"/>
      <c r="D73" s="449"/>
      <c r="E73" s="449"/>
      <c r="F73" s="449"/>
      <c r="G73" s="449"/>
      <c r="H73" s="449"/>
      <c r="I73" s="449"/>
      <c r="J73" s="449"/>
      <c r="K73" s="449"/>
      <c r="L73" s="449"/>
      <c r="M73" s="449"/>
      <c r="N73" s="449"/>
      <c r="O73" s="449"/>
      <c r="P73" s="449"/>
      <c r="Q73" s="449"/>
      <c r="R73" s="449"/>
      <c r="S73" s="449"/>
      <c r="T73" s="449"/>
      <c r="U73" s="449"/>
      <c r="V73" s="449"/>
    </row>
    <row r="74" ht="23.25" customHeight="1">
      <c r="A74" s="449"/>
      <c r="B74" s="449"/>
      <c r="C74" s="449"/>
      <c r="D74" s="449"/>
      <c r="E74" s="449"/>
      <c r="F74" s="449"/>
      <c r="G74" s="449"/>
      <c r="H74" s="449"/>
      <c r="I74" s="449"/>
      <c r="J74" s="449"/>
      <c r="K74" s="449"/>
      <c r="L74" s="449"/>
      <c r="M74" s="449"/>
      <c r="N74" s="449"/>
      <c r="O74" s="449"/>
      <c r="P74" s="449"/>
      <c r="Q74" s="449"/>
      <c r="R74" s="449"/>
      <c r="S74" s="449"/>
      <c r="T74" s="449"/>
      <c r="U74" s="449"/>
      <c r="V74" s="449"/>
    </row>
    <row r="75" ht="23.25" customHeight="1">
      <c r="A75" s="449"/>
      <c r="B75" s="449"/>
      <c r="C75" s="449"/>
      <c r="D75" s="449"/>
      <c r="E75" s="449"/>
      <c r="F75" s="449"/>
      <c r="G75" s="449"/>
      <c r="H75" s="449"/>
      <c r="I75" s="449"/>
      <c r="J75" s="449"/>
      <c r="K75" s="449"/>
      <c r="L75" s="449"/>
      <c r="M75" s="449"/>
      <c r="N75" s="449"/>
      <c r="O75" s="449"/>
      <c r="P75" s="449"/>
      <c r="Q75" s="449"/>
      <c r="R75" s="449"/>
      <c r="S75" s="449"/>
      <c r="T75" s="449"/>
      <c r="U75" s="449"/>
      <c r="V75" s="449"/>
    </row>
    <row r="76" ht="23.25" customHeight="1">
      <c r="A76" s="449"/>
      <c r="B76" s="449"/>
      <c r="C76" s="449"/>
      <c r="D76" s="449"/>
      <c r="E76" s="449"/>
      <c r="F76" s="449"/>
      <c r="G76" s="449"/>
      <c r="H76" s="449"/>
      <c r="I76" s="449"/>
      <c r="J76" s="449"/>
      <c r="K76" s="449"/>
      <c r="L76" s="449"/>
      <c r="M76" s="449"/>
      <c r="N76" s="449"/>
      <c r="O76" s="449"/>
      <c r="P76" s="449"/>
      <c r="Q76" s="449"/>
      <c r="R76" s="449"/>
      <c r="S76" s="449"/>
      <c r="T76" s="449"/>
      <c r="U76" s="449"/>
      <c r="V76" s="449"/>
    </row>
    <row r="77" ht="23.25" customHeight="1">
      <c r="A77" s="449"/>
      <c r="B77" s="449"/>
      <c r="C77" s="449"/>
      <c r="D77" s="449"/>
      <c r="E77" s="449"/>
      <c r="F77" s="449"/>
      <c r="G77" s="449"/>
      <c r="H77" s="449"/>
      <c r="I77" s="449"/>
      <c r="J77" s="449"/>
      <c r="K77" s="449"/>
      <c r="L77" s="449"/>
      <c r="M77" s="449"/>
      <c r="N77" s="449"/>
      <c r="O77" s="449"/>
      <c r="P77" s="449"/>
      <c r="Q77" s="449"/>
      <c r="R77" s="449"/>
      <c r="S77" s="449"/>
      <c r="T77" s="449"/>
      <c r="U77" s="449"/>
      <c r="V77" s="449"/>
    </row>
    <row r="78" ht="23.25" customHeight="1">
      <c r="A78" s="449"/>
      <c r="B78" s="449"/>
      <c r="C78" s="449"/>
      <c r="D78" s="449"/>
      <c r="E78" s="449"/>
      <c r="F78" s="449"/>
      <c r="G78" s="449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</row>
    <row r="79" ht="23.25" customHeight="1">
      <c r="A79" s="449"/>
      <c r="B79" s="449"/>
      <c r="C79" s="449"/>
      <c r="D79" s="449"/>
      <c r="E79" s="449"/>
      <c r="F79" s="449"/>
      <c r="G79" s="449"/>
      <c r="H79" s="449"/>
      <c r="I79" s="449"/>
      <c r="J79" s="449"/>
      <c r="K79" s="449"/>
      <c r="L79" s="449"/>
      <c r="M79" s="449"/>
      <c r="N79" s="449"/>
      <c r="O79" s="449"/>
      <c r="P79" s="449"/>
      <c r="Q79" s="449"/>
      <c r="R79" s="449"/>
      <c r="S79" s="449"/>
      <c r="T79" s="449"/>
      <c r="U79" s="449"/>
      <c r="V79" s="449"/>
    </row>
    <row r="80" ht="23.25" customHeight="1">
      <c r="A80" s="449"/>
      <c r="B80" s="449"/>
      <c r="C80" s="449"/>
      <c r="D80" s="449"/>
      <c r="E80" s="449"/>
      <c r="F80" s="449"/>
      <c r="G80" s="449"/>
      <c r="H80" s="449"/>
      <c r="I80" s="449"/>
      <c r="J80" s="449"/>
      <c r="K80" s="449"/>
      <c r="L80" s="449"/>
      <c r="M80" s="449"/>
      <c r="N80" s="449"/>
      <c r="O80" s="449"/>
      <c r="P80" s="449"/>
      <c r="Q80" s="449"/>
      <c r="R80" s="449"/>
      <c r="S80" s="449"/>
      <c r="T80" s="449"/>
      <c r="U80" s="449"/>
      <c r="V80" s="449"/>
    </row>
    <row r="81" ht="23.25" customHeight="1">
      <c r="A81" s="449"/>
      <c r="B81" s="449"/>
      <c r="C81" s="449"/>
      <c r="D81" s="449"/>
      <c r="E81" s="449"/>
      <c r="F81" s="449"/>
      <c r="G81" s="449"/>
      <c r="H81" s="449"/>
      <c r="I81" s="449"/>
      <c r="J81" s="449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</row>
    <row r="82" ht="23.25" customHeight="1">
      <c r="A82" s="449"/>
      <c r="B82" s="449"/>
      <c r="C82" s="449"/>
      <c r="D82" s="449"/>
      <c r="E82" s="449"/>
      <c r="F82" s="449"/>
      <c r="G82" s="449"/>
      <c r="H82" s="449"/>
      <c r="I82" s="449"/>
      <c r="J82" s="449"/>
      <c r="K82" s="449"/>
      <c r="L82" s="449"/>
      <c r="M82" s="449"/>
      <c r="N82" s="449"/>
      <c r="O82" s="449"/>
      <c r="P82" s="449"/>
      <c r="Q82" s="449"/>
      <c r="R82" s="449"/>
      <c r="S82" s="449"/>
      <c r="T82" s="449"/>
      <c r="U82" s="449"/>
      <c r="V82" s="449"/>
    </row>
    <row r="83" ht="23.25" customHeight="1">
      <c r="A83" s="449"/>
      <c r="B83" s="449"/>
      <c r="C83" s="449"/>
      <c r="D83" s="449"/>
      <c r="E83" s="449"/>
      <c r="F83" s="449"/>
      <c r="G83" s="449"/>
      <c r="H83" s="449"/>
      <c r="I83" s="449"/>
      <c r="J83" s="449"/>
      <c r="K83" s="449"/>
      <c r="L83" s="449"/>
      <c r="M83" s="449"/>
      <c r="N83" s="449"/>
      <c r="O83" s="449"/>
      <c r="P83" s="449"/>
      <c r="Q83" s="449"/>
      <c r="R83" s="449"/>
      <c r="S83" s="449"/>
      <c r="T83" s="449"/>
      <c r="U83" s="449"/>
      <c r="V83" s="449"/>
    </row>
    <row r="84" ht="23.25" customHeight="1">
      <c r="A84" s="449"/>
      <c r="B84" s="449"/>
      <c r="C84" s="449"/>
      <c r="D84" s="449"/>
      <c r="E84" s="449"/>
      <c r="F84" s="449"/>
      <c r="G84" s="449"/>
      <c r="H84" s="449"/>
      <c r="I84" s="449"/>
      <c r="J84" s="449"/>
      <c r="K84" s="449"/>
      <c r="L84" s="449"/>
      <c r="M84" s="449"/>
      <c r="N84" s="449"/>
      <c r="O84" s="449"/>
      <c r="P84" s="449"/>
      <c r="Q84" s="449"/>
      <c r="R84" s="449"/>
      <c r="S84" s="449"/>
      <c r="T84" s="449"/>
      <c r="U84" s="449"/>
      <c r="V84" s="449"/>
    </row>
    <row r="85" ht="23.25" customHeight="1">
      <c r="A85" s="449"/>
      <c r="B85" s="449"/>
      <c r="C85" s="449"/>
      <c r="D85" s="449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49"/>
      <c r="R85" s="449"/>
      <c r="S85" s="449"/>
      <c r="T85" s="449"/>
      <c r="U85" s="449"/>
      <c r="V85" s="449"/>
    </row>
    <row r="86" ht="23.25" customHeight="1">
      <c r="A86" s="449"/>
      <c r="B86" s="449"/>
      <c r="C86" s="449"/>
      <c r="D86" s="449"/>
      <c r="E86" s="449"/>
      <c r="F86" s="449"/>
      <c r="G86" s="449"/>
      <c r="H86" s="449"/>
      <c r="I86" s="449"/>
      <c r="J86" s="449"/>
      <c r="K86" s="449"/>
      <c r="L86" s="449"/>
      <c r="M86" s="449"/>
      <c r="N86" s="449"/>
      <c r="O86" s="449"/>
      <c r="P86" s="449"/>
      <c r="Q86" s="449"/>
      <c r="R86" s="449"/>
      <c r="S86" s="449"/>
      <c r="T86" s="449"/>
      <c r="U86" s="449"/>
      <c r="V86" s="449"/>
    </row>
    <row r="87" ht="23.25" customHeight="1">
      <c r="A87" s="449"/>
      <c r="B87" s="449"/>
      <c r="C87" s="449"/>
      <c r="D87" s="449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449"/>
    </row>
    <row r="88" ht="23.25" customHeight="1">
      <c r="A88" s="449"/>
      <c r="B88" s="449"/>
      <c r="C88" s="449"/>
      <c r="D88" s="449"/>
      <c r="E88" s="449"/>
      <c r="F88" s="449"/>
      <c r="G88" s="449"/>
      <c r="H88" s="449"/>
      <c r="I88" s="449"/>
      <c r="J88" s="449"/>
      <c r="K88" s="449"/>
      <c r="L88" s="449"/>
      <c r="M88" s="449"/>
      <c r="N88" s="449"/>
      <c r="O88" s="449"/>
      <c r="P88" s="449"/>
      <c r="Q88" s="449"/>
      <c r="R88" s="449"/>
      <c r="S88" s="449"/>
      <c r="T88" s="449"/>
      <c r="U88" s="449"/>
      <c r="V88" s="449"/>
    </row>
    <row r="89" ht="23.25" customHeight="1">
      <c r="A89" s="449"/>
      <c r="B89" s="449"/>
      <c r="C89" s="449"/>
      <c r="D89" s="449"/>
      <c r="E89" s="449"/>
      <c r="F89" s="449"/>
      <c r="G89" s="449"/>
      <c r="H89" s="449"/>
      <c r="I89" s="449"/>
      <c r="J89" s="449"/>
      <c r="K89" s="449"/>
      <c r="L89" s="449"/>
      <c r="M89" s="449"/>
      <c r="N89" s="449"/>
      <c r="O89" s="449"/>
      <c r="P89" s="449"/>
      <c r="Q89" s="449"/>
      <c r="R89" s="449"/>
      <c r="S89" s="449"/>
      <c r="T89" s="449"/>
      <c r="U89" s="449"/>
      <c r="V89" s="449"/>
    </row>
    <row r="90" ht="23.25" customHeight="1">
      <c r="A90" s="449"/>
      <c r="B90" s="449"/>
      <c r="C90" s="449"/>
      <c r="D90" s="449"/>
      <c r="E90" s="449"/>
      <c r="F90" s="449"/>
      <c r="G90" s="449"/>
      <c r="H90" s="449"/>
      <c r="I90" s="449"/>
      <c r="J90" s="449"/>
      <c r="K90" s="449"/>
      <c r="L90" s="449"/>
      <c r="M90" s="449"/>
      <c r="N90" s="449"/>
      <c r="O90" s="449"/>
      <c r="P90" s="449"/>
      <c r="Q90" s="449"/>
      <c r="R90" s="449"/>
      <c r="S90" s="449"/>
      <c r="T90" s="449"/>
      <c r="U90" s="449"/>
      <c r="V90" s="449"/>
    </row>
    <row r="91" ht="23.25" customHeight="1">
      <c r="A91" s="449"/>
      <c r="B91" s="449"/>
      <c r="C91" s="449"/>
      <c r="D91" s="449"/>
      <c r="E91" s="449"/>
      <c r="F91" s="449"/>
      <c r="G91" s="449"/>
      <c r="H91" s="449"/>
      <c r="I91" s="449"/>
      <c r="J91" s="449"/>
      <c r="K91" s="449"/>
      <c r="L91" s="449"/>
      <c r="M91" s="449"/>
      <c r="N91" s="449"/>
      <c r="O91" s="449"/>
      <c r="P91" s="449"/>
      <c r="Q91" s="449"/>
      <c r="R91" s="449"/>
      <c r="S91" s="449"/>
      <c r="T91" s="449"/>
      <c r="U91" s="449"/>
      <c r="V91" s="449"/>
    </row>
    <row r="92" ht="23.25" customHeight="1">
      <c r="A92" s="449"/>
      <c r="B92" s="449"/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49"/>
      <c r="Q92" s="449"/>
      <c r="R92" s="449"/>
      <c r="S92" s="449"/>
      <c r="T92" s="449"/>
      <c r="U92" s="449"/>
      <c r="V92" s="449"/>
    </row>
    <row r="93" ht="23.25" customHeight="1">
      <c r="A93" s="449"/>
      <c r="B93" s="449"/>
      <c r="C93" s="449"/>
      <c r="D93" s="449"/>
      <c r="E93" s="449"/>
      <c r="F93" s="449"/>
      <c r="G93" s="449"/>
      <c r="H93" s="449"/>
      <c r="I93" s="449"/>
      <c r="J93" s="449"/>
      <c r="K93" s="449"/>
      <c r="L93" s="449"/>
      <c r="M93" s="449"/>
      <c r="N93" s="449"/>
      <c r="O93" s="449"/>
      <c r="P93" s="449"/>
      <c r="Q93" s="449"/>
      <c r="R93" s="449"/>
      <c r="S93" s="449"/>
      <c r="T93" s="449"/>
      <c r="U93" s="449"/>
      <c r="V93" s="449"/>
    </row>
    <row r="94" ht="23.25" customHeight="1">
      <c r="A94" s="449"/>
      <c r="B94" s="449"/>
      <c r="C94" s="449"/>
      <c r="D94" s="449"/>
      <c r="E94" s="449"/>
      <c r="F94" s="449"/>
      <c r="G94" s="449"/>
      <c r="H94" s="449"/>
      <c r="I94" s="449"/>
      <c r="J94" s="449"/>
      <c r="K94" s="449"/>
      <c r="L94" s="449"/>
      <c r="M94" s="449"/>
      <c r="N94" s="449"/>
      <c r="O94" s="449"/>
      <c r="P94" s="449"/>
      <c r="Q94" s="449"/>
      <c r="R94" s="449"/>
      <c r="S94" s="449"/>
      <c r="T94" s="449"/>
      <c r="U94" s="449"/>
      <c r="V94" s="449"/>
    </row>
    <row r="95" ht="23.25" customHeight="1">
      <c r="A95" s="449"/>
      <c r="B95" s="449"/>
      <c r="C95" s="449"/>
      <c r="D95" s="449"/>
      <c r="E95" s="449"/>
      <c r="F95" s="449"/>
      <c r="G95" s="449"/>
      <c r="H95" s="449"/>
      <c r="I95" s="449"/>
      <c r="J95" s="449"/>
      <c r="K95" s="449"/>
      <c r="L95" s="449"/>
      <c r="M95" s="449"/>
      <c r="N95" s="449"/>
      <c r="O95" s="449"/>
      <c r="P95" s="449"/>
      <c r="Q95" s="449"/>
      <c r="R95" s="449"/>
      <c r="S95" s="449"/>
      <c r="T95" s="449"/>
      <c r="U95" s="449"/>
      <c r="V95" s="449"/>
    </row>
    <row r="96" ht="23.25" customHeight="1">
      <c r="A96" s="449"/>
      <c r="B96" s="449"/>
      <c r="C96" s="449"/>
      <c r="D96" s="449"/>
      <c r="E96" s="449"/>
      <c r="F96" s="449"/>
      <c r="G96" s="449"/>
      <c r="H96" s="449"/>
      <c r="I96" s="449"/>
      <c r="J96" s="449"/>
      <c r="K96" s="449"/>
      <c r="L96" s="449"/>
      <c r="M96" s="449"/>
      <c r="N96" s="449"/>
      <c r="O96" s="449"/>
      <c r="P96" s="449"/>
      <c r="Q96" s="449"/>
      <c r="R96" s="449"/>
      <c r="S96" s="449"/>
      <c r="T96" s="449"/>
      <c r="U96" s="449"/>
      <c r="V96" s="449"/>
    </row>
    <row r="97" ht="23.25" customHeight="1">
      <c r="A97" s="449"/>
      <c r="B97" s="449"/>
      <c r="C97" s="449"/>
      <c r="D97" s="449"/>
      <c r="E97" s="449"/>
      <c r="F97" s="449"/>
      <c r="G97" s="449"/>
      <c r="H97" s="449"/>
      <c r="I97" s="449"/>
      <c r="J97" s="449"/>
      <c r="K97" s="449"/>
      <c r="L97" s="449"/>
      <c r="M97" s="449"/>
      <c r="N97" s="449"/>
      <c r="O97" s="449"/>
      <c r="P97" s="449"/>
      <c r="Q97" s="449"/>
      <c r="R97" s="449"/>
      <c r="S97" s="449"/>
      <c r="T97" s="449"/>
      <c r="U97" s="449"/>
      <c r="V97" s="449"/>
    </row>
    <row r="98" ht="23.25" customHeight="1">
      <c r="A98" s="449"/>
      <c r="B98" s="449"/>
      <c r="C98" s="449"/>
      <c r="D98" s="449"/>
      <c r="E98" s="449"/>
      <c r="F98" s="449"/>
      <c r="G98" s="449"/>
      <c r="H98" s="449"/>
      <c r="I98" s="449"/>
      <c r="J98" s="449"/>
      <c r="K98" s="449"/>
      <c r="L98" s="449"/>
      <c r="M98" s="449"/>
      <c r="N98" s="449"/>
      <c r="O98" s="449"/>
      <c r="P98" s="449"/>
      <c r="Q98" s="449"/>
      <c r="R98" s="449"/>
      <c r="S98" s="449"/>
      <c r="T98" s="449"/>
      <c r="U98" s="449"/>
      <c r="V98" s="449"/>
    </row>
    <row r="99" ht="23.25" customHeight="1">
      <c r="A99" s="449"/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</row>
    <row r="100" ht="23.25" customHeight="1">
      <c r="A100" s="449"/>
      <c r="B100" s="449"/>
      <c r="C100" s="449"/>
      <c r="D100" s="449"/>
      <c r="E100" s="449"/>
      <c r="F100" s="449"/>
      <c r="G100" s="449"/>
      <c r="H100" s="449"/>
      <c r="I100" s="449"/>
      <c r="J100" s="449"/>
      <c r="K100" s="449"/>
      <c r="L100" s="449"/>
      <c r="M100" s="449"/>
      <c r="N100" s="449"/>
      <c r="O100" s="449"/>
      <c r="P100" s="449"/>
      <c r="Q100" s="449"/>
      <c r="R100" s="449"/>
      <c r="S100" s="449"/>
      <c r="T100" s="449"/>
      <c r="U100" s="449"/>
      <c r="V100" s="449"/>
    </row>
    <row r="101" ht="23.25" customHeight="1">
      <c r="A101" s="449"/>
      <c r="B101" s="449"/>
      <c r="C101" s="449"/>
      <c r="D101" s="449"/>
      <c r="E101" s="449"/>
      <c r="F101" s="449"/>
      <c r="G101" s="449"/>
      <c r="H101" s="449"/>
      <c r="I101" s="449"/>
      <c r="J101" s="449"/>
      <c r="K101" s="449"/>
      <c r="L101" s="449"/>
      <c r="M101" s="449"/>
      <c r="N101" s="449"/>
      <c r="O101" s="449"/>
      <c r="P101" s="449"/>
      <c r="Q101" s="449"/>
      <c r="R101" s="449"/>
      <c r="S101" s="449"/>
      <c r="T101" s="449"/>
      <c r="U101" s="449"/>
      <c r="V101" s="449"/>
    </row>
    <row r="102" ht="23.25" customHeight="1">
      <c r="A102" s="449"/>
      <c r="B102" s="449"/>
      <c r="C102" s="449"/>
      <c r="D102" s="449"/>
      <c r="E102" s="449"/>
      <c r="F102" s="449"/>
      <c r="G102" s="449"/>
      <c r="H102" s="449"/>
      <c r="I102" s="449"/>
      <c r="J102" s="449"/>
      <c r="K102" s="449"/>
      <c r="L102" s="449"/>
      <c r="M102" s="449"/>
      <c r="N102" s="449"/>
      <c r="O102" s="449"/>
      <c r="P102" s="449"/>
      <c r="Q102" s="449"/>
      <c r="R102" s="449"/>
      <c r="S102" s="449"/>
      <c r="T102" s="449"/>
      <c r="U102" s="449"/>
      <c r="V102" s="449"/>
    </row>
    <row r="103" ht="23.25" customHeight="1">
      <c r="A103" s="449"/>
      <c r="B103" s="449"/>
      <c r="C103" s="449"/>
      <c r="D103" s="449"/>
      <c r="E103" s="449"/>
      <c r="F103" s="449"/>
      <c r="G103" s="449"/>
      <c r="H103" s="449"/>
      <c r="I103" s="449"/>
      <c r="J103" s="449"/>
      <c r="K103" s="449"/>
      <c r="L103" s="449"/>
      <c r="M103" s="449"/>
      <c r="N103" s="449"/>
      <c r="O103" s="449"/>
      <c r="P103" s="449"/>
      <c r="Q103" s="449"/>
      <c r="R103" s="449"/>
      <c r="S103" s="449"/>
      <c r="T103" s="449"/>
      <c r="U103" s="449"/>
      <c r="V103" s="449"/>
    </row>
    <row r="104" ht="23.25" customHeight="1">
      <c r="A104" s="449"/>
      <c r="B104" s="449"/>
      <c r="C104" s="449"/>
      <c r="D104" s="449"/>
      <c r="E104" s="449"/>
      <c r="F104" s="449"/>
      <c r="G104" s="449"/>
      <c r="H104" s="449"/>
      <c r="I104" s="449"/>
      <c r="J104" s="449"/>
      <c r="K104" s="449"/>
      <c r="L104" s="449"/>
      <c r="M104" s="449"/>
      <c r="N104" s="449"/>
      <c r="O104" s="449"/>
      <c r="P104" s="449"/>
      <c r="Q104" s="449"/>
      <c r="R104" s="449"/>
      <c r="S104" s="449"/>
      <c r="T104" s="449"/>
      <c r="U104" s="449"/>
      <c r="V104" s="449"/>
    </row>
    <row r="105" ht="23.25" customHeight="1">
      <c r="A105" s="449"/>
      <c r="B105" s="449"/>
      <c r="C105" s="449"/>
      <c r="D105" s="449"/>
      <c r="E105" s="449"/>
      <c r="F105" s="449"/>
      <c r="G105" s="449"/>
      <c r="H105" s="449"/>
      <c r="I105" s="449"/>
      <c r="J105" s="449"/>
      <c r="K105" s="449"/>
      <c r="L105" s="449"/>
      <c r="M105" s="449"/>
      <c r="N105" s="449"/>
      <c r="O105" s="449"/>
      <c r="P105" s="449"/>
      <c r="Q105" s="449"/>
      <c r="R105" s="449"/>
      <c r="S105" s="449"/>
      <c r="T105" s="449"/>
      <c r="U105" s="449"/>
      <c r="V105" s="449"/>
    </row>
    <row r="106" ht="23.25" customHeight="1">
      <c r="A106" s="449"/>
      <c r="B106" s="449"/>
      <c r="C106" s="449"/>
      <c r="D106" s="449"/>
      <c r="E106" s="449"/>
      <c r="F106" s="449"/>
      <c r="G106" s="449"/>
      <c r="H106" s="449"/>
      <c r="I106" s="449"/>
      <c r="J106" s="449"/>
      <c r="K106" s="449"/>
      <c r="L106" s="449"/>
      <c r="M106" s="449"/>
      <c r="N106" s="449"/>
      <c r="O106" s="449"/>
      <c r="P106" s="449"/>
      <c r="Q106" s="449"/>
      <c r="R106" s="449"/>
      <c r="S106" s="449"/>
      <c r="T106" s="449"/>
      <c r="U106" s="449"/>
      <c r="V106" s="449"/>
    </row>
    <row r="107" ht="23.25" customHeight="1">
      <c r="A107" s="449"/>
      <c r="B107" s="449"/>
      <c r="C107" s="449"/>
      <c r="D107" s="449"/>
      <c r="E107" s="449"/>
      <c r="F107" s="449"/>
      <c r="G107" s="449"/>
      <c r="H107" s="449"/>
      <c r="I107" s="449"/>
      <c r="J107" s="449"/>
      <c r="K107" s="449"/>
      <c r="L107" s="449"/>
      <c r="M107" s="449"/>
      <c r="N107" s="449"/>
      <c r="O107" s="449"/>
      <c r="P107" s="449"/>
      <c r="Q107" s="449"/>
      <c r="R107" s="449"/>
      <c r="S107" s="449"/>
      <c r="T107" s="449"/>
      <c r="U107" s="449"/>
      <c r="V107" s="449"/>
    </row>
    <row r="108" ht="23.25" customHeight="1">
      <c r="A108" s="449"/>
      <c r="B108" s="449"/>
      <c r="C108" s="449"/>
      <c r="D108" s="449"/>
      <c r="E108" s="449"/>
      <c r="F108" s="449"/>
      <c r="G108" s="449"/>
      <c r="H108" s="449"/>
      <c r="I108" s="449"/>
      <c r="J108" s="449"/>
      <c r="K108" s="449"/>
      <c r="L108" s="449"/>
      <c r="M108" s="449"/>
      <c r="N108" s="449"/>
      <c r="O108" s="449"/>
      <c r="P108" s="449"/>
      <c r="Q108" s="449"/>
      <c r="R108" s="449"/>
      <c r="S108" s="449"/>
      <c r="T108" s="449"/>
      <c r="U108" s="449"/>
      <c r="V108" s="449"/>
    </row>
    <row r="109" ht="23.25" customHeight="1">
      <c r="A109" s="449"/>
      <c r="B109" s="449"/>
      <c r="C109" s="449"/>
      <c r="D109" s="449"/>
      <c r="E109" s="449"/>
      <c r="F109" s="449"/>
      <c r="G109" s="449"/>
      <c r="H109" s="449"/>
      <c r="I109" s="449"/>
      <c r="J109" s="449"/>
      <c r="K109" s="449"/>
      <c r="L109" s="449"/>
      <c r="M109" s="449"/>
      <c r="N109" s="449"/>
      <c r="O109" s="449"/>
      <c r="P109" s="449"/>
      <c r="Q109" s="449"/>
      <c r="R109" s="449"/>
      <c r="S109" s="449"/>
      <c r="T109" s="449"/>
      <c r="U109" s="449"/>
      <c r="V109" s="449"/>
    </row>
    <row r="110" ht="23.25" customHeight="1">
      <c r="A110" s="449"/>
      <c r="B110" s="449"/>
      <c r="C110" s="449"/>
      <c r="D110" s="449"/>
      <c r="E110" s="449"/>
      <c r="F110" s="449"/>
      <c r="G110" s="449"/>
      <c r="H110" s="449"/>
      <c r="I110" s="449"/>
      <c r="J110" s="449"/>
      <c r="K110" s="449"/>
      <c r="L110" s="449"/>
      <c r="M110" s="449"/>
      <c r="N110" s="449"/>
      <c r="O110" s="449"/>
      <c r="P110" s="449"/>
      <c r="Q110" s="449"/>
      <c r="R110" s="449"/>
      <c r="S110" s="449"/>
      <c r="T110" s="449"/>
      <c r="U110" s="449"/>
      <c r="V110" s="449"/>
    </row>
    <row r="111" ht="23.25" customHeight="1">
      <c r="A111" s="449"/>
      <c r="B111" s="449"/>
      <c r="C111" s="449"/>
      <c r="D111" s="449"/>
      <c r="E111" s="449"/>
      <c r="F111" s="449"/>
      <c r="G111" s="449"/>
      <c r="H111" s="449"/>
      <c r="I111" s="449"/>
      <c r="J111" s="449"/>
      <c r="K111" s="449"/>
      <c r="L111" s="449"/>
      <c r="M111" s="449"/>
      <c r="N111" s="449"/>
      <c r="O111" s="449"/>
      <c r="P111" s="449"/>
      <c r="Q111" s="449"/>
      <c r="R111" s="449"/>
      <c r="S111" s="449"/>
      <c r="T111" s="449"/>
      <c r="U111" s="449"/>
      <c r="V111" s="449"/>
    </row>
    <row r="112" ht="23.25" customHeight="1">
      <c r="A112" s="449"/>
      <c r="B112" s="449"/>
      <c r="C112" s="449"/>
      <c r="D112" s="449"/>
      <c r="E112" s="449"/>
      <c r="F112" s="449"/>
      <c r="G112" s="449"/>
      <c r="H112" s="449"/>
      <c r="I112" s="449"/>
      <c r="J112" s="449"/>
      <c r="K112" s="449"/>
      <c r="L112" s="449"/>
      <c r="M112" s="449"/>
      <c r="N112" s="449"/>
      <c r="O112" s="449"/>
      <c r="P112" s="449"/>
      <c r="Q112" s="449"/>
      <c r="R112" s="449"/>
      <c r="S112" s="449"/>
      <c r="T112" s="449"/>
      <c r="U112" s="449"/>
      <c r="V112" s="449"/>
    </row>
    <row r="113" ht="23.25" customHeight="1">
      <c r="A113" s="449"/>
      <c r="B113" s="449"/>
      <c r="C113" s="449"/>
      <c r="D113" s="449"/>
      <c r="E113" s="449"/>
      <c r="F113" s="449"/>
      <c r="G113" s="449"/>
      <c r="H113" s="449"/>
      <c r="I113" s="449"/>
      <c r="J113" s="449"/>
      <c r="K113" s="449"/>
      <c r="L113" s="449"/>
      <c r="M113" s="449"/>
      <c r="N113" s="449"/>
      <c r="O113" s="449"/>
      <c r="P113" s="449"/>
      <c r="Q113" s="449"/>
      <c r="R113" s="449"/>
      <c r="S113" s="449"/>
      <c r="T113" s="449"/>
      <c r="U113" s="449"/>
      <c r="V113" s="449"/>
    </row>
    <row r="114" ht="23.25" customHeight="1">
      <c r="A114" s="449"/>
      <c r="B114" s="449"/>
      <c r="C114" s="449"/>
      <c r="D114" s="449"/>
      <c r="E114" s="449"/>
      <c r="F114" s="449"/>
      <c r="G114" s="449"/>
      <c r="H114" s="449"/>
      <c r="I114" s="449"/>
      <c r="J114" s="449"/>
      <c r="K114" s="449"/>
      <c r="L114" s="449"/>
      <c r="M114" s="449"/>
      <c r="N114" s="449"/>
      <c r="O114" s="449"/>
      <c r="P114" s="449"/>
      <c r="Q114" s="449"/>
      <c r="R114" s="449"/>
      <c r="S114" s="449"/>
      <c r="T114" s="449"/>
      <c r="U114" s="449"/>
      <c r="V114" s="449"/>
    </row>
    <row r="115" ht="23.25" customHeight="1">
      <c r="A115" s="449"/>
      <c r="B115" s="449"/>
      <c r="C115" s="449"/>
      <c r="D115" s="449"/>
      <c r="E115" s="449"/>
      <c r="F115" s="449"/>
      <c r="G115" s="449"/>
      <c r="H115" s="449"/>
      <c r="I115" s="449"/>
      <c r="J115" s="449"/>
      <c r="K115" s="449"/>
      <c r="L115" s="449"/>
      <c r="M115" s="449"/>
      <c r="N115" s="449"/>
      <c r="O115" s="449"/>
      <c r="P115" s="449"/>
      <c r="Q115" s="449"/>
      <c r="R115" s="449"/>
      <c r="S115" s="449"/>
      <c r="T115" s="449"/>
      <c r="U115" s="449"/>
      <c r="V115" s="449"/>
    </row>
    <row r="116" ht="23.25" customHeight="1">
      <c r="A116" s="449"/>
      <c r="B116" s="449"/>
      <c r="C116" s="449"/>
      <c r="D116" s="449"/>
      <c r="E116" s="449"/>
      <c r="F116" s="449"/>
      <c r="G116" s="449"/>
      <c r="H116" s="449"/>
      <c r="I116" s="449"/>
      <c r="J116" s="449"/>
      <c r="K116" s="449"/>
      <c r="L116" s="449"/>
      <c r="M116" s="449"/>
      <c r="N116" s="449"/>
      <c r="O116" s="449"/>
      <c r="P116" s="449"/>
      <c r="Q116" s="449"/>
      <c r="R116" s="449"/>
      <c r="S116" s="449"/>
      <c r="T116" s="449"/>
      <c r="U116" s="449"/>
      <c r="V116" s="449"/>
    </row>
    <row r="117" ht="23.25" customHeight="1">
      <c r="A117" s="449"/>
      <c r="B117" s="449"/>
      <c r="C117" s="449"/>
      <c r="D117" s="449"/>
      <c r="E117" s="449"/>
      <c r="F117" s="449"/>
      <c r="G117" s="449"/>
      <c r="H117" s="449"/>
      <c r="I117" s="449"/>
      <c r="J117" s="449"/>
      <c r="K117" s="449"/>
      <c r="L117" s="449"/>
      <c r="M117" s="449"/>
      <c r="N117" s="449"/>
      <c r="O117" s="449"/>
      <c r="P117" s="449"/>
      <c r="Q117" s="449"/>
      <c r="R117" s="449"/>
      <c r="S117" s="449"/>
      <c r="T117" s="449"/>
      <c r="U117" s="449"/>
      <c r="V117" s="449"/>
    </row>
    <row r="118" ht="23.25" customHeight="1">
      <c r="A118" s="449"/>
      <c r="B118" s="449"/>
      <c r="C118" s="449"/>
      <c r="D118" s="449"/>
      <c r="E118" s="449"/>
      <c r="F118" s="449"/>
      <c r="G118" s="449"/>
      <c r="H118" s="449"/>
      <c r="I118" s="449"/>
      <c r="J118" s="449"/>
      <c r="K118" s="449"/>
      <c r="L118" s="449"/>
      <c r="M118" s="449"/>
      <c r="N118" s="449"/>
      <c r="O118" s="449"/>
      <c r="P118" s="449"/>
      <c r="Q118" s="449"/>
      <c r="R118" s="449"/>
      <c r="S118" s="449"/>
      <c r="T118" s="449"/>
      <c r="U118" s="449"/>
      <c r="V118" s="449"/>
    </row>
    <row r="119" ht="23.25" customHeight="1">
      <c r="A119" s="449"/>
      <c r="B119" s="449"/>
      <c r="C119" s="449"/>
      <c r="D119" s="449"/>
      <c r="E119" s="449"/>
      <c r="F119" s="449"/>
      <c r="G119" s="449"/>
      <c r="H119" s="449"/>
      <c r="I119" s="449"/>
      <c r="J119" s="449"/>
      <c r="K119" s="449"/>
      <c r="L119" s="449"/>
      <c r="M119" s="449"/>
      <c r="N119" s="449"/>
      <c r="O119" s="449"/>
      <c r="P119" s="449"/>
      <c r="Q119" s="449"/>
      <c r="R119" s="449"/>
      <c r="S119" s="449"/>
      <c r="T119" s="449"/>
      <c r="U119" s="449"/>
      <c r="V119" s="449"/>
    </row>
    <row r="120" ht="23.25" customHeight="1">
      <c r="A120" s="449"/>
      <c r="B120" s="449"/>
      <c r="C120" s="449"/>
      <c r="D120" s="449"/>
      <c r="E120" s="449"/>
      <c r="F120" s="449"/>
      <c r="G120" s="449"/>
      <c r="H120" s="449"/>
      <c r="I120" s="449"/>
      <c r="J120" s="449"/>
      <c r="K120" s="449"/>
      <c r="L120" s="449"/>
      <c r="M120" s="449"/>
      <c r="N120" s="449"/>
      <c r="O120" s="449"/>
      <c r="P120" s="449"/>
      <c r="Q120" s="449"/>
      <c r="R120" s="449"/>
      <c r="S120" s="449"/>
      <c r="T120" s="449"/>
      <c r="U120" s="449"/>
      <c r="V120" s="449"/>
    </row>
    <row r="121" ht="23.25" customHeight="1">
      <c r="A121" s="449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449"/>
      <c r="T121" s="449"/>
      <c r="U121" s="449"/>
      <c r="V121" s="449"/>
    </row>
    <row r="122" ht="23.25" customHeight="1">
      <c r="A122" s="449"/>
      <c r="B122" s="449"/>
      <c r="C122" s="449"/>
      <c r="D122" s="449"/>
      <c r="E122" s="449"/>
      <c r="F122" s="449"/>
      <c r="G122" s="449"/>
      <c r="H122" s="449"/>
      <c r="I122" s="449"/>
      <c r="J122" s="449"/>
      <c r="K122" s="449"/>
      <c r="L122" s="449"/>
      <c r="M122" s="449"/>
      <c r="N122" s="449"/>
      <c r="O122" s="449"/>
      <c r="P122" s="449"/>
      <c r="Q122" s="449"/>
      <c r="R122" s="449"/>
      <c r="S122" s="449"/>
      <c r="T122" s="449"/>
      <c r="U122" s="449"/>
      <c r="V122" s="449"/>
    </row>
    <row r="123" ht="23.25" customHeight="1">
      <c r="A123" s="449"/>
      <c r="B123" s="449"/>
      <c r="C123" s="449"/>
      <c r="D123" s="449"/>
      <c r="E123" s="449"/>
      <c r="F123" s="449"/>
      <c r="G123" s="449"/>
      <c r="H123" s="449"/>
      <c r="I123" s="449"/>
      <c r="J123" s="449"/>
      <c r="K123" s="449"/>
      <c r="L123" s="449"/>
      <c r="M123" s="449"/>
      <c r="N123" s="449"/>
      <c r="O123" s="449"/>
      <c r="P123" s="449"/>
      <c r="Q123" s="449"/>
      <c r="R123" s="449"/>
      <c r="S123" s="449"/>
      <c r="T123" s="449"/>
      <c r="U123" s="449"/>
      <c r="V123" s="449"/>
    </row>
    <row r="124" ht="23.25" customHeight="1">
      <c r="A124" s="449"/>
      <c r="B124" s="449"/>
      <c r="C124" s="449"/>
      <c r="D124" s="449"/>
      <c r="E124" s="449"/>
      <c r="F124" s="449"/>
      <c r="G124" s="449"/>
      <c r="H124" s="449"/>
      <c r="I124" s="449"/>
      <c r="J124" s="449"/>
      <c r="K124" s="449"/>
      <c r="L124" s="449"/>
      <c r="M124" s="449"/>
      <c r="N124" s="449"/>
      <c r="O124" s="449"/>
      <c r="P124" s="449"/>
      <c r="Q124" s="449"/>
      <c r="R124" s="449"/>
      <c r="S124" s="449"/>
      <c r="T124" s="449"/>
      <c r="U124" s="449"/>
      <c r="V124" s="449"/>
    </row>
    <row r="125" ht="23.25" customHeight="1">
      <c r="A125" s="449"/>
      <c r="B125" s="449"/>
      <c r="C125" s="449"/>
      <c r="D125" s="449"/>
      <c r="E125" s="449"/>
      <c r="F125" s="449"/>
      <c r="G125" s="449"/>
      <c r="H125" s="449"/>
      <c r="I125" s="449"/>
      <c r="J125" s="449"/>
      <c r="K125" s="449"/>
      <c r="L125" s="449"/>
      <c r="M125" s="449"/>
      <c r="N125" s="449"/>
      <c r="O125" s="449"/>
      <c r="P125" s="449"/>
      <c r="Q125" s="449"/>
      <c r="R125" s="449"/>
      <c r="S125" s="449"/>
      <c r="T125" s="449"/>
      <c r="U125" s="449"/>
      <c r="V125" s="449"/>
    </row>
    <row r="126" ht="23.25" customHeight="1">
      <c r="A126" s="449"/>
      <c r="B126" s="449"/>
      <c r="C126" s="449"/>
      <c r="D126" s="449"/>
      <c r="E126" s="449"/>
      <c r="F126" s="449"/>
      <c r="G126" s="449"/>
      <c r="H126" s="449"/>
      <c r="I126" s="449"/>
      <c r="J126" s="449"/>
      <c r="K126" s="449"/>
      <c r="L126" s="449"/>
      <c r="M126" s="449"/>
      <c r="N126" s="449"/>
      <c r="O126" s="449"/>
      <c r="P126" s="449"/>
      <c r="Q126" s="449"/>
      <c r="R126" s="449"/>
      <c r="S126" s="449"/>
      <c r="T126" s="449"/>
      <c r="U126" s="449"/>
      <c r="V126" s="449"/>
    </row>
    <row r="127" ht="23.25" customHeight="1">
      <c r="A127" s="449"/>
      <c r="B127" s="449"/>
      <c r="C127" s="449"/>
      <c r="D127" s="449"/>
      <c r="E127" s="449"/>
      <c r="F127" s="449"/>
      <c r="G127" s="449"/>
      <c r="H127" s="449"/>
      <c r="I127" s="449"/>
      <c r="J127" s="449"/>
      <c r="K127" s="449"/>
      <c r="L127" s="449"/>
      <c r="M127" s="449"/>
      <c r="N127" s="449"/>
      <c r="O127" s="449"/>
      <c r="P127" s="449"/>
      <c r="Q127" s="449"/>
      <c r="R127" s="449"/>
      <c r="S127" s="449"/>
      <c r="T127" s="449"/>
      <c r="U127" s="449"/>
      <c r="V127" s="449"/>
    </row>
    <row r="128" ht="23.25" customHeight="1">
      <c r="A128" s="449"/>
      <c r="B128" s="449"/>
      <c r="C128" s="449"/>
      <c r="D128" s="449"/>
      <c r="E128" s="449"/>
      <c r="F128" s="449"/>
      <c r="G128" s="449"/>
      <c r="H128" s="449"/>
      <c r="I128" s="449"/>
      <c r="J128" s="449"/>
      <c r="K128" s="449"/>
      <c r="L128" s="449"/>
      <c r="M128" s="449"/>
      <c r="N128" s="449"/>
      <c r="O128" s="449"/>
      <c r="P128" s="449"/>
      <c r="Q128" s="449"/>
      <c r="R128" s="449"/>
      <c r="S128" s="449"/>
      <c r="T128" s="449"/>
      <c r="U128" s="449"/>
      <c r="V128" s="449"/>
    </row>
    <row r="129" ht="23.25" customHeight="1">
      <c r="A129" s="449"/>
      <c r="B129" s="449"/>
      <c r="C129" s="449"/>
      <c r="D129" s="449"/>
      <c r="E129" s="449"/>
      <c r="F129" s="449"/>
      <c r="G129" s="449"/>
      <c r="H129" s="449"/>
      <c r="I129" s="449"/>
      <c r="J129" s="449"/>
      <c r="K129" s="449"/>
      <c r="L129" s="449"/>
      <c r="M129" s="449"/>
      <c r="N129" s="449"/>
      <c r="O129" s="449"/>
      <c r="P129" s="449"/>
      <c r="Q129" s="449"/>
      <c r="R129" s="449"/>
      <c r="S129" s="449"/>
      <c r="T129" s="449"/>
      <c r="U129" s="449"/>
      <c r="V129" s="449"/>
    </row>
    <row r="130" ht="23.25" customHeight="1">
      <c r="A130" s="449"/>
      <c r="B130" s="449"/>
      <c r="C130" s="449"/>
      <c r="D130" s="449"/>
      <c r="E130" s="449"/>
      <c r="F130" s="449"/>
      <c r="G130" s="449"/>
      <c r="H130" s="449"/>
      <c r="I130" s="449"/>
      <c r="J130" s="449"/>
      <c r="K130" s="449"/>
      <c r="L130" s="449"/>
      <c r="M130" s="449"/>
      <c r="N130" s="449"/>
      <c r="O130" s="449"/>
      <c r="P130" s="449"/>
      <c r="Q130" s="449"/>
      <c r="R130" s="449"/>
      <c r="S130" s="449"/>
      <c r="T130" s="449"/>
      <c r="U130" s="449"/>
      <c r="V130" s="449"/>
    </row>
    <row r="131" ht="23.25" customHeight="1">
      <c r="A131" s="449"/>
      <c r="B131" s="449"/>
      <c r="C131" s="449"/>
      <c r="D131" s="449"/>
      <c r="E131" s="449"/>
      <c r="F131" s="449"/>
      <c r="G131" s="449"/>
      <c r="H131" s="449"/>
      <c r="I131" s="449"/>
      <c r="J131" s="449"/>
      <c r="K131" s="449"/>
      <c r="L131" s="449"/>
      <c r="M131" s="449"/>
      <c r="N131" s="449"/>
      <c r="O131" s="449"/>
      <c r="P131" s="449"/>
      <c r="Q131" s="449"/>
      <c r="R131" s="449"/>
      <c r="S131" s="449"/>
      <c r="T131" s="449"/>
      <c r="U131" s="449"/>
      <c r="V131" s="449"/>
    </row>
    <row r="132" ht="23.25" customHeight="1">
      <c r="A132" s="449"/>
      <c r="B132" s="449"/>
      <c r="C132" s="449"/>
      <c r="D132" s="449"/>
      <c r="E132" s="449"/>
      <c r="F132" s="449"/>
      <c r="G132" s="449"/>
      <c r="H132" s="449"/>
      <c r="I132" s="449"/>
      <c r="J132" s="449"/>
      <c r="K132" s="449"/>
      <c r="L132" s="449"/>
      <c r="M132" s="449"/>
      <c r="N132" s="449"/>
      <c r="O132" s="449"/>
      <c r="P132" s="449"/>
      <c r="Q132" s="449"/>
      <c r="R132" s="449"/>
      <c r="S132" s="449"/>
      <c r="T132" s="449"/>
      <c r="U132" s="449"/>
      <c r="V132" s="449"/>
    </row>
    <row r="133" ht="23.25" customHeight="1">
      <c r="A133" s="449"/>
      <c r="B133" s="449"/>
      <c r="C133" s="449"/>
      <c r="D133" s="449"/>
      <c r="E133" s="449"/>
      <c r="F133" s="449"/>
      <c r="G133" s="449"/>
      <c r="H133" s="449"/>
      <c r="I133" s="449"/>
      <c r="J133" s="449"/>
      <c r="K133" s="449"/>
      <c r="L133" s="449"/>
      <c r="M133" s="449"/>
      <c r="N133" s="449"/>
      <c r="O133" s="449"/>
      <c r="P133" s="449"/>
      <c r="Q133" s="449"/>
      <c r="R133" s="449"/>
      <c r="S133" s="449"/>
      <c r="T133" s="449"/>
      <c r="U133" s="449"/>
      <c r="V133" s="449"/>
    </row>
    <row r="134" ht="23.25" customHeight="1">
      <c r="A134" s="449"/>
      <c r="B134" s="449"/>
      <c r="C134" s="449"/>
      <c r="D134" s="449"/>
      <c r="E134" s="449"/>
      <c r="F134" s="449"/>
      <c r="G134" s="449"/>
      <c r="H134" s="449"/>
      <c r="I134" s="449"/>
      <c r="J134" s="449"/>
      <c r="K134" s="449"/>
      <c r="L134" s="449"/>
      <c r="M134" s="449"/>
      <c r="N134" s="449"/>
      <c r="O134" s="449"/>
      <c r="P134" s="449"/>
      <c r="Q134" s="449"/>
      <c r="R134" s="449"/>
      <c r="S134" s="449"/>
      <c r="T134" s="449"/>
      <c r="U134" s="449"/>
      <c r="V134" s="449"/>
    </row>
    <row r="135" ht="23.25" customHeight="1">
      <c r="A135" s="449"/>
      <c r="B135" s="449"/>
      <c r="C135" s="449"/>
      <c r="D135" s="449"/>
      <c r="E135" s="449"/>
      <c r="F135" s="449"/>
      <c r="G135" s="449"/>
      <c r="H135" s="449"/>
      <c r="I135" s="449"/>
      <c r="J135" s="449"/>
      <c r="K135" s="449"/>
      <c r="L135" s="449"/>
      <c r="M135" s="449"/>
      <c r="N135" s="449"/>
      <c r="O135" s="449"/>
      <c r="P135" s="449"/>
      <c r="Q135" s="449"/>
      <c r="R135" s="449"/>
      <c r="S135" s="449"/>
      <c r="T135" s="449"/>
      <c r="U135" s="449"/>
      <c r="V135" s="449"/>
    </row>
    <row r="136" ht="23.25" customHeight="1">
      <c r="A136" s="449"/>
      <c r="B136" s="449"/>
      <c r="C136" s="449"/>
      <c r="D136" s="449"/>
      <c r="E136" s="449"/>
      <c r="F136" s="449"/>
      <c r="G136" s="449"/>
      <c r="H136" s="449"/>
      <c r="I136" s="449"/>
      <c r="J136" s="449"/>
      <c r="K136" s="449"/>
      <c r="L136" s="449"/>
      <c r="M136" s="449"/>
      <c r="N136" s="449"/>
      <c r="O136" s="449"/>
      <c r="P136" s="449"/>
      <c r="Q136" s="449"/>
      <c r="R136" s="449"/>
      <c r="S136" s="449"/>
      <c r="T136" s="449"/>
      <c r="U136" s="449"/>
      <c r="V136" s="449"/>
    </row>
    <row r="137" ht="23.25" customHeight="1">
      <c r="A137" s="449"/>
      <c r="B137" s="449"/>
      <c r="C137" s="449"/>
      <c r="D137" s="449"/>
      <c r="E137" s="449"/>
      <c r="F137" s="449"/>
      <c r="G137" s="449"/>
      <c r="H137" s="449"/>
      <c r="I137" s="449"/>
      <c r="J137" s="449"/>
      <c r="K137" s="449"/>
      <c r="L137" s="449"/>
      <c r="M137" s="449"/>
      <c r="N137" s="449"/>
      <c r="O137" s="449"/>
      <c r="P137" s="449"/>
      <c r="Q137" s="449"/>
      <c r="R137" s="449"/>
      <c r="S137" s="449"/>
      <c r="T137" s="449"/>
      <c r="U137" s="449"/>
      <c r="V137" s="449"/>
    </row>
    <row r="138" ht="23.25" customHeight="1">
      <c r="A138" s="449"/>
      <c r="B138" s="449"/>
      <c r="C138" s="449"/>
      <c r="D138" s="449"/>
      <c r="E138" s="449"/>
      <c r="F138" s="449"/>
      <c r="G138" s="449"/>
      <c r="H138" s="449"/>
      <c r="I138" s="449"/>
      <c r="J138" s="449"/>
      <c r="K138" s="449"/>
      <c r="L138" s="449"/>
      <c r="M138" s="449"/>
      <c r="N138" s="449"/>
      <c r="O138" s="449"/>
      <c r="P138" s="449"/>
      <c r="Q138" s="449"/>
      <c r="R138" s="449"/>
      <c r="S138" s="449"/>
      <c r="T138" s="449"/>
      <c r="U138" s="449"/>
      <c r="V138" s="449"/>
    </row>
    <row r="139" ht="23.25" customHeight="1">
      <c r="A139" s="449"/>
      <c r="B139" s="449"/>
      <c r="C139" s="449"/>
      <c r="D139" s="449"/>
      <c r="E139" s="449"/>
      <c r="F139" s="449"/>
      <c r="G139" s="449"/>
      <c r="H139" s="449"/>
      <c r="I139" s="449"/>
      <c r="J139" s="449"/>
      <c r="K139" s="449"/>
      <c r="L139" s="449"/>
      <c r="M139" s="449"/>
      <c r="N139" s="449"/>
      <c r="O139" s="449"/>
      <c r="P139" s="449"/>
      <c r="Q139" s="449"/>
      <c r="R139" s="449"/>
      <c r="S139" s="449"/>
      <c r="T139" s="449"/>
      <c r="U139" s="449"/>
      <c r="V139" s="449"/>
    </row>
    <row r="140" ht="23.25" customHeight="1">
      <c r="A140" s="449"/>
      <c r="B140" s="449"/>
      <c r="C140" s="449"/>
      <c r="D140" s="449"/>
      <c r="E140" s="449"/>
      <c r="F140" s="449"/>
      <c r="G140" s="449"/>
      <c r="H140" s="449"/>
      <c r="I140" s="449"/>
      <c r="J140" s="449"/>
      <c r="K140" s="449"/>
      <c r="L140" s="449"/>
      <c r="M140" s="449"/>
      <c r="N140" s="449"/>
      <c r="O140" s="449"/>
      <c r="P140" s="449"/>
      <c r="Q140" s="449"/>
      <c r="R140" s="449"/>
      <c r="S140" s="449"/>
      <c r="T140" s="449"/>
      <c r="U140" s="449"/>
      <c r="V140" s="449"/>
    </row>
    <row r="141" ht="23.25" customHeight="1">
      <c r="A141" s="449"/>
      <c r="B141" s="449"/>
      <c r="C141" s="449"/>
      <c r="D141" s="449"/>
      <c r="E141" s="449"/>
      <c r="F141" s="449"/>
      <c r="G141" s="449"/>
      <c r="H141" s="449"/>
      <c r="I141" s="449"/>
      <c r="J141" s="449"/>
      <c r="K141" s="449"/>
      <c r="L141" s="449"/>
      <c r="M141" s="449"/>
      <c r="N141" s="449"/>
      <c r="O141" s="449"/>
      <c r="P141" s="449"/>
      <c r="Q141" s="449"/>
      <c r="R141" s="449"/>
      <c r="S141" s="449"/>
      <c r="T141" s="449"/>
      <c r="U141" s="449"/>
      <c r="V141" s="449"/>
    </row>
    <row r="142" ht="23.25" customHeight="1">
      <c r="A142" s="449"/>
      <c r="B142" s="449"/>
      <c r="C142" s="449"/>
      <c r="D142" s="449"/>
      <c r="E142" s="449"/>
      <c r="F142" s="449"/>
      <c r="G142" s="449"/>
      <c r="H142" s="449"/>
      <c r="I142" s="449"/>
      <c r="J142" s="449"/>
      <c r="K142" s="449"/>
      <c r="L142" s="449"/>
      <c r="M142" s="449"/>
      <c r="N142" s="449"/>
      <c r="O142" s="449"/>
      <c r="P142" s="449"/>
      <c r="Q142" s="449"/>
      <c r="R142" s="449"/>
      <c r="S142" s="449"/>
      <c r="T142" s="449"/>
      <c r="U142" s="449"/>
      <c r="V142" s="449"/>
    </row>
    <row r="143" ht="23.25" customHeight="1">
      <c r="A143" s="449"/>
      <c r="B143" s="449"/>
      <c r="C143" s="449"/>
      <c r="D143" s="449"/>
      <c r="E143" s="449"/>
      <c r="F143" s="449"/>
      <c r="G143" s="449"/>
      <c r="H143" s="449"/>
      <c r="I143" s="449"/>
      <c r="J143" s="449"/>
      <c r="K143" s="449"/>
      <c r="L143" s="449"/>
      <c r="M143" s="449"/>
      <c r="N143" s="449"/>
      <c r="O143" s="449"/>
      <c r="P143" s="449"/>
      <c r="Q143" s="449"/>
      <c r="R143" s="449"/>
      <c r="S143" s="449"/>
      <c r="T143" s="449"/>
      <c r="U143" s="449"/>
      <c r="V143" s="449"/>
    </row>
    <row r="144" ht="23.25" customHeight="1">
      <c r="A144" s="449"/>
      <c r="B144" s="449"/>
      <c r="C144" s="449"/>
      <c r="D144" s="449"/>
      <c r="E144" s="449"/>
      <c r="F144" s="449"/>
      <c r="G144" s="449"/>
      <c r="H144" s="449"/>
      <c r="I144" s="449"/>
      <c r="J144" s="449"/>
      <c r="K144" s="449"/>
      <c r="L144" s="449"/>
      <c r="M144" s="449"/>
      <c r="N144" s="449"/>
      <c r="O144" s="449"/>
      <c r="P144" s="449"/>
      <c r="Q144" s="449"/>
      <c r="R144" s="449"/>
      <c r="S144" s="449"/>
      <c r="T144" s="449"/>
      <c r="U144" s="449"/>
      <c r="V144" s="449"/>
    </row>
    <row r="145" ht="23.25" customHeight="1">
      <c r="A145" s="449"/>
      <c r="B145" s="449"/>
      <c r="C145" s="449"/>
      <c r="D145" s="449"/>
      <c r="E145" s="449"/>
      <c r="F145" s="449"/>
      <c r="G145" s="449"/>
      <c r="H145" s="449"/>
      <c r="I145" s="449"/>
      <c r="J145" s="449"/>
      <c r="K145" s="449"/>
      <c r="L145" s="449"/>
      <c r="M145" s="449"/>
      <c r="N145" s="449"/>
      <c r="O145" s="449"/>
      <c r="P145" s="449"/>
      <c r="Q145" s="449"/>
      <c r="R145" s="449"/>
      <c r="S145" s="449"/>
      <c r="T145" s="449"/>
      <c r="U145" s="449"/>
      <c r="V145" s="449"/>
    </row>
    <row r="146" ht="23.25" customHeight="1">
      <c r="A146" s="449"/>
      <c r="B146" s="449"/>
      <c r="C146" s="449"/>
      <c r="D146" s="449"/>
      <c r="E146" s="449"/>
      <c r="F146" s="449"/>
      <c r="G146" s="449"/>
      <c r="H146" s="449"/>
      <c r="I146" s="449"/>
      <c r="J146" s="449"/>
      <c r="K146" s="449"/>
      <c r="L146" s="449"/>
      <c r="M146" s="449"/>
      <c r="N146" s="449"/>
      <c r="O146" s="449"/>
      <c r="P146" s="449"/>
      <c r="Q146" s="449"/>
      <c r="R146" s="449"/>
      <c r="S146" s="449"/>
      <c r="T146" s="449"/>
      <c r="U146" s="449"/>
      <c r="V146" s="449"/>
    </row>
    <row r="147" ht="23.25" customHeight="1">
      <c r="A147" s="449"/>
      <c r="B147" s="449"/>
      <c r="C147" s="449"/>
      <c r="D147" s="449"/>
      <c r="E147" s="449"/>
      <c r="F147" s="449"/>
      <c r="G147" s="449"/>
      <c r="H147" s="449"/>
      <c r="I147" s="449"/>
      <c r="J147" s="449"/>
      <c r="K147" s="449"/>
      <c r="L147" s="449"/>
      <c r="M147" s="449"/>
      <c r="N147" s="449"/>
      <c r="O147" s="449"/>
      <c r="P147" s="449"/>
      <c r="Q147" s="449"/>
      <c r="R147" s="449"/>
      <c r="S147" s="449"/>
      <c r="T147" s="449"/>
      <c r="U147" s="449"/>
      <c r="V147" s="449"/>
    </row>
    <row r="148" ht="23.25" customHeight="1">
      <c r="A148" s="449"/>
      <c r="B148" s="449"/>
      <c r="C148" s="449"/>
      <c r="D148" s="449"/>
      <c r="E148" s="449"/>
      <c r="F148" s="449"/>
      <c r="G148" s="449"/>
      <c r="H148" s="449"/>
      <c r="I148" s="449"/>
      <c r="J148" s="449"/>
      <c r="K148" s="449"/>
      <c r="L148" s="449"/>
      <c r="M148" s="449"/>
      <c r="N148" s="449"/>
      <c r="O148" s="449"/>
      <c r="P148" s="449"/>
      <c r="Q148" s="449"/>
      <c r="R148" s="449"/>
      <c r="S148" s="449"/>
      <c r="T148" s="449"/>
      <c r="U148" s="449"/>
      <c r="V148" s="449"/>
    </row>
    <row r="149" ht="23.25" customHeight="1">
      <c r="A149" s="449"/>
      <c r="B149" s="449"/>
      <c r="C149" s="449"/>
      <c r="D149" s="449"/>
      <c r="E149" s="449"/>
      <c r="F149" s="449"/>
      <c r="G149" s="449"/>
      <c r="H149" s="449"/>
      <c r="I149" s="449"/>
      <c r="J149" s="449"/>
      <c r="K149" s="449"/>
      <c r="L149" s="449"/>
      <c r="M149" s="449"/>
      <c r="N149" s="449"/>
      <c r="O149" s="449"/>
      <c r="P149" s="449"/>
      <c r="Q149" s="449"/>
      <c r="R149" s="449"/>
      <c r="S149" s="449"/>
      <c r="T149" s="449"/>
      <c r="U149" s="449"/>
      <c r="V149" s="449"/>
    </row>
    <row r="150" ht="23.25" customHeight="1">
      <c r="A150" s="449"/>
      <c r="B150" s="449"/>
      <c r="C150" s="449"/>
      <c r="D150" s="449"/>
      <c r="E150" s="449"/>
      <c r="F150" s="449"/>
      <c r="G150" s="449"/>
      <c r="H150" s="449"/>
      <c r="I150" s="449"/>
      <c r="J150" s="449"/>
      <c r="K150" s="449"/>
      <c r="L150" s="449"/>
      <c r="M150" s="449"/>
      <c r="N150" s="449"/>
      <c r="O150" s="449"/>
      <c r="P150" s="449"/>
      <c r="Q150" s="449"/>
      <c r="R150" s="449"/>
      <c r="S150" s="449"/>
      <c r="T150" s="449"/>
      <c r="U150" s="449"/>
      <c r="V150" s="449"/>
    </row>
    <row r="151" ht="23.25" customHeight="1">
      <c r="A151" s="449"/>
      <c r="B151" s="449"/>
      <c r="C151" s="449"/>
      <c r="D151" s="449"/>
      <c r="E151" s="449"/>
      <c r="F151" s="449"/>
      <c r="G151" s="449"/>
      <c r="H151" s="449"/>
      <c r="I151" s="449"/>
      <c r="J151" s="449"/>
      <c r="K151" s="449"/>
      <c r="L151" s="449"/>
      <c r="M151" s="449"/>
      <c r="N151" s="449"/>
      <c r="O151" s="449"/>
      <c r="P151" s="449"/>
      <c r="Q151" s="449"/>
      <c r="R151" s="449"/>
      <c r="S151" s="449"/>
      <c r="T151" s="449"/>
      <c r="U151" s="449"/>
      <c r="V151" s="449"/>
    </row>
    <row r="152" ht="23.25" customHeight="1">
      <c r="A152" s="449"/>
      <c r="B152" s="449"/>
      <c r="C152" s="449"/>
      <c r="D152" s="449"/>
      <c r="E152" s="449"/>
      <c r="F152" s="449"/>
      <c r="G152" s="449"/>
      <c r="H152" s="449"/>
      <c r="I152" s="449"/>
      <c r="J152" s="449"/>
      <c r="K152" s="449"/>
      <c r="L152" s="449"/>
      <c r="M152" s="449"/>
      <c r="N152" s="449"/>
      <c r="O152" s="449"/>
      <c r="P152" s="449"/>
      <c r="Q152" s="449"/>
      <c r="R152" s="449"/>
      <c r="S152" s="449"/>
      <c r="T152" s="449"/>
      <c r="U152" s="449"/>
      <c r="V152" s="449"/>
    </row>
    <row r="153" ht="23.25" customHeight="1">
      <c r="A153" s="449"/>
      <c r="B153" s="449"/>
      <c r="C153" s="449"/>
      <c r="D153" s="449"/>
      <c r="E153" s="449"/>
      <c r="F153" s="449"/>
      <c r="G153" s="449"/>
      <c r="H153" s="449"/>
      <c r="I153" s="449"/>
      <c r="J153" s="449"/>
      <c r="K153" s="449"/>
      <c r="L153" s="449"/>
      <c r="M153" s="449"/>
      <c r="N153" s="449"/>
      <c r="O153" s="449"/>
      <c r="P153" s="449"/>
      <c r="Q153" s="449"/>
      <c r="R153" s="449"/>
      <c r="S153" s="449"/>
      <c r="T153" s="449"/>
      <c r="U153" s="449"/>
      <c r="V153" s="449"/>
    </row>
    <row r="154" ht="23.25" customHeight="1">
      <c r="A154" s="449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449"/>
      <c r="T154" s="449"/>
      <c r="U154" s="449"/>
      <c r="V154" s="449"/>
    </row>
    <row r="155" ht="23.25" customHeight="1">
      <c r="A155" s="449"/>
      <c r="B155" s="449"/>
      <c r="C155" s="449"/>
      <c r="D155" s="449"/>
      <c r="E155" s="449"/>
      <c r="F155" s="449"/>
      <c r="G155" s="449"/>
      <c r="H155" s="449"/>
      <c r="I155" s="449"/>
      <c r="J155" s="449"/>
      <c r="K155" s="449"/>
      <c r="L155" s="449"/>
      <c r="M155" s="449"/>
      <c r="N155" s="449"/>
      <c r="O155" s="449"/>
      <c r="P155" s="449"/>
      <c r="Q155" s="449"/>
      <c r="R155" s="449"/>
      <c r="S155" s="449"/>
      <c r="T155" s="449"/>
      <c r="U155" s="449"/>
      <c r="V155" s="449"/>
    </row>
    <row r="156" ht="23.25" customHeight="1">
      <c r="A156" s="449"/>
      <c r="B156" s="449"/>
      <c r="C156" s="449"/>
      <c r="D156" s="449"/>
      <c r="E156" s="449"/>
      <c r="F156" s="449"/>
      <c r="G156" s="449"/>
      <c r="H156" s="449"/>
      <c r="I156" s="449"/>
      <c r="J156" s="449"/>
      <c r="K156" s="449"/>
      <c r="L156" s="449"/>
      <c r="M156" s="449"/>
      <c r="N156" s="449"/>
      <c r="O156" s="449"/>
      <c r="P156" s="449"/>
      <c r="Q156" s="449"/>
      <c r="R156" s="449"/>
      <c r="S156" s="449"/>
      <c r="T156" s="449"/>
      <c r="U156" s="449"/>
      <c r="V156" s="449"/>
    </row>
    <row r="157" ht="23.25" customHeight="1">
      <c r="A157" s="449"/>
      <c r="B157" s="449"/>
      <c r="C157" s="449"/>
      <c r="D157" s="449"/>
      <c r="E157" s="449"/>
      <c r="F157" s="449"/>
      <c r="G157" s="449"/>
      <c r="H157" s="449"/>
      <c r="I157" s="449"/>
      <c r="J157" s="449"/>
      <c r="K157" s="449"/>
      <c r="L157" s="449"/>
      <c r="M157" s="449"/>
      <c r="N157" s="449"/>
      <c r="O157" s="449"/>
      <c r="P157" s="449"/>
      <c r="Q157" s="449"/>
      <c r="R157" s="449"/>
      <c r="S157" s="449"/>
      <c r="T157" s="449"/>
      <c r="U157" s="449"/>
      <c r="V157" s="449"/>
    </row>
    <row r="158" ht="23.25" customHeight="1">
      <c r="A158" s="449"/>
      <c r="B158" s="449"/>
      <c r="C158" s="449"/>
      <c r="D158" s="449"/>
      <c r="E158" s="449"/>
      <c r="F158" s="449"/>
      <c r="G158" s="449"/>
      <c r="H158" s="449"/>
      <c r="I158" s="449"/>
      <c r="J158" s="449"/>
      <c r="K158" s="449"/>
      <c r="L158" s="449"/>
      <c r="M158" s="449"/>
      <c r="N158" s="449"/>
      <c r="O158" s="449"/>
      <c r="P158" s="449"/>
      <c r="Q158" s="449"/>
      <c r="R158" s="449"/>
      <c r="S158" s="449"/>
      <c r="T158" s="449"/>
      <c r="U158" s="449"/>
      <c r="V158" s="449"/>
    </row>
    <row r="159" ht="23.25" customHeight="1">
      <c r="A159" s="449"/>
      <c r="B159" s="449"/>
      <c r="C159" s="449"/>
      <c r="D159" s="449"/>
      <c r="E159" s="449"/>
      <c r="F159" s="449"/>
      <c r="G159" s="449"/>
      <c r="H159" s="449"/>
      <c r="I159" s="449"/>
      <c r="J159" s="449"/>
      <c r="K159" s="449"/>
      <c r="L159" s="449"/>
      <c r="M159" s="449"/>
      <c r="N159" s="449"/>
      <c r="O159" s="449"/>
      <c r="P159" s="449"/>
      <c r="Q159" s="449"/>
      <c r="R159" s="449"/>
      <c r="S159" s="449"/>
      <c r="T159" s="449"/>
      <c r="U159" s="449"/>
      <c r="V159" s="449"/>
    </row>
    <row r="160" ht="23.25" customHeight="1">
      <c r="A160" s="449"/>
      <c r="B160" s="449"/>
      <c r="C160" s="449"/>
      <c r="D160" s="449"/>
      <c r="E160" s="449"/>
      <c r="F160" s="449"/>
      <c r="G160" s="449"/>
      <c r="H160" s="449"/>
      <c r="I160" s="449"/>
      <c r="J160" s="449"/>
      <c r="K160" s="449"/>
      <c r="L160" s="449"/>
      <c r="M160" s="449"/>
      <c r="N160" s="449"/>
      <c r="O160" s="449"/>
      <c r="P160" s="449"/>
      <c r="Q160" s="449"/>
      <c r="R160" s="449"/>
      <c r="S160" s="449"/>
      <c r="T160" s="449"/>
      <c r="U160" s="449"/>
      <c r="V160" s="449"/>
    </row>
    <row r="161" ht="23.25" customHeight="1">
      <c r="A161" s="449"/>
      <c r="B161" s="449"/>
      <c r="C161" s="449"/>
      <c r="D161" s="449"/>
      <c r="E161" s="449"/>
      <c r="F161" s="449"/>
      <c r="G161" s="449"/>
      <c r="H161" s="449"/>
      <c r="I161" s="449"/>
      <c r="J161" s="449"/>
      <c r="K161" s="449"/>
      <c r="L161" s="449"/>
      <c r="M161" s="449"/>
      <c r="N161" s="449"/>
      <c r="O161" s="449"/>
      <c r="P161" s="449"/>
      <c r="Q161" s="449"/>
      <c r="R161" s="449"/>
      <c r="S161" s="449"/>
      <c r="T161" s="449"/>
      <c r="U161" s="449"/>
      <c r="V161" s="449"/>
    </row>
    <row r="162" ht="23.25" customHeight="1">
      <c r="A162" s="449"/>
      <c r="B162" s="449"/>
      <c r="C162" s="449"/>
      <c r="D162" s="449"/>
      <c r="E162" s="449"/>
      <c r="F162" s="449"/>
      <c r="G162" s="449"/>
      <c r="H162" s="449"/>
      <c r="I162" s="449"/>
      <c r="J162" s="449"/>
      <c r="K162" s="449"/>
      <c r="L162" s="449"/>
      <c r="M162" s="449"/>
      <c r="N162" s="449"/>
      <c r="O162" s="449"/>
      <c r="P162" s="449"/>
      <c r="Q162" s="449"/>
      <c r="R162" s="449"/>
      <c r="S162" s="449"/>
      <c r="T162" s="449"/>
      <c r="U162" s="449"/>
      <c r="V162" s="449"/>
    </row>
    <row r="163" ht="23.25" customHeight="1">
      <c r="A163" s="449"/>
      <c r="B163" s="449"/>
      <c r="C163" s="449"/>
      <c r="D163" s="449"/>
      <c r="E163" s="449"/>
      <c r="F163" s="449"/>
      <c r="G163" s="449"/>
      <c r="H163" s="449"/>
      <c r="I163" s="449"/>
      <c r="J163" s="449"/>
      <c r="K163" s="449"/>
      <c r="L163" s="449"/>
      <c r="M163" s="449"/>
      <c r="N163" s="449"/>
      <c r="O163" s="449"/>
      <c r="P163" s="449"/>
      <c r="Q163" s="449"/>
      <c r="R163" s="449"/>
      <c r="S163" s="449"/>
      <c r="T163" s="449"/>
      <c r="U163" s="449"/>
      <c r="V163" s="449"/>
    </row>
    <row r="164" ht="23.25" customHeight="1">
      <c r="A164" s="449"/>
      <c r="B164" s="449"/>
      <c r="C164" s="449"/>
      <c r="D164" s="449"/>
      <c r="E164" s="449"/>
      <c r="F164" s="449"/>
      <c r="G164" s="449"/>
      <c r="H164" s="449"/>
      <c r="I164" s="449"/>
      <c r="J164" s="449"/>
      <c r="K164" s="449"/>
      <c r="L164" s="449"/>
      <c r="M164" s="449"/>
      <c r="N164" s="449"/>
      <c r="O164" s="449"/>
      <c r="P164" s="449"/>
      <c r="Q164" s="449"/>
      <c r="R164" s="449"/>
      <c r="S164" s="449"/>
      <c r="T164" s="449"/>
      <c r="U164" s="449"/>
      <c r="V164" s="449"/>
    </row>
    <row r="165" ht="23.25" customHeight="1">
      <c r="A165" s="449"/>
      <c r="B165" s="449"/>
      <c r="C165" s="449"/>
      <c r="D165" s="449"/>
      <c r="E165" s="449"/>
      <c r="F165" s="449"/>
      <c r="G165" s="449"/>
      <c r="H165" s="449"/>
      <c r="I165" s="449"/>
      <c r="J165" s="449"/>
      <c r="K165" s="449"/>
      <c r="L165" s="449"/>
      <c r="M165" s="449"/>
      <c r="N165" s="449"/>
      <c r="O165" s="449"/>
      <c r="P165" s="449"/>
      <c r="Q165" s="449"/>
      <c r="R165" s="449"/>
      <c r="S165" s="449"/>
      <c r="T165" s="449"/>
      <c r="U165" s="449"/>
      <c r="V165" s="449"/>
    </row>
    <row r="166" ht="23.25" customHeight="1">
      <c r="A166" s="449"/>
      <c r="B166" s="449"/>
      <c r="C166" s="449"/>
      <c r="D166" s="449"/>
      <c r="E166" s="449"/>
      <c r="F166" s="449"/>
      <c r="G166" s="449"/>
      <c r="H166" s="449"/>
      <c r="I166" s="449"/>
      <c r="J166" s="449"/>
      <c r="K166" s="449"/>
      <c r="L166" s="449"/>
      <c r="M166" s="449"/>
      <c r="N166" s="449"/>
      <c r="O166" s="449"/>
      <c r="P166" s="449"/>
      <c r="Q166" s="449"/>
      <c r="R166" s="449"/>
      <c r="S166" s="449"/>
      <c r="T166" s="449"/>
      <c r="U166" s="449"/>
      <c r="V166" s="449"/>
    </row>
    <row r="167" ht="23.25" customHeight="1">
      <c r="A167" s="449"/>
      <c r="B167" s="449"/>
      <c r="C167" s="449"/>
      <c r="D167" s="449"/>
      <c r="E167" s="449"/>
      <c r="F167" s="449"/>
      <c r="G167" s="449"/>
      <c r="H167" s="449"/>
      <c r="I167" s="449"/>
      <c r="J167" s="449"/>
      <c r="K167" s="449"/>
      <c r="L167" s="449"/>
      <c r="M167" s="449"/>
      <c r="N167" s="449"/>
      <c r="O167" s="449"/>
      <c r="P167" s="449"/>
      <c r="Q167" s="449"/>
      <c r="R167" s="449"/>
      <c r="S167" s="449"/>
      <c r="T167" s="449"/>
      <c r="U167" s="449"/>
      <c r="V167" s="449"/>
    </row>
    <row r="168" ht="23.25" customHeight="1">
      <c r="A168" s="449"/>
      <c r="B168" s="449"/>
      <c r="C168" s="449"/>
      <c r="D168" s="449"/>
      <c r="E168" s="449"/>
      <c r="F168" s="449"/>
      <c r="G168" s="449"/>
      <c r="H168" s="449"/>
      <c r="I168" s="449"/>
      <c r="J168" s="449"/>
      <c r="K168" s="449"/>
      <c r="L168" s="449"/>
      <c r="M168" s="449"/>
      <c r="N168" s="449"/>
      <c r="O168" s="449"/>
      <c r="P168" s="449"/>
      <c r="Q168" s="449"/>
      <c r="R168" s="449"/>
      <c r="S168" s="449"/>
      <c r="T168" s="449"/>
      <c r="U168" s="449"/>
      <c r="V168" s="449"/>
    </row>
    <row r="169" ht="23.25" customHeight="1">
      <c r="A169" s="449"/>
      <c r="B169" s="449"/>
      <c r="C169" s="449"/>
      <c r="D169" s="449"/>
      <c r="E169" s="449"/>
      <c r="F169" s="449"/>
      <c r="G169" s="449"/>
      <c r="H169" s="449"/>
      <c r="I169" s="449"/>
      <c r="J169" s="449"/>
      <c r="K169" s="449"/>
      <c r="L169" s="449"/>
      <c r="M169" s="449"/>
      <c r="N169" s="449"/>
      <c r="O169" s="449"/>
      <c r="P169" s="449"/>
      <c r="Q169" s="449"/>
      <c r="R169" s="449"/>
      <c r="S169" s="449"/>
      <c r="T169" s="449"/>
      <c r="U169" s="449"/>
      <c r="V169" s="449"/>
    </row>
    <row r="170" ht="23.25" customHeight="1">
      <c r="A170" s="449"/>
      <c r="B170" s="449"/>
      <c r="C170" s="449"/>
      <c r="D170" s="449"/>
      <c r="E170" s="449"/>
      <c r="F170" s="449"/>
      <c r="G170" s="449"/>
      <c r="H170" s="449"/>
      <c r="I170" s="449"/>
      <c r="J170" s="449"/>
      <c r="K170" s="449"/>
      <c r="L170" s="449"/>
      <c r="M170" s="449"/>
      <c r="N170" s="449"/>
      <c r="O170" s="449"/>
      <c r="P170" s="449"/>
      <c r="Q170" s="449"/>
      <c r="R170" s="449"/>
      <c r="S170" s="449"/>
      <c r="T170" s="449"/>
      <c r="U170" s="449"/>
      <c r="V170" s="449"/>
    </row>
    <row r="171" ht="23.25" customHeight="1">
      <c r="A171" s="449"/>
      <c r="B171" s="449"/>
      <c r="C171" s="449"/>
      <c r="D171" s="449"/>
      <c r="E171" s="449"/>
      <c r="F171" s="449"/>
      <c r="G171" s="449"/>
      <c r="H171" s="449"/>
      <c r="I171" s="449"/>
      <c r="J171" s="449"/>
      <c r="K171" s="449"/>
      <c r="L171" s="449"/>
      <c r="M171" s="449"/>
      <c r="N171" s="449"/>
      <c r="O171" s="449"/>
      <c r="P171" s="449"/>
      <c r="Q171" s="449"/>
      <c r="R171" s="449"/>
      <c r="S171" s="449"/>
      <c r="T171" s="449"/>
      <c r="U171" s="449"/>
      <c r="V171" s="449"/>
    </row>
    <row r="172" ht="23.25" customHeight="1">
      <c r="A172" s="449"/>
      <c r="B172" s="449"/>
      <c r="C172" s="449"/>
      <c r="D172" s="449"/>
      <c r="E172" s="449"/>
      <c r="F172" s="449"/>
      <c r="G172" s="449"/>
      <c r="H172" s="449"/>
      <c r="I172" s="449"/>
      <c r="J172" s="449"/>
      <c r="K172" s="449"/>
      <c r="L172" s="449"/>
      <c r="M172" s="449"/>
      <c r="N172" s="449"/>
      <c r="O172" s="449"/>
      <c r="P172" s="449"/>
      <c r="Q172" s="449"/>
      <c r="R172" s="449"/>
      <c r="S172" s="449"/>
      <c r="T172" s="449"/>
      <c r="U172" s="449"/>
      <c r="V172" s="449"/>
    </row>
    <row r="173" ht="23.25" customHeight="1">
      <c r="A173" s="449"/>
      <c r="B173" s="449"/>
      <c r="C173" s="449"/>
      <c r="D173" s="449"/>
      <c r="E173" s="449"/>
      <c r="F173" s="449"/>
      <c r="G173" s="449"/>
      <c r="H173" s="449"/>
      <c r="I173" s="449"/>
      <c r="J173" s="449"/>
      <c r="K173" s="449"/>
      <c r="L173" s="449"/>
      <c r="M173" s="449"/>
      <c r="N173" s="449"/>
      <c r="O173" s="449"/>
      <c r="P173" s="449"/>
      <c r="Q173" s="449"/>
      <c r="R173" s="449"/>
      <c r="S173" s="449"/>
      <c r="T173" s="449"/>
      <c r="U173" s="449"/>
      <c r="V173" s="449"/>
    </row>
    <row r="174" ht="23.25" customHeight="1">
      <c r="A174" s="449"/>
      <c r="B174" s="449"/>
      <c r="C174" s="449"/>
      <c r="D174" s="449"/>
      <c r="E174" s="449"/>
      <c r="F174" s="449"/>
      <c r="G174" s="449"/>
      <c r="H174" s="449"/>
      <c r="I174" s="449"/>
      <c r="J174" s="449"/>
      <c r="K174" s="449"/>
      <c r="L174" s="449"/>
      <c r="M174" s="449"/>
      <c r="N174" s="449"/>
      <c r="O174" s="449"/>
      <c r="P174" s="449"/>
      <c r="Q174" s="449"/>
      <c r="R174" s="449"/>
      <c r="S174" s="449"/>
      <c r="T174" s="449"/>
      <c r="U174" s="449"/>
      <c r="V174" s="449"/>
    </row>
    <row r="175" ht="23.25" customHeight="1">
      <c r="A175" s="449"/>
      <c r="B175" s="449"/>
      <c r="C175" s="449"/>
      <c r="D175" s="449"/>
      <c r="E175" s="449"/>
      <c r="F175" s="449"/>
      <c r="G175" s="449"/>
      <c r="H175" s="449"/>
      <c r="I175" s="449"/>
      <c r="J175" s="449"/>
      <c r="K175" s="449"/>
      <c r="L175" s="449"/>
      <c r="M175" s="449"/>
      <c r="N175" s="449"/>
      <c r="O175" s="449"/>
      <c r="P175" s="449"/>
      <c r="Q175" s="449"/>
      <c r="R175" s="449"/>
      <c r="S175" s="449"/>
      <c r="T175" s="449"/>
      <c r="U175" s="449"/>
      <c r="V175" s="449"/>
    </row>
    <row r="176" ht="23.25" customHeight="1">
      <c r="A176" s="449"/>
      <c r="B176" s="449"/>
      <c r="C176" s="449"/>
      <c r="D176" s="449"/>
      <c r="E176" s="449"/>
      <c r="F176" s="449"/>
      <c r="G176" s="449"/>
      <c r="H176" s="449"/>
      <c r="I176" s="449"/>
      <c r="J176" s="449"/>
      <c r="K176" s="449"/>
      <c r="L176" s="449"/>
      <c r="M176" s="449"/>
      <c r="N176" s="449"/>
      <c r="O176" s="449"/>
      <c r="P176" s="449"/>
      <c r="Q176" s="449"/>
      <c r="R176" s="449"/>
      <c r="S176" s="449"/>
      <c r="T176" s="449"/>
      <c r="U176" s="449"/>
      <c r="V176" s="449"/>
    </row>
    <row r="177" ht="23.25" customHeight="1">
      <c r="A177" s="449"/>
      <c r="B177" s="449"/>
      <c r="C177" s="449"/>
      <c r="D177" s="449"/>
      <c r="E177" s="449"/>
      <c r="F177" s="449"/>
      <c r="G177" s="449"/>
      <c r="H177" s="449"/>
      <c r="I177" s="449"/>
      <c r="J177" s="449"/>
      <c r="K177" s="449"/>
      <c r="L177" s="449"/>
      <c r="M177" s="449"/>
      <c r="N177" s="449"/>
      <c r="O177" s="449"/>
      <c r="P177" s="449"/>
      <c r="Q177" s="449"/>
      <c r="R177" s="449"/>
      <c r="S177" s="449"/>
      <c r="T177" s="449"/>
      <c r="U177" s="449"/>
      <c r="V177" s="449"/>
    </row>
    <row r="178" ht="23.25" customHeight="1">
      <c r="A178" s="449"/>
      <c r="B178" s="449"/>
      <c r="C178" s="449"/>
      <c r="D178" s="449"/>
      <c r="E178" s="449"/>
      <c r="F178" s="449"/>
      <c r="G178" s="449"/>
      <c r="H178" s="449"/>
      <c r="I178" s="449"/>
      <c r="J178" s="449"/>
      <c r="K178" s="449"/>
      <c r="L178" s="449"/>
      <c r="M178" s="449"/>
      <c r="N178" s="449"/>
      <c r="O178" s="449"/>
      <c r="P178" s="449"/>
      <c r="Q178" s="449"/>
      <c r="R178" s="449"/>
      <c r="S178" s="449"/>
      <c r="T178" s="449"/>
      <c r="U178" s="449"/>
      <c r="V178" s="449"/>
    </row>
    <row r="179" ht="23.25" customHeight="1">
      <c r="A179" s="449"/>
      <c r="B179" s="449"/>
      <c r="C179" s="449"/>
      <c r="D179" s="449"/>
      <c r="E179" s="449"/>
      <c r="F179" s="449"/>
      <c r="G179" s="449"/>
      <c r="H179" s="449"/>
      <c r="I179" s="449"/>
      <c r="J179" s="449"/>
      <c r="K179" s="449"/>
      <c r="L179" s="449"/>
      <c r="M179" s="449"/>
      <c r="N179" s="449"/>
      <c r="O179" s="449"/>
      <c r="P179" s="449"/>
      <c r="Q179" s="449"/>
      <c r="R179" s="449"/>
      <c r="S179" s="449"/>
      <c r="T179" s="449"/>
      <c r="U179" s="449"/>
      <c r="V179" s="449"/>
    </row>
    <row r="180" ht="23.25" customHeight="1">
      <c r="A180" s="449"/>
      <c r="B180" s="449"/>
      <c r="C180" s="449"/>
      <c r="D180" s="449"/>
      <c r="E180" s="449"/>
      <c r="F180" s="449"/>
      <c r="G180" s="449"/>
      <c r="H180" s="449"/>
      <c r="I180" s="449"/>
      <c r="J180" s="449"/>
      <c r="K180" s="449"/>
      <c r="L180" s="449"/>
      <c r="M180" s="449"/>
      <c r="N180" s="449"/>
      <c r="O180" s="449"/>
      <c r="P180" s="449"/>
      <c r="Q180" s="449"/>
      <c r="R180" s="449"/>
      <c r="S180" s="449"/>
      <c r="T180" s="449"/>
      <c r="U180" s="449"/>
      <c r="V180" s="449"/>
    </row>
    <row r="181" ht="23.25" customHeight="1">
      <c r="A181" s="449"/>
      <c r="B181" s="449"/>
      <c r="C181" s="449"/>
      <c r="D181" s="449"/>
      <c r="E181" s="449"/>
      <c r="F181" s="449"/>
      <c r="G181" s="449"/>
      <c r="H181" s="449"/>
      <c r="I181" s="449"/>
      <c r="J181" s="449"/>
      <c r="K181" s="449"/>
      <c r="L181" s="449"/>
      <c r="M181" s="449"/>
      <c r="N181" s="449"/>
      <c r="O181" s="449"/>
      <c r="P181" s="449"/>
      <c r="Q181" s="449"/>
      <c r="R181" s="449"/>
      <c r="S181" s="449"/>
      <c r="T181" s="449"/>
      <c r="U181" s="449"/>
      <c r="V181" s="449"/>
    </row>
    <row r="182" ht="23.25" customHeight="1">
      <c r="A182" s="449"/>
      <c r="B182" s="449"/>
      <c r="C182" s="449"/>
      <c r="D182" s="449"/>
      <c r="E182" s="449"/>
      <c r="F182" s="449"/>
      <c r="G182" s="449"/>
      <c r="H182" s="449"/>
      <c r="I182" s="449"/>
      <c r="J182" s="449"/>
      <c r="K182" s="449"/>
      <c r="L182" s="449"/>
      <c r="M182" s="449"/>
      <c r="N182" s="449"/>
      <c r="O182" s="449"/>
      <c r="P182" s="449"/>
      <c r="Q182" s="449"/>
      <c r="R182" s="449"/>
      <c r="S182" s="449"/>
      <c r="T182" s="449"/>
      <c r="U182" s="449"/>
      <c r="V182" s="449"/>
    </row>
    <row r="183" ht="23.25" customHeight="1">
      <c r="A183" s="449"/>
      <c r="B183" s="449"/>
      <c r="C183" s="449"/>
      <c r="D183" s="449"/>
      <c r="E183" s="449"/>
      <c r="F183" s="449"/>
      <c r="G183" s="449"/>
      <c r="H183" s="449"/>
      <c r="I183" s="449"/>
      <c r="J183" s="449"/>
      <c r="K183" s="449"/>
      <c r="L183" s="449"/>
      <c r="M183" s="449"/>
      <c r="N183" s="449"/>
      <c r="O183" s="449"/>
      <c r="P183" s="449"/>
      <c r="Q183" s="449"/>
      <c r="R183" s="449"/>
      <c r="S183" s="449"/>
      <c r="T183" s="449"/>
      <c r="U183" s="449"/>
      <c r="V183" s="449"/>
    </row>
    <row r="184" ht="23.25" customHeight="1">
      <c r="A184" s="449"/>
      <c r="B184" s="449"/>
      <c r="C184" s="449"/>
      <c r="D184" s="449"/>
      <c r="E184" s="449"/>
      <c r="F184" s="449"/>
      <c r="G184" s="449"/>
      <c r="H184" s="449"/>
      <c r="I184" s="449"/>
      <c r="J184" s="449"/>
      <c r="K184" s="449"/>
      <c r="L184" s="449"/>
      <c r="M184" s="449"/>
      <c r="N184" s="449"/>
      <c r="O184" s="449"/>
      <c r="P184" s="449"/>
      <c r="Q184" s="449"/>
      <c r="R184" s="449"/>
      <c r="S184" s="449"/>
      <c r="T184" s="449"/>
      <c r="U184" s="449"/>
      <c r="V184" s="449"/>
    </row>
    <row r="185" ht="23.25" customHeight="1">
      <c r="A185" s="449"/>
      <c r="B185" s="449"/>
      <c r="C185" s="449"/>
      <c r="D185" s="449"/>
      <c r="E185" s="449"/>
      <c r="F185" s="449"/>
      <c r="G185" s="449"/>
      <c r="H185" s="449"/>
      <c r="I185" s="449"/>
      <c r="J185" s="449"/>
      <c r="K185" s="449"/>
      <c r="L185" s="449"/>
      <c r="M185" s="449"/>
      <c r="N185" s="449"/>
      <c r="O185" s="449"/>
      <c r="P185" s="449"/>
      <c r="Q185" s="449"/>
      <c r="R185" s="449"/>
      <c r="S185" s="449"/>
      <c r="T185" s="449"/>
      <c r="U185" s="449"/>
      <c r="V185" s="449"/>
    </row>
    <row r="186" ht="23.25" customHeight="1">
      <c r="A186" s="449"/>
      <c r="B186" s="449"/>
      <c r="C186" s="449"/>
      <c r="D186" s="449"/>
      <c r="E186" s="449"/>
      <c r="F186" s="449"/>
      <c r="G186" s="449"/>
      <c r="H186" s="449"/>
      <c r="I186" s="449"/>
      <c r="J186" s="449"/>
      <c r="K186" s="449"/>
      <c r="L186" s="449"/>
      <c r="M186" s="449"/>
      <c r="N186" s="449"/>
      <c r="O186" s="449"/>
      <c r="P186" s="449"/>
      <c r="Q186" s="449"/>
      <c r="R186" s="449"/>
      <c r="S186" s="449"/>
      <c r="T186" s="449"/>
      <c r="U186" s="449"/>
      <c r="V186" s="449"/>
    </row>
    <row r="187" ht="23.25" customHeight="1">
      <c r="A187" s="449"/>
      <c r="B187" s="449"/>
      <c r="C187" s="449"/>
      <c r="D187" s="449"/>
      <c r="E187" s="449"/>
      <c r="F187" s="449"/>
      <c r="G187" s="449"/>
      <c r="H187" s="449"/>
      <c r="I187" s="449"/>
      <c r="J187" s="449"/>
      <c r="K187" s="449"/>
      <c r="L187" s="449"/>
      <c r="M187" s="449"/>
      <c r="N187" s="449"/>
      <c r="O187" s="449"/>
      <c r="P187" s="449"/>
      <c r="Q187" s="449"/>
      <c r="R187" s="449"/>
      <c r="S187" s="449"/>
      <c r="T187" s="449"/>
      <c r="U187" s="449"/>
      <c r="V187" s="449"/>
    </row>
    <row r="188" ht="23.25" customHeight="1">
      <c r="A188" s="449"/>
      <c r="B188" s="449"/>
      <c r="C188" s="449"/>
      <c r="D188" s="449"/>
      <c r="E188" s="449"/>
      <c r="F188" s="449"/>
      <c r="G188" s="449"/>
      <c r="H188" s="449"/>
      <c r="I188" s="449"/>
      <c r="J188" s="449"/>
      <c r="K188" s="449"/>
      <c r="L188" s="449"/>
      <c r="M188" s="449"/>
      <c r="N188" s="449"/>
      <c r="O188" s="449"/>
      <c r="P188" s="449"/>
      <c r="Q188" s="449"/>
      <c r="R188" s="449"/>
      <c r="S188" s="449"/>
      <c r="T188" s="449"/>
      <c r="U188" s="449"/>
      <c r="V188" s="449"/>
    </row>
    <row r="189" ht="23.25" customHeight="1">
      <c r="A189" s="449"/>
      <c r="B189" s="449"/>
      <c r="C189" s="449"/>
      <c r="D189" s="449"/>
      <c r="E189" s="449"/>
      <c r="F189" s="449"/>
      <c r="G189" s="449"/>
      <c r="H189" s="449"/>
      <c r="I189" s="449"/>
      <c r="J189" s="449"/>
      <c r="K189" s="449"/>
      <c r="L189" s="449"/>
      <c r="M189" s="449"/>
      <c r="N189" s="449"/>
      <c r="O189" s="449"/>
      <c r="P189" s="449"/>
      <c r="Q189" s="449"/>
      <c r="R189" s="449"/>
      <c r="S189" s="449"/>
      <c r="T189" s="449"/>
      <c r="U189" s="449"/>
      <c r="V189" s="449"/>
    </row>
    <row r="190" ht="23.25" customHeight="1">
      <c r="A190" s="449"/>
      <c r="B190" s="449"/>
      <c r="C190" s="449"/>
      <c r="D190" s="449"/>
      <c r="E190" s="449"/>
      <c r="F190" s="449"/>
      <c r="G190" s="449"/>
      <c r="H190" s="449"/>
      <c r="I190" s="449"/>
      <c r="J190" s="449"/>
      <c r="K190" s="449"/>
      <c r="L190" s="449"/>
      <c r="M190" s="449"/>
      <c r="N190" s="449"/>
      <c r="O190" s="449"/>
      <c r="P190" s="449"/>
      <c r="Q190" s="449"/>
      <c r="R190" s="449"/>
      <c r="S190" s="449"/>
      <c r="T190" s="449"/>
      <c r="U190" s="449"/>
      <c r="V190" s="449"/>
    </row>
    <row r="191" ht="23.25" customHeight="1">
      <c r="A191" s="449"/>
      <c r="B191" s="449"/>
      <c r="C191" s="449"/>
      <c r="D191" s="449"/>
      <c r="E191" s="449"/>
      <c r="F191" s="449"/>
      <c r="G191" s="449"/>
      <c r="H191" s="449"/>
      <c r="I191" s="449"/>
      <c r="J191" s="449"/>
      <c r="K191" s="449"/>
      <c r="L191" s="449"/>
      <c r="M191" s="449"/>
      <c r="N191" s="449"/>
      <c r="O191" s="449"/>
      <c r="P191" s="449"/>
      <c r="Q191" s="449"/>
      <c r="R191" s="449"/>
      <c r="S191" s="449"/>
      <c r="T191" s="449"/>
      <c r="U191" s="449"/>
      <c r="V191" s="449"/>
    </row>
    <row r="192" ht="23.25" customHeight="1">
      <c r="A192" s="449"/>
      <c r="B192" s="449"/>
      <c r="C192" s="449"/>
      <c r="D192" s="449"/>
      <c r="E192" s="449"/>
      <c r="F192" s="449"/>
      <c r="G192" s="449"/>
      <c r="H192" s="449"/>
      <c r="I192" s="449"/>
      <c r="J192" s="449"/>
      <c r="K192" s="449"/>
      <c r="L192" s="449"/>
      <c r="M192" s="449"/>
      <c r="N192" s="449"/>
      <c r="O192" s="449"/>
      <c r="P192" s="449"/>
      <c r="Q192" s="449"/>
      <c r="R192" s="449"/>
      <c r="S192" s="449"/>
      <c r="T192" s="449"/>
      <c r="U192" s="449"/>
      <c r="V192" s="449"/>
    </row>
    <row r="193" ht="23.25" customHeight="1">
      <c r="A193" s="449"/>
      <c r="B193" s="449"/>
      <c r="C193" s="449"/>
      <c r="D193" s="449"/>
      <c r="E193" s="449"/>
      <c r="F193" s="449"/>
      <c r="G193" s="449"/>
      <c r="H193" s="449"/>
      <c r="I193" s="449"/>
      <c r="J193" s="449"/>
      <c r="K193" s="449"/>
      <c r="L193" s="449"/>
      <c r="M193" s="449"/>
      <c r="N193" s="449"/>
      <c r="O193" s="449"/>
      <c r="P193" s="449"/>
      <c r="Q193" s="449"/>
      <c r="R193" s="449"/>
      <c r="S193" s="449"/>
      <c r="T193" s="449"/>
      <c r="U193" s="449"/>
      <c r="V193" s="449"/>
    </row>
    <row r="194" ht="23.25" customHeight="1">
      <c r="A194" s="449"/>
      <c r="B194" s="449"/>
      <c r="C194" s="449"/>
      <c r="D194" s="449"/>
      <c r="E194" s="449"/>
      <c r="F194" s="449"/>
      <c r="G194" s="449"/>
      <c r="H194" s="449"/>
      <c r="I194" s="449"/>
      <c r="J194" s="449"/>
      <c r="K194" s="449"/>
      <c r="L194" s="449"/>
      <c r="M194" s="449"/>
      <c r="N194" s="449"/>
      <c r="O194" s="449"/>
      <c r="P194" s="449"/>
      <c r="Q194" s="449"/>
      <c r="R194" s="449"/>
      <c r="S194" s="449"/>
      <c r="T194" s="449"/>
      <c r="U194" s="449"/>
      <c r="V194" s="449"/>
    </row>
    <row r="195" ht="23.25" customHeight="1">
      <c r="A195" s="449"/>
      <c r="B195" s="449"/>
      <c r="C195" s="449"/>
      <c r="D195" s="449"/>
      <c r="E195" s="449"/>
      <c r="F195" s="449"/>
      <c r="G195" s="449"/>
      <c r="H195" s="449"/>
      <c r="I195" s="449"/>
      <c r="J195" s="449"/>
      <c r="K195" s="449"/>
      <c r="L195" s="449"/>
      <c r="M195" s="449"/>
      <c r="N195" s="449"/>
      <c r="O195" s="449"/>
      <c r="P195" s="449"/>
      <c r="Q195" s="449"/>
      <c r="R195" s="449"/>
      <c r="S195" s="449"/>
      <c r="T195" s="449"/>
      <c r="U195" s="449"/>
      <c r="V195" s="449"/>
    </row>
    <row r="196" ht="23.25" customHeight="1">
      <c r="A196" s="449"/>
      <c r="B196" s="449"/>
      <c r="C196" s="449"/>
      <c r="D196" s="449"/>
      <c r="E196" s="449"/>
      <c r="F196" s="449"/>
      <c r="G196" s="449"/>
      <c r="H196" s="449"/>
      <c r="I196" s="449"/>
      <c r="J196" s="449"/>
      <c r="K196" s="449"/>
      <c r="L196" s="449"/>
      <c r="M196" s="449"/>
      <c r="N196" s="449"/>
      <c r="O196" s="449"/>
      <c r="P196" s="449"/>
      <c r="Q196" s="449"/>
      <c r="R196" s="449"/>
      <c r="S196" s="449"/>
      <c r="T196" s="449"/>
      <c r="U196" s="449"/>
      <c r="V196" s="449"/>
    </row>
    <row r="197" ht="23.25" customHeight="1">
      <c r="A197" s="449"/>
      <c r="B197" s="449"/>
      <c r="C197" s="449"/>
      <c r="D197" s="449"/>
      <c r="E197" s="449"/>
      <c r="F197" s="449"/>
      <c r="G197" s="449"/>
      <c r="H197" s="449"/>
      <c r="I197" s="449"/>
      <c r="J197" s="449"/>
      <c r="K197" s="449"/>
      <c r="L197" s="449"/>
      <c r="M197" s="449"/>
      <c r="N197" s="449"/>
      <c r="O197" s="449"/>
      <c r="P197" s="449"/>
      <c r="Q197" s="449"/>
      <c r="R197" s="449"/>
      <c r="S197" s="449"/>
      <c r="T197" s="449"/>
      <c r="U197" s="449"/>
      <c r="V197" s="449"/>
    </row>
    <row r="198" ht="23.25" customHeight="1">
      <c r="A198" s="449"/>
      <c r="B198" s="449"/>
      <c r="C198" s="449"/>
      <c r="D198" s="449"/>
      <c r="E198" s="449"/>
      <c r="F198" s="449"/>
      <c r="G198" s="449"/>
      <c r="H198" s="449"/>
      <c r="I198" s="449"/>
      <c r="J198" s="449"/>
      <c r="K198" s="449"/>
      <c r="L198" s="449"/>
      <c r="M198" s="449"/>
      <c r="N198" s="449"/>
      <c r="O198" s="449"/>
      <c r="P198" s="449"/>
      <c r="Q198" s="449"/>
      <c r="R198" s="449"/>
      <c r="S198" s="449"/>
      <c r="T198" s="449"/>
      <c r="U198" s="449"/>
      <c r="V198" s="449"/>
    </row>
    <row r="199" ht="23.25" customHeight="1">
      <c r="A199" s="449"/>
      <c r="B199" s="449"/>
      <c r="C199" s="449"/>
      <c r="D199" s="449"/>
      <c r="E199" s="449"/>
      <c r="F199" s="449"/>
      <c r="G199" s="449"/>
      <c r="H199" s="449"/>
      <c r="I199" s="449"/>
      <c r="J199" s="449"/>
      <c r="K199" s="449"/>
      <c r="L199" s="449"/>
      <c r="M199" s="449"/>
      <c r="N199" s="449"/>
      <c r="O199" s="449"/>
      <c r="P199" s="449"/>
      <c r="Q199" s="449"/>
      <c r="R199" s="449"/>
      <c r="S199" s="449"/>
      <c r="T199" s="449"/>
      <c r="U199" s="449"/>
      <c r="V199" s="449"/>
    </row>
    <row r="200" ht="23.25" customHeight="1">
      <c r="A200" s="449"/>
      <c r="B200" s="449"/>
      <c r="C200" s="449"/>
      <c r="D200" s="449"/>
      <c r="E200" s="449"/>
      <c r="F200" s="449"/>
      <c r="G200" s="449"/>
      <c r="H200" s="449"/>
      <c r="I200" s="449"/>
      <c r="J200" s="449"/>
      <c r="K200" s="449"/>
      <c r="L200" s="449"/>
      <c r="M200" s="449"/>
      <c r="N200" s="449"/>
      <c r="O200" s="449"/>
      <c r="P200" s="449"/>
      <c r="Q200" s="449"/>
      <c r="R200" s="449"/>
      <c r="S200" s="449"/>
      <c r="T200" s="449"/>
      <c r="U200" s="449"/>
      <c r="V200" s="449"/>
    </row>
    <row r="201" ht="23.25" customHeight="1">
      <c r="A201" s="449"/>
      <c r="B201" s="449"/>
      <c r="C201" s="449"/>
      <c r="D201" s="449"/>
      <c r="E201" s="449"/>
      <c r="F201" s="449"/>
      <c r="G201" s="449"/>
      <c r="H201" s="449"/>
      <c r="I201" s="449"/>
      <c r="J201" s="449"/>
      <c r="K201" s="449"/>
      <c r="L201" s="449"/>
      <c r="M201" s="449"/>
      <c r="N201" s="449"/>
      <c r="O201" s="449"/>
      <c r="P201" s="449"/>
      <c r="Q201" s="449"/>
      <c r="R201" s="449"/>
      <c r="S201" s="449"/>
      <c r="T201" s="449"/>
      <c r="U201" s="449"/>
      <c r="V201" s="449"/>
    </row>
    <row r="202" ht="23.25" customHeight="1">
      <c r="A202" s="449"/>
      <c r="B202" s="449"/>
      <c r="C202" s="449"/>
      <c r="D202" s="449"/>
      <c r="E202" s="449"/>
      <c r="F202" s="449"/>
      <c r="G202" s="449"/>
      <c r="H202" s="449"/>
      <c r="I202" s="449"/>
      <c r="J202" s="449"/>
      <c r="K202" s="449"/>
      <c r="L202" s="449"/>
      <c r="M202" s="449"/>
      <c r="N202" s="449"/>
      <c r="O202" s="449"/>
      <c r="P202" s="449"/>
      <c r="Q202" s="449"/>
      <c r="R202" s="449"/>
      <c r="S202" s="449"/>
      <c r="T202" s="449"/>
      <c r="U202" s="449"/>
      <c r="V202" s="449"/>
    </row>
    <row r="203" ht="23.25" customHeight="1">
      <c r="A203" s="449"/>
      <c r="B203" s="449"/>
      <c r="C203" s="449"/>
      <c r="D203" s="449"/>
      <c r="E203" s="449"/>
      <c r="F203" s="449"/>
      <c r="G203" s="449"/>
      <c r="H203" s="449"/>
      <c r="I203" s="449"/>
      <c r="J203" s="449"/>
      <c r="K203" s="449"/>
      <c r="L203" s="449"/>
      <c r="M203" s="449"/>
      <c r="N203" s="449"/>
      <c r="O203" s="449"/>
      <c r="P203" s="449"/>
      <c r="Q203" s="449"/>
      <c r="R203" s="449"/>
      <c r="S203" s="449"/>
      <c r="T203" s="449"/>
      <c r="U203" s="449"/>
      <c r="V203" s="449"/>
    </row>
    <row r="204" ht="23.25" customHeight="1">
      <c r="A204" s="449"/>
      <c r="B204" s="449"/>
      <c r="C204" s="449"/>
      <c r="D204" s="449"/>
      <c r="E204" s="449"/>
      <c r="F204" s="449"/>
      <c r="G204" s="449"/>
      <c r="H204" s="449"/>
      <c r="I204" s="449"/>
      <c r="J204" s="449"/>
      <c r="K204" s="449"/>
      <c r="L204" s="449"/>
      <c r="M204" s="449"/>
      <c r="N204" s="449"/>
      <c r="O204" s="449"/>
      <c r="P204" s="449"/>
      <c r="Q204" s="449"/>
      <c r="R204" s="449"/>
      <c r="S204" s="449"/>
      <c r="T204" s="449"/>
      <c r="U204" s="449"/>
      <c r="V204" s="449"/>
    </row>
    <row r="205" ht="23.25" customHeight="1">
      <c r="A205" s="449"/>
      <c r="B205" s="449"/>
      <c r="C205" s="449"/>
      <c r="D205" s="449"/>
      <c r="E205" s="449"/>
      <c r="F205" s="449"/>
      <c r="G205" s="449"/>
      <c r="H205" s="449"/>
      <c r="I205" s="449"/>
      <c r="J205" s="449"/>
      <c r="K205" s="449"/>
      <c r="L205" s="449"/>
      <c r="M205" s="449"/>
      <c r="N205" s="449"/>
      <c r="O205" s="449"/>
      <c r="P205" s="449"/>
      <c r="Q205" s="449"/>
      <c r="R205" s="449"/>
      <c r="S205" s="449"/>
      <c r="T205" s="449"/>
      <c r="U205" s="449"/>
      <c r="V205" s="449"/>
    </row>
    <row r="206" ht="23.25" customHeight="1">
      <c r="A206" s="449"/>
      <c r="B206" s="449"/>
      <c r="C206" s="449"/>
      <c r="D206" s="449"/>
      <c r="E206" s="449"/>
      <c r="F206" s="449"/>
      <c r="G206" s="449"/>
      <c r="H206" s="449"/>
      <c r="I206" s="449"/>
      <c r="J206" s="449"/>
      <c r="K206" s="449"/>
      <c r="L206" s="449"/>
      <c r="M206" s="449"/>
      <c r="N206" s="449"/>
      <c r="O206" s="449"/>
      <c r="P206" s="449"/>
      <c r="Q206" s="449"/>
      <c r="R206" s="449"/>
      <c r="S206" s="449"/>
      <c r="T206" s="449"/>
      <c r="U206" s="449"/>
      <c r="V206" s="449"/>
    </row>
    <row r="207" ht="23.25" customHeight="1">
      <c r="A207" s="449"/>
      <c r="B207" s="449"/>
      <c r="C207" s="449"/>
      <c r="D207" s="449"/>
      <c r="E207" s="449"/>
      <c r="F207" s="449"/>
      <c r="G207" s="449"/>
      <c r="H207" s="449"/>
      <c r="I207" s="449"/>
      <c r="J207" s="449"/>
      <c r="K207" s="449"/>
      <c r="L207" s="449"/>
      <c r="M207" s="449"/>
      <c r="N207" s="449"/>
      <c r="O207" s="449"/>
      <c r="P207" s="449"/>
      <c r="Q207" s="449"/>
      <c r="R207" s="449"/>
      <c r="S207" s="449"/>
      <c r="T207" s="449"/>
      <c r="U207" s="449"/>
      <c r="V207" s="449"/>
    </row>
    <row r="208" ht="23.25" customHeight="1">
      <c r="A208" s="449"/>
      <c r="B208" s="449"/>
      <c r="C208" s="449"/>
      <c r="D208" s="449"/>
      <c r="E208" s="449"/>
      <c r="F208" s="449"/>
      <c r="G208" s="449"/>
      <c r="H208" s="449"/>
      <c r="I208" s="449"/>
      <c r="J208" s="449"/>
      <c r="K208" s="449"/>
      <c r="L208" s="449"/>
      <c r="M208" s="449"/>
      <c r="N208" s="449"/>
      <c r="O208" s="449"/>
      <c r="P208" s="449"/>
      <c r="Q208" s="449"/>
      <c r="R208" s="449"/>
      <c r="S208" s="449"/>
      <c r="T208" s="449"/>
      <c r="U208" s="449"/>
      <c r="V208" s="449"/>
    </row>
    <row r="209" ht="23.25" customHeight="1">
      <c r="A209" s="449"/>
      <c r="B209" s="449"/>
      <c r="C209" s="449"/>
      <c r="D209" s="449"/>
      <c r="E209" s="449"/>
      <c r="F209" s="449"/>
      <c r="G209" s="449"/>
      <c r="H209" s="449"/>
      <c r="I209" s="449"/>
      <c r="J209" s="449"/>
      <c r="K209" s="449"/>
      <c r="L209" s="449"/>
      <c r="M209" s="449"/>
      <c r="N209" s="449"/>
      <c r="O209" s="449"/>
      <c r="P209" s="449"/>
      <c r="Q209" s="449"/>
      <c r="R209" s="449"/>
      <c r="S209" s="449"/>
      <c r="T209" s="449"/>
      <c r="U209" s="449"/>
      <c r="V209" s="449"/>
    </row>
    <row r="210" ht="23.25" customHeight="1">
      <c r="A210" s="449"/>
      <c r="B210" s="449"/>
      <c r="C210" s="449"/>
      <c r="D210" s="449"/>
      <c r="E210" s="449"/>
      <c r="F210" s="449"/>
      <c r="G210" s="449"/>
      <c r="H210" s="449"/>
      <c r="I210" s="449"/>
      <c r="J210" s="449"/>
      <c r="K210" s="449"/>
      <c r="L210" s="449"/>
      <c r="M210" s="449"/>
      <c r="N210" s="449"/>
      <c r="O210" s="449"/>
      <c r="P210" s="449"/>
      <c r="Q210" s="449"/>
      <c r="R210" s="449"/>
      <c r="S210" s="449"/>
      <c r="T210" s="449"/>
      <c r="U210" s="449"/>
      <c r="V210" s="449"/>
    </row>
    <row r="211" ht="23.25" customHeight="1">
      <c r="A211" s="449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449"/>
      <c r="T211" s="449"/>
      <c r="U211" s="449"/>
      <c r="V211" s="449"/>
    </row>
    <row r="212" ht="23.25" customHeight="1">
      <c r="A212" s="449"/>
      <c r="B212" s="449"/>
      <c r="C212" s="449"/>
      <c r="D212" s="449"/>
      <c r="E212" s="449"/>
      <c r="F212" s="449"/>
      <c r="G212" s="449"/>
      <c r="H212" s="449"/>
      <c r="I212" s="449"/>
      <c r="J212" s="449"/>
      <c r="K212" s="449"/>
      <c r="L212" s="449"/>
      <c r="M212" s="449"/>
      <c r="N212" s="449"/>
      <c r="O212" s="449"/>
      <c r="P212" s="449"/>
      <c r="Q212" s="449"/>
      <c r="R212" s="449"/>
      <c r="S212" s="449"/>
      <c r="T212" s="449"/>
      <c r="U212" s="449"/>
      <c r="V212" s="449"/>
    </row>
    <row r="213" ht="23.25" customHeight="1">
      <c r="A213" s="449"/>
      <c r="B213" s="449"/>
      <c r="C213" s="449"/>
      <c r="D213" s="449"/>
      <c r="E213" s="449"/>
      <c r="F213" s="449"/>
      <c r="G213" s="449"/>
      <c r="H213" s="449"/>
      <c r="I213" s="449"/>
      <c r="J213" s="449"/>
      <c r="K213" s="449"/>
      <c r="L213" s="449"/>
      <c r="M213" s="449"/>
      <c r="N213" s="449"/>
      <c r="O213" s="449"/>
      <c r="P213" s="449"/>
      <c r="Q213" s="449"/>
      <c r="R213" s="449"/>
      <c r="S213" s="449"/>
      <c r="T213" s="449"/>
      <c r="U213" s="449"/>
      <c r="V213" s="449"/>
    </row>
    <row r="214" ht="23.25" customHeight="1">
      <c r="A214" s="449"/>
      <c r="B214" s="449"/>
      <c r="C214" s="449"/>
      <c r="D214" s="449"/>
      <c r="E214" s="449"/>
      <c r="F214" s="449"/>
      <c r="G214" s="449"/>
      <c r="H214" s="449"/>
      <c r="I214" s="449"/>
      <c r="J214" s="449"/>
      <c r="K214" s="449"/>
      <c r="L214" s="449"/>
      <c r="M214" s="449"/>
      <c r="N214" s="449"/>
      <c r="O214" s="449"/>
      <c r="P214" s="449"/>
      <c r="Q214" s="449"/>
      <c r="R214" s="449"/>
      <c r="S214" s="449"/>
      <c r="T214" s="449"/>
      <c r="U214" s="449"/>
      <c r="V214" s="449"/>
    </row>
    <row r="215" ht="23.25" customHeight="1">
      <c r="A215" s="449"/>
      <c r="B215" s="449"/>
      <c r="C215" s="449"/>
      <c r="D215" s="449"/>
      <c r="E215" s="449"/>
      <c r="F215" s="449"/>
      <c r="G215" s="449"/>
      <c r="H215" s="449"/>
      <c r="I215" s="449"/>
      <c r="J215" s="449"/>
      <c r="K215" s="449"/>
      <c r="L215" s="449"/>
      <c r="M215" s="449"/>
      <c r="N215" s="449"/>
      <c r="O215" s="449"/>
      <c r="P215" s="449"/>
      <c r="Q215" s="449"/>
      <c r="R215" s="449"/>
      <c r="S215" s="449"/>
      <c r="T215" s="449"/>
      <c r="U215" s="449"/>
      <c r="V215" s="449"/>
    </row>
    <row r="216" ht="23.25" customHeight="1">
      <c r="A216" s="449"/>
      <c r="B216" s="449"/>
      <c r="C216" s="449"/>
      <c r="D216" s="449"/>
      <c r="E216" s="449"/>
      <c r="F216" s="449"/>
      <c r="G216" s="449"/>
      <c r="H216" s="449"/>
      <c r="I216" s="449"/>
      <c r="J216" s="449"/>
      <c r="K216" s="449"/>
      <c r="L216" s="449"/>
      <c r="M216" s="449"/>
      <c r="N216" s="449"/>
      <c r="O216" s="449"/>
      <c r="P216" s="449"/>
      <c r="Q216" s="449"/>
      <c r="R216" s="449"/>
      <c r="S216" s="449"/>
      <c r="T216" s="449"/>
      <c r="U216" s="449"/>
      <c r="V216" s="449"/>
    </row>
    <row r="217" ht="23.25" customHeight="1">
      <c r="A217" s="449"/>
      <c r="B217" s="449"/>
      <c r="C217" s="449"/>
      <c r="D217" s="449"/>
      <c r="E217" s="449"/>
      <c r="F217" s="449"/>
      <c r="G217" s="449"/>
      <c r="H217" s="449"/>
      <c r="I217" s="449"/>
      <c r="J217" s="449"/>
      <c r="K217" s="449"/>
      <c r="L217" s="449"/>
      <c r="M217" s="449"/>
      <c r="N217" s="449"/>
      <c r="O217" s="449"/>
      <c r="P217" s="449"/>
      <c r="Q217" s="449"/>
      <c r="R217" s="449"/>
      <c r="S217" s="449"/>
      <c r="T217" s="449"/>
      <c r="U217" s="449"/>
      <c r="V217" s="449"/>
    </row>
    <row r="218" ht="23.25" customHeight="1">
      <c r="A218" s="449"/>
      <c r="B218" s="449"/>
      <c r="C218" s="449"/>
      <c r="D218" s="449"/>
      <c r="E218" s="449"/>
      <c r="F218" s="449"/>
      <c r="G218" s="449"/>
      <c r="H218" s="449"/>
      <c r="I218" s="449"/>
      <c r="J218" s="449"/>
      <c r="K218" s="449"/>
      <c r="L218" s="449"/>
      <c r="M218" s="449"/>
      <c r="N218" s="449"/>
      <c r="O218" s="449"/>
      <c r="P218" s="449"/>
      <c r="Q218" s="449"/>
      <c r="R218" s="449"/>
      <c r="S218" s="449"/>
      <c r="T218" s="449"/>
      <c r="U218" s="449"/>
      <c r="V218" s="449"/>
    </row>
    <row r="219" ht="23.25" customHeight="1">
      <c r="A219" s="449"/>
      <c r="B219" s="449"/>
      <c r="C219" s="449"/>
      <c r="D219" s="449"/>
      <c r="E219" s="449"/>
      <c r="F219" s="449"/>
      <c r="G219" s="449"/>
      <c r="H219" s="449"/>
      <c r="I219" s="449"/>
      <c r="J219" s="449"/>
      <c r="K219" s="449"/>
      <c r="L219" s="449"/>
      <c r="M219" s="449"/>
      <c r="N219" s="449"/>
      <c r="O219" s="449"/>
      <c r="P219" s="449"/>
      <c r="Q219" s="449"/>
      <c r="R219" s="449"/>
      <c r="S219" s="449"/>
      <c r="T219" s="449"/>
      <c r="U219" s="449"/>
      <c r="V219" s="449"/>
    </row>
    <row r="220" ht="23.25" customHeight="1">
      <c r="A220" s="449"/>
      <c r="B220" s="449"/>
      <c r="C220" s="449"/>
      <c r="D220" s="449"/>
      <c r="E220" s="449"/>
      <c r="F220" s="449"/>
      <c r="G220" s="449"/>
      <c r="H220" s="449"/>
      <c r="I220" s="449"/>
      <c r="J220" s="449"/>
      <c r="K220" s="449"/>
      <c r="L220" s="449"/>
      <c r="M220" s="449"/>
      <c r="N220" s="449"/>
      <c r="O220" s="449"/>
      <c r="P220" s="449"/>
      <c r="Q220" s="449"/>
      <c r="R220" s="449"/>
      <c r="S220" s="449"/>
      <c r="T220" s="449"/>
      <c r="U220" s="449"/>
      <c r="V220" s="449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55"/>
      <c r="B1" s="456"/>
      <c r="C1" s="457"/>
      <c r="D1" s="458"/>
      <c r="E1" s="458"/>
      <c r="F1" s="458"/>
      <c r="G1" s="458"/>
      <c r="H1" s="458"/>
      <c r="I1" s="458"/>
      <c r="J1" s="458"/>
      <c r="K1" s="458"/>
      <c r="L1" s="459"/>
      <c r="M1" s="459"/>
      <c r="N1" s="460"/>
      <c r="O1" s="459"/>
      <c r="P1" s="460"/>
      <c r="Q1" s="460"/>
      <c r="R1" s="458"/>
      <c r="S1" s="458"/>
      <c r="T1" s="458"/>
      <c r="U1" s="458"/>
      <c r="V1" s="461"/>
      <c r="W1" s="458"/>
      <c r="X1" s="455"/>
      <c r="Y1" s="458"/>
      <c r="Z1" s="458"/>
    </row>
    <row r="2" ht="21.75" customHeight="1">
      <c r="A2" s="455"/>
      <c r="B2" s="462"/>
      <c r="C2" s="458"/>
      <c r="D2" s="458"/>
      <c r="E2" s="458"/>
      <c r="F2" s="458"/>
      <c r="G2" s="458"/>
      <c r="H2" s="458"/>
      <c r="I2" s="458"/>
      <c r="J2" s="458"/>
      <c r="K2" s="458"/>
      <c r="L2" s="459"/>
      <c r="M2" s="459"/>
      <c r="N2" s="460"/>
      <c r="O2" s="463"/>
      <c r="P2" s="455"/>
      <c r="Q2" s="455"/>
      <c r="R2" s="458"/>
      <c r="S2" s="458"/>
      <c r="T2" s="458"/>
      <c r="U2" s="458"/>
      <c r="V2" s="461"/>
      <c r="W2" s="458"/>
      <c r="X2" s="455"/>
      <c r="Y2" s="458"/>
      <c r="Z2" s="458"/>
    </row>
    <row r="3" ht="21.75" customHeight="1">
      <c r="A3" s="455"/>
      <c r="B3" s="462"/>
      <c r="C3" s="458"/>
      <c r="D3" s="458"/>
      <c r="E3" s="458"/>
      <c r="F3" s="458"/>
      <c r="G3" s="458"/>
      <c r="H3" s="458"/>
      <c r="I3" s="458"/>
      <c r="J3" s="458"/>
      <c r="K3" s="458"/>
      <c r="L3" s="464"/>
      <c r="M3" s="464"/>
      <c r="N3" s="458"/>
      <c r="O3" s="455"/>
      <c r="P3" s="455"/>
      <c r="Q3" s="455"/>
      <c r="R3" s="458"/>
      <c r="S3" s="458"/>
      <c r="T3" s="458"/>
      <c r="U3" s="458"/>
      <c r="V3" s="461"/>
      <c r="W3" s="458"/>
      <c r="X3" s="455"/>
      <c r="Y3" s="458"/>
      <c r="Z3" s="458"/>
    </row>
    <row r="4" ht="21.75" customHeight="1">
      <c r="A4" s="455"/>
      <c r="B4" s="462"/>
      <c r="C4" s="458"/>
      <c r="D4" s="458"/>
      <c r="E4" s="458"/>
      <c r="F4" s="458"/>
      <c r="G4" s="458"/>
      <c r="H4" s="458"/>
      <c r="I4" s="458"/>
      <c r="J4" s="458"/>
      <c r="K4" s="458"/>
      <c r="L4" s="460"/>
      <c r="M4" s="460"/>
      <c r="N4" s="458"/>
      <c r="O4" s="455"/>
      <c r="P4" s="455"/>
      <c r="Q4" s="455"/>
      <c r="R4" s="458"/>
      <c r="S4" s="458"/>
      <c r="T4" s="458"/>
      <c r="U4" s="458"/>
      <c r="V4" s="461"/>
      <c r="W4" s="458"/>
      <c r="X4" s="455"/>
      <c r="Y4" s="455"/>
      <c r="Z4" s="458"/>
    </row>
    <row r="5" ht="26.25" customHeight="1">
      <c r="A5" s="455"/>
      <c r="B5" s="462"/>
      <c r="C5" s="465"/>
      <c r="D5" s="458"/>
      <c r="E5" s="466"/>
      <c r="F5" s="458"/>
      <c r="G5" s="458"/>
      <c r="H5" s="458"/>
      <c r="I5" s="458"/>
      <c r="J5" s="458"/>
      <c r="K5" s="458"/>
      <c r="L5" s="467"/>
      <c r="M5" s="467"/>
      <c r="N5" s="458"/>
      <c r="O5" s="455"/>
      <c r="P5" s="455"/>
      <c r="Q5" s="455"/>
      <c r="R5" s="458"/>
      <c r="S5" s="458"/>
      <c r="T5" s="458"/>
      <c r="U5" s="458"/>
      <c r="V5" s="461"/>
      <c r="W5" s="458"/>
      <c r="X5" s="455"/>
      <c r="Y5" s="455"/>
      <c r="Z5" s="458"/>
    </row>
    <row r="6" ht="26.25" customHeight="1">
      <c r="A6" s="455"/>
      <c r="B6" s="462"/>
      <c r="C6" s="458"/>
      <c r="D6" s="458"/>
      <c r="E6" s="458"/>
      <c r="F6" s="458"/>
      <c r="G6" s="458"/>
      <c r="H6" s="458"/>
      <c r="I6" s="458"/>
      <c r="J6" s="458"/>
      <c r="K6" s="468"/>
      <c r="L6" s="458"/>
      <c r="M6" s="458"/>
      <c r="N6" s="458"/>
      <c r="O6" s="455"/>
      <c r="P6" s="455"/>
      <c r="Q6" s="455"/>
      <c r="R6" s="458"/>
      <c r="S6" s="458"/>
      <c r="T6" s="458"/>
      <c r="U6" s="458"/>
      <c r="V6" s="461"/>
      <c r="W6" s="458"/>
      <c r="X6" s="455"/>
      <c r="Y6" s="455"/>
      <c r="Z6" s="458"/>
    </row>
    <row r="7" ht="26.25" customHeight="1">
      <c r="A7" s="455"/>
      <c r="B7" s="462"/>
      <c r="C7" s="458"/>
      <c r="D7" s="458"/>
      <c r="E7" s="458"/>
      <c r="F7" s="458"/>
      <c r="G7" s="458"/>
      <c r="H7" s="458"/>
      <c r="I7" s="458"/>
      <c r="J7" s="458"/>
      <c r="K7" s="468"/>
      <c r="L7" s="458"/>
      <c r="M7" s="458"/>
      <c r="N7" s="458"/>
      <c r="O7" s="455"/>
      <c r="P7" s="455"/>
      <c r="Q7" s="455"/>
      <c r="R7" s="458"/>
      <c r="S7" s="458"/>
      <c r="T7" s="458"/>
      <c r="U7" s="458"/>
      <c r="V7" s="461"/>
      <c r="W7" s="458"/>
      <c r="X7" s="455"/>
      <c r="Y7" s="455"/>
      <c r="Z7" s="458"/>
    </row>
    <row r="8" ht="26.25" customHeight="1">
      <c r="A8" s="455"/>
      <c r="B8" s="456"/>
      <c r="C8" s="458"/>
      <c r="D8" s="458"/>
      <c r="E8" s="458"/>
      <c r="F8" s="458"/>
      <c r="G8" s="458"/>
      <c r="H8" s="458"/>
      <c r="I8" s="458"/>
      <c r="J8" s="458"/>
      <c r="K8" s="468"/>
      <c r="L8" s="458"/>
      <c r="M8" s="458"/>
      <c r="N8" s="458"/>
      <c r="O8" s="455"/>
      <c r="P8" s="455"/>
      <c r="Q8" s="455"/>
      <c r="R8" s="458"/>
      <c r="S8" s="458"/>
      <c r="T8" s="458"/>
      <c r="U8" s="458"/>
      <c r="V8" s="461"/>
      <c r="W8" s="458"/>
      <c r="X8" s="455"/>
      <c r="Y8" s="455"/>
      <c r="Z8" s="455"/>
    </row>
    <row r="9" ht="26.25" customHeight="1">
      <c r="A9" s="455"/>
      <c r="B9" s="456" t="s">
        <v>159</v>
      </c>
      <c r="C9" s="458" t="s">
        <v>160</v>
      </c>
      <c r="D9" s="458" t="s">
        <v>161</v>
      </c>
      <c r="E9" s="458"/>
      <c r="F9" s="458"/>
      <c r="G9" s="458"/>
      <c r="H9" s="219"/>
      <c r="I9" s="458"/>
      <c r="J9" s="469"/>
      <c r="K9" s="470"/>
      <c r="L9" s="458"/>
      <c r="M9" s="458"/>
      <c r="N9" s="458"/>
      <c r="O9" s="455"/>
      <c r="P9" s="455"/>
      <c r="Q9" s="455"/>
      <c r="R9" s="458"/>
      <c r="S9" s="458"/>
      <c r="T9" s="458"/>
      <c r="U9" s="458"/>
      <c r="V9" s="456"/>
      <c r="W9" s="458"/>
      <c r="X9" s="458"/>
      <c r="Y9" s="458"/>
      <c r="Z9" s="455"/>
    </row>
    <row r="10" ht="26.25" customHeight="1">
      <c r="A10" s="455"/>
      <c r="B10" s="456">
        <v>1.0</v>
      </c>
      <c r="C10" s="471"/>
      <c r="D10" s="472"/>
      <c r="E10" s="458"/>
      <c r="F10" s="458"/>
      <c r="G10" s="458"/>
      <c r="H10" s="219"/>
      <c r="I10" s="458"/>
      <c r="J10" s="473"/>
      <c r="K10" s="468"/>
      <c r="L10" s="458"/>
      <c r="M10" s="458"/>
      <c r="N10" s="458"/>
      <c r="O10" s="455"/>
      <c r="P10" s="455"/>
      <c r="Q10" s="455"/>
      <c r="R10" s="458"/>
      <c r="S10" s="458"/>
      <c r="T10" s="458"/>
      <c r="U10" s="458"/>
      <c r="V10" s="456"/>
      <c r="W10" s="456"/>
      <c r="X10" s="463"/>
      <c r="Y10" s="463"/>
      <c r="Z10" s="455"/>
    </row>
    <row r="11" ht="26.25" customHeight="1">
      <c r="A11" s="455"/>
      <c r="B11" s="456">
        <v>2.0</v>
      </c>
      <c r="C11" s="456"/>
      <c r="D11" s="472"/>
      <c r="E11" s="456"/>
      <c r="F11" s="474"/>
      <c r="G11" s="474"/>
      <c r="H11" s="456"/>
      <c r="I11" s="469"/>
      <c r="J11" s="469"/>
      <c r="K11" s="458"/>
      <c r="L11" s="458"/>
      <c r="M11" s="458"/>
      <c r="N11" s="458"/>
      <c r="O11" s="455"/>
      <c r="P11" s="455"/>
      <c r="Q11" s="455"/>
      <c r="R11" s="458"/>
      <c r="S11" s="458"/>
      <c r="T11" s="458"/>
      <c r="U11" s="458"/>
      <c r="V11" s="456"/>
      <c r="W11" s="475"/>
      <c r="X11" s="476"/>
      <c r="Y11" s="476"/>
      <c r="Z11" s="455"/>
    </row>
    <row r="12" ht="26.25" customHeight="1">
      <c r="A12" s="455"/>
      <c r="B12" s="456">
        <v>3.0</v>
      </c>
      <c r="C12" s="477"/>
      <c r="D12" s="472"/>
      <c r="E12" s="456"/>
      <c r="F12" s="474"/>
      <c r="G12" s="474"/>
      <c r="H12" s="456"/>
      <c r="I12" s="469"/>
      <c r="J12" s="469"/>
      <c r="K12" s="458"/>
      <c r="L12" s="458"/>
      <c r="M12" s="458"/>
      <c r="N12" s="458"/>
      <c r="O12" s="455"/>
      <c r="P12" s="455"/>
      <c r="Q12" s="455"/>
      <c r="R12" s="458"/>
      <c r="S12" s="458"/>
      <c r="T12" s="458"/>
      <c r="U12" s="458"/>
      <c r="V12" s="456"/>
      <c r="W12" s="475"/>
      <c r="X12" s="476"/>
      <c r="Y12" s="476"/>
      <c r="Z12" s="455"/>
    </row>
    <row r="13" ht="26.25" customHeight="1">
      <c r="A13" s="455"/>
      <c r="B13" s="456">
        <v>4.0</v>
      </c>
      <c r="C13" s="463"/>
      <c r="D13" s="472"/>
      <c r="E13" s="456"/>
      <c r="F13" s="463"/>
      <c r="G13" s="463"/>
      <c r="H13" s="456"/>
      <c r="I13" s="469"/>
      <c r="J13" s="469"/>
      <c r="K13" s="458"/>
      <c r="L13" s="458"/>
      <c r="M13" s="458"/>
      <c r="N13" s="458"/>
      <c r="O13" s="455"/>
      <c r="P13" s="455"/>
      <c r="Q13" s="455"/>
      <c r="R13" s="458"/>
      <c r="S13" s="458"/>
      <c r="T13" s="458"/>
      <c r="U13" s="458"/>
      <c r="V13" s="456"/>
      <c r="W13" s="475"/>
      <c r="X13" s="457"/>
      <c r="Y13" s="457"/>
      <c r="Z13" s="455"/>
    </row>
    <row r="14" ht="26.25" customHeight="1">
      <c r="A14" s="455"/>
      <c r="B14" s="456">
        <v>5.0</v>
      </c>
      <c r="C14" s="478"/>
      <c r="D14" s="472"/>
      <c r="E14" s="456"/>
      <c r="F14" s="463"/>
      <c r="G14" s="463"/>
      <c r="H14" s="456"/>
      <c r="I14" s="469"/>
      <c r="J14" s="469"/>
      <c r="K14" s="458"/>
      <c r="L14" s="458"/>
      <c r="M14" s="458"/>
      <c r="N14" s="458"/>
      <c r="O14" s="455"/>
      <c r="P14" s="455"/>
      <c r="Q14" s="455"/>
      <c r="R14" s="458"/>
      <c r="S14" s="458"/>
      <c r="T14" s="458"/>
      <c r="U14" s="458"/>
      <c r="V14" s="456"/>
      <c r="W14" s="475"/>
      <c r="X14" s="476"/>
      <c r="Y14" s="476"/>
      <c r="Z14" s="455"/>
    </row>
    <row r="15" ht="26.25" customHeight="1">
      <c r="A15" s="455"/>
      <c r="B15" s="456">
        <v>6.0</v>
      </c>
      <c r="C15" s="463"/>
      <c r="D15" s="472"/>
      <c r="E15" s="456"/>
      <c r="F15" s="463"/>
      <c r="G15" s="463"/>
      <c r="H15" s="456"/>
      <c r="I15" s="469"/>
      <c r="J15" s="469"/>
      <c r="K15" s="458"/>
      <c r="L15" s="458"/>
      <c r="M15" s="458"/>
      <c r="N15" s="458"/>
      <c r="O15" s="455"/>
      <c r="P15" s="455"/>
      <c r="Q15" s="455"/>
      <c r="R15" s="458"/>
      <c r="S15" s="458"/>
      <c r="T15" s="458"/>
      <c r="U15" s="458"/>
      <c r="V15" s="456"/>
      <c r="W15" s="475"/>
      <c r="X15" s="476"/>
      <c r="Y15" s="476"/>
      <c r="Z15" s="455"/>
    </row>
    <row r="16" ht="26.25" customHeight="1">
      <c r="A16" s="455"/>
      <c r="B16" s="456">
        <v>7.0</v>
      </c>
      <c r="C16" s="479"/>
      <c r="D16" s="472"/>
      <c r="E16" s="456"/>
      <c r="F16" s="463"/>
      <c r="G16" s="463"/>
      <c r="H16" s="456"/>
      <c r="I16" s="469"/>
      <c r="J16" s="469"/>
      <c r="K16" s="458"/>
      <c r="L16" s="458"/>
      <c r="M16" s="458"/>
      <c r="N16" s="458"/>
      <c r="O16" s="455"/>
      <c r="P16" s="455"/>
      <c r="Q16" s="455"/>
      <c r="R16" s="458"/>
      <c r="S16" s="458"/>
      <c r="T16" s="458"/>
      <c r="U16" s="458"/>
      <c r="V16" s="456"/>
      <c r="W16" s="456"/>
      <c r="X16" s="463"/>
      <c r="Y16" s="463"/>
      <c r="Z16" s="455"/>
    </row>
    <row r="17" ht="26.25" customHeight="1">
      <c r="A17" s="455"/>
      <c r="B17" s="456">
        <v>8.0</v>
      </c>
      <c r="C17" s="480"/>
      <c r="D17" s="472"/>
      <c r="E17" s="456"/>
      <c r="F17" s="463"/>
      <c r="G17" s="463"/>
      <c r="H17" s="456"/>
      <c r="I17" s="469"/>
      <c r="J17" s="469"/>
      <c r="K17" s="458"/>
      <c r="L17" s="458"/>
      <c r="M17" s="458"/>
      <c r="N17" s="458"/>
      <c r="O17" s="455"/>
      <c r="P17" s="455"/>
      <c r="Q17" s="455"/>
      <c r="R17" s="458"/>
      <c r="S17" s="458"/>
      <c r="T17" s="458"/>
      <c r="U17" s="458"/>
      <c r="V17" s="456"/>
      <c r="W17" s="456"/>
      <c r="X17" s="463"/>
      <c r="Y17" s="463"/>
      <c r="Z17" s="455"/>
    </row>
    <row r="18" ht="26.25" customHeight="1">
      <c r="A18" s="455"/>
      <c r="B18" s="456">
        <v>9.0</v>
      </c>
      <c r="C18" s="477"/>
      <c r="D18" s="481"/>
      <c r="E18" s="456"/>
      <c r="F18" s="463"/>
      <c r="G18" s="463"/>
      <c r="H18" s="456"/>
      <c r="I18" s="469"/>
      <c r="J18" s="469"/>
      <c r="K18" s="458"/>
      <c r="L18" s="458"/>
      <c r="M18" s="458"/>
      <c r="N18" s="458"/>
      <c r="O18" s="455"/>
      <c r="P18" s="455"/>
      <c r="Q18" s="455"/>
      <c r="R18" s="458"/>
      <c r="S18" s="458"/>
      <c r="T18" s="458"/>
      <c r="U18" s="458"/>
      <c r="V18" s="456"/>
      <c r="W18" s="456"/>
      <c r="X18" s="463"/>
      <c r="Y18" s="463"/>
      <c r="Z18" s="455"/>
    </row>
    <row r="19" ht="26.25" customHeight="1">
      <c r="A19" s="455"/>
      <c r="B19" s="456">
        <v>10.0</v>
      </c>
      <c r="C19" s="456"/>
      <c r="D19" s="472"/>
      <c r="E19" s="456"/>
      <c r="F19" s="463"/>
      <c r="G19" s="463"/>
      <c r="H19" s="456"/>
      <c r="I19" s="469"/>
      <c r="J19" s="469"/>
      <c r="K19" s="458"/>
      <c r="L19" s="458"/>
      <c r="M19" s="458"/>
      <c r="N19" s="458"/>
      <c r="O19" s="455"/>
      <c r="P19" s="455"/>
      <c r="Q19" s="455"/>
      <c r="R19" s="458"/>
      <c r="S19" s="458"/>
      <c r="T19" s="458"/>
      <c r="U19" s="458"/>
      <c r="V19" s="456"/>
      <c r="W19" s="456"/>
      <c r="X19" s="463"/>
      <c r="Y19" s="463"/>
      <c r="Z19" s="455"/>
    </row>
    <row r="20" ht="26.25" customHeight="1">
      <c r="A20" s="455"/>
      <c r="B20" s="456">
        <v>11.0</v>
      </c>
      <c r="C20" s="482"/>
      <c r="D20" s="472"/>
      <c r="E20" s="456"/>
      <c r="F20" s="463"/>
      <c r="G20" s="463"/>
      <c r="H20" s="456"/>
      <c r="I20" s="469"/>
      <c r="J20" s="469"/>
      <c r="K20" s="458"/>
      <c r="L20" s="458"/>
      <c r="M20" s="458"/>
      <c r="N20" s="458"/>
      <c r="O20" s="455"/>
      <c r="P20" s="455"/>
      <c r="Q20" s="455"/>
      <c r="R20" s="458"/>
      <c r="S20" s="458"/>
      <c r="T20" s="458"/>
      <c r="U20" s="458"/>
      <c r="V20" s="456"/>
      <c r="W20" s="456"/>
      <c r="X20" s="463"/>
      <c r="Y20" s="463"/>
      <c r="Z20" s="455"/>
    </row>
    <row r="21" ht="26.25" customHeight="1">
      <c r="A21" s="455"/>
      <c r="B21" s="456">
        <v>12.0</v>
      </c>
      <c r="C21" s="477"/>
      <c r="D21" s="472"/>
      <c r="E21" s="456"/>
      <c r="F21" s="463"/>
      <c r="G21" s="463"/>
      <c r="H21" s="456"/>
      <c r="I21" s="469"/>
      <c r="J21" s="469"/>
      <c r="K21" s="458"/>
      <c r="L21" s="458"/>
      <c r="M21" s="458"/>
      <c r="N21" s="458"/>
      <c r="O21" s="455"/>
      <c r="P21" s="455"/>
      <c r="Q21" s="455"/>
      <c r="R21" s="458"/>
      <c r="S21" s="458"/>
      <c r="T21" s="458"/>
      <c r="U21" s="458"/>
      <c r="V21" s="456"/>
      <c r="W21" s="456"/>
      <c r="X21" s="463"/>
      <c r="Y21" s="463"/>
      <c r="Z21" s="455"/>
    </row>
    <row r="22" ht="26.25" customHeight="1">
      <c r="A22" s="455"/>
      <c r="B22" s="456">
        <v>13.0</v>
      </c>
      <c r="C22" s="456"/>
      <c r="D22" s="472"/>
      <c r="E22" s="456"/>
      <c r="F22" s="463"/>
      <c r="G22" s="463"/>
      <c r="H22" s="456"/>
      <c r="I22" s="469"/>
      <c r="J22" s="469"/>
      <c r="K22" s="458"/>
      <c r="L22" s="458"/>
      <c r="M22" s="458"/>
      <c r="N22" s="458"/>
      <c r="O22" s="455"/>
      <c r="P22" s="455"/>
      <c r="Q22" s="455"/>
      <c r="R22" s="458"/>
      <c r="S22" s="458"/>
      <c r="T22" s="458"/>
      <c r="U22" s="458"/>
      <c r="V22" s="456"/>
      <c r="W22" s="483"/>
      <c r="X22" s="463"/>
      <c r="Y22" s="463"/>
      <c r="Z22" s="455"/>
    </row>
    <row r="23" ht="26.25" customHeight="1">
      <c r="A23" s="455"/>
      <c r="B23" s="456">
        <v>14.0</v>
      </c>
      <c r="C23" s="478"/>
      <c r="D23" s="472"/>
      <c r="E23" s="456"/>
      <c r="F23" s="463"/>
      <c r="G23" s="463"/>
      <c r="H23" s="456"/>
      <c r="I23" s="469"/>
      <c r="J23" s="469"/>
      <c r="K23" s="458"/>
      <c r="L23" s="458"/>
      <c r="M23" s="458"/>
      <c r="N23" s="458"/>
      <c r="O23" s="455"/>
      <c r="P23" s="455"/>
      <c r="Q23" s="455"/>
      <c r="R23" s="458"/>
      <c r="S23" s="458"/>
      <c r="T23" s="458"/>
      <c r="U23" s="458"/>
      <c r="V23" s="456"/>
      <c r="W23" s="483"/>
      <c r="X23" s="463"/>
      <c r="Y23" s="463"/>
      <c r="Z23" s="455"/>
    </row>
    <row r="24" ht="26.25" customHeight="1">
      <c r="A24" s="455"/>
      <c r="B24" s="456">
        <v>15.0</v>
      </c>
      <c r="C24" s="463"/>
      <c r="D24" s="472"/>
      <c r="E24" s="456"/>
      <c r="F24" s="463"/>
      <c r="G24" s="463"/>
      <c r="H24" s="456"/>
      <c r="I24" s="469"/>
      <c r="J24" s="469"/>
      <c r="K24" s="458"/>
      <c r="L24" s="458"/>
      <c r="M24" s="458"/>
      <c r="N24" s="458"/>
      <c r="O24" s="455"/>
      <c r="P24" s="455"/>
      <c r="Q24" s="455"/>
      <c r="R24" s="458"/>
      <c r="S24" s="458"/>
      <c r="T24" s="458"/>
      <c r="U24" s="458"/>
      <c r="V24" s="456"/>
      <c r="W24" s="483"/>
      <c r="X24" s="463"/>
      <c r="Y24" s="463"/>
      <c r="Z24" s="455"/>
    </row>
    <row r="25" ht="26.25" customHeight="1">
      <c r="A25" s="455"/>
      <c r="B25" s="456">
        <v>16.0</v>
      </c>
      <c r="C25" s="484"/>
      <c r="D25" s="472"/>
      <c r="E25" s="456"/>
      <c r="F25" s="463"/>
      <c r="G25" s="463"/>
      <c r="H25" s="456"/>
      <c r="I25" s="469"/>
      <c r="J25" s="469"/>
      <c r="K25" s="458"/>
      <c r="L25" s="458"/>
      <c r="M25" s="458"/>
      <c r="N25" s="458"/>
      <c r="O25" s="455"/>
      <c r="P25" s="455"/>
      <c r="Q25" s="455"/>
      <c r="R25" s="458"/>
      <c r="S25" s="458"/>
      <c r="T25" s="458"/>
      <c r="U25" s="458"/>
      <c r="V25" s="456"/>
      <c r="W25" s="456"/>
      <c r="X25" s="463"/>
      <c r="Y25" s="463"/>
      <c r="Z25" s="455"/>
    </row>
    <row r="26" ht="26.25" customHeight="1">
      <c r="A26" s="455"/>
      <c r="B26" s="456">
        <v>17.0</v>
      </c>
      <c r="C26" s="478"/>
      <c r="D26" s="472"/>
      <c r="E26" s="456"/>
      <c r="F26" s="463"/>
      <c r="G26" s="463"/>
      <c r="H26" s="456"/>
      <c r="I26" s="469"/>
      <c r="J26" s="469"/>
      <c r="K26" s="458"/>
      <c r="L26" s="458"/>
      <c r="M26" s="458"/>
      <c r="N26" s="458"/>
      <c r="O26" s="455"/>
      <c r="P26" s="455"/>
      <c r="Q26" s="455"/>
      <c r="R26" s="458"/>
      <c r="S26" s="458"/>
      <c r="T26" s="458"/>
      <c r="U26" s="458"/>
      <c r="V26" s="456"/>
      <c r="W26" s="456"/>
      <c r="X26" s="463"/>
      <c r="Y26" s="463"/>
      <c r="Z26" s="455"/>
    </row>
    <row r="27" ht="26.25" customHeight="1">
      <c r="A27" s="455"/>
      <c r="B27" s="456">
        <v>18.0</v>
      </c>
      <c r="C27" s="478"/>
      <c r="D27" s="472"/>
      <c r="E27" s="456"/>
      <c r="F27" s="463"/>
      <c r="G27" s="463"/>
      <c r="H27" s="456"/>
      <c r="I27" s="469"/>
      <c r="J27" s="469"/>
      <c r="K27" s="458"/>
      <c r="L27" s="458"/>
      <c r="M27" s="458"/>
      <c r="N27" s="458"/>
      <c r="O27" s="455"/>
      <c r="P27" s="455"/>
      <c r="Q27" s="455"/>
      <c r="R27" s="458"/>
      <c r="S27" s="458"/>
      <c r="T27" s="458"/>
      <c r="U27" s="458"/>
      <c r="V27" s="456"/>
      <c r="W27" s="456"/>
      <c r="X27" s="463"/>
      <c r="Y27" s="463"/>
      <c r="Z27" s="455"/>
    </row>
    <row r="28" ht="26.25" customHeight="1">
      <c r="A28" s="455"/>
      <c r="B28" s="456">
        <v>19.0</v>
      </c>
      <c r="C28" s="478"/>
      <c r="D28" s="472"/>
      <c r="E28" s="456"/>
      <c r="F28" s="463"/>
      <c r="G28" s="463"/>
      <c r="H28" s="456"/>
      <c r="I28" s="469"/>
      <c r="J28" s="469"/>
      <c r="K28" s="458"/>
      <c r="L28" s="458"/>
      <c r="M28" s="458"/>
      <c r="N28" s="458"/>
      <c r="O28" s="455"/>
      <c r="P28" s="455"/>
      <c r="Q28" s="455"/>
      <c r="R28" s="458"/>
      <c r="S28" s="458"/>
      <c r="T28" s="458"/>
      <c r="U28" s="458"/>
      <c r="V28" s="456"/>
      <c r="W28" s="456"/>
      <c r="X28" s="463"/>
      <c r="Y28" s="463"/>
      <c r="Z28" s="455"/>
    </row>
    <row r="29" ht="26.25" customHeight="1">
      <c r="A29" s="455"/>
      <c r="B29" s="456">
        <v>20.0</v>
      </c>
      <c r="C29" s="471"/>
      <c r="D29" s="472"/>
      <c r="E29" s="456"/>
      <c r="F29" s="463"/>
      <c r="G29" s="463"/>
      <c r="H29" s="456"/>
      <c r="I29" s="469"/>
      <c r="J29" s="469"/>
      <c r="K29" s="458"/>
      <c r="L29" s="458"/>
      <c r="M29" s="458"/>
      <c r="N29" s="458"/>
      <c r="O29" s="455"/>
      <c r="P29" s="455"/>
      <c r="Q29" s="455"/>
      <c r="R29" s="458"/>
      <c r="S29" s="458"/>
      <c r="T29" s="458"/>
      <c r="U29" s="458"/>
      <c r="V29" s="456"/>
      <c r="W29" s="456"/>
      <c r="X29" s="463"/>
      <c r="Y29" s="463"/>
      <c r="Z29" s="455"/>
    </row>
    <row r="30" ht="26.25" customHeight="1">
      <c r="A30" s="455"/>
      <c r="B30" s="456">
        <v>21.0</v>
      </c>
      <c r="C30" s="479"/>
      <c r="D30" s="472"/>
      <c r="E30" s="456"/>
      <c r="F30" s="463"/>
      <c r="G30" s="463"/>
      <c r="H30" s="456"/>
      <c r="I30" s="469"/>
      <c r="J30" s="469"/>
      <c r="K30" s="458"/>
      <c r="L30" s="458"/>
      <c r="M30" s="458"/>
      <c r="N30" s="458"/>
      <c r="O30" s="455"/>
      <c r="P30" s="455"/>
      <c r="Q30" s="455"/>
      <c r="R30" s="458"/>
      <c r="S30" s="458"/>
      <c r="T30" s="458"/>
      <c r="U30" s="458"/>
      <c r="V30" s="456"/>
      <c r="W30" s="456"/>
      <c r="X30" s="463"/>
      <c r="Y30" s="463"/>
      <c r="Z30" s="455"/>
    </row>
    <row r="31" ht="26.25" customHeight="1">
      <c r="A31" s="455"/>
      <c r="B31" s="456">
        <v>22.0</v>
      </c>
      <c r="C31" s="482"/>
      <c r="D31" s="472"/>
      <c r="E31" s="456"/>
      <c r="F31" s="463"/>
      <c r="G31" s="463"/>
      <c r="H31" s="456"/>
      <c r="I31" s="469"/>
      <c r="J31" s="469"/>
      <c r="K31" s="458"/>
      <c r="L31" s="458"/>
      <c r="M31" s="458"/>
      <c r="N31" s="458"/>
      <c r="O31" s="455"/>
      <c r="P31" s="455"/>
      <c r="Q31" s="455"/>
      <c r="R31" s="458"/>
      <c r="S31" s="458"/>
      <c r="T31" s="458"/>
      <c r="U31" s="458"/>
      <c r="V31" s="456"/>
      <c r="W31" s="456"/>
      <c r="X31" s="463"/>
      <c r="Y31" s="463"/>
      <c r="Z31" s="455"/>
    </row>
    <row r="32" ht="26.25" customHeight="1">
      <c r="A32" s="455"/>
      <c r="B32" s="456">
        <v>23.0</v>
      </c>
      <c r="C32" s="477"/>
      <c r="D32" s="472"/>
      <c r="E32" s="456"/>
      <c r="F32" s="463"/>
      <c r="G32" s="463"/>
      <c r="H32" s="456"/>
      <c r="I32" s="469"/>
      <c r="J32" s="469"/>
      <c r="K32" s="458"/>
      <c r="L32" s="458"/>
      <c r="M32" s="458"/>
      <c r="N32" s="458"/>
      <c r="O32" s="455"/>
      <c r="P32" s="455"/>
      <c r="Q32" s="455"/>
      <c r="R32" s="458"/>
      <c r="S32" s="458"/>
      <c r="T32" s="458"/>
      <c r="U32" s="458"/>
      <c r="V32" s="456"/>
      <c r="W32" s="456"/>
      <c r="X32" s="463"/>
      <c r="Y32" s="463"/>
      <c r="Z32" s="455"/>
    </row>
    <row r="33" ht="26.25" customHeight="1">
      <c r="A33" s="455"/>
      <c r="B33" s="456"/>
      <c r="C33" s="456" t="s">
        <v>143</v>
      </c>
      <c r="D33" s="485">
        <f>SUM(D10:D32)</f>
        <v>0</v>
      </c>
      <c r="E33" s="456"/>
      <c r="F33" s="463"/>
      <c r="G33" s="463"/>
      <c r="H33" s="456"/>
      <c r="I33" s="469"/>
      <c r="J33" s="469"/>
      <c r="K33" s="458"/>
      <c r="L33" s="458"/>
      <c r="M33" s="458"/>
      <c r="N33" s="458"/>
      <c r="O33" s="455"/>
      <c r="P33" s="455"/>
      <c r="Q33" s="455"/>
      <c r="R33" s="458"/>
      <c r="S33" s="458"/>
      <c r="T33" s="458"/>
      <c r="U33" s="458"/>
      <c r="V33" s="461"/>
      <c r="W33" s="458"/>
      <c r="X33" s="455"/>
      <c r="Y33" s="455"/>
      <c r="Z33" s="455"/>
    </row>
    <row r="34" ht="26.25" customHeight="1">
      <c r="A34" s="455"/>
      <c r="B34" s="482" t="s">
        <v>162</v>
      </c>
      <c r="C34" s="482">
        <v>30.0</v>
      </c>
      <c r="D34" s="477">
        <v>50.0</v>
      </c>
      <c r="E34" s="472">
        <v>70.0</v>
      </c>
      <c r="F34" s="463"/>
      <c r="G34" s="463"/>
      <c r="H34" s="456"/>
      <c r="I34" s="469"/>
      <c r="J34" s="469"/>
      <c r="K34" s="458"/>
      <c r="L34" s="458"/>
      <c r="M34" s="458"/>
      <c r="N34" s="458"/>
      <c r="O34" s="455"/>
      <c r="P34" s="455"/>
      <c r="Q34" s="455"/>
      <c r="R34" s="458"/>
      <c r="S34" s="458"/>
      <c r="T34" s="458"/>
      <c r="U34" s="458"/>
      <c r="V34" s="461"/>
      <c r="W34" s="458"/>
      <c r="X34" s="455"/>
      <c r="Y34" s="455"/>
      <c r="Z34" s="455"/>
    </row>
    <row r="35" ht="26.25" customHeight="1">
      <c r="A35" s="455"/>
      <c r="B35" s="456" t="s">
        <v>48</v>
      </c>
      <c r="C35" s="463">
        <f>+D10+D16+D20+D25+D29+D30+D31</f>
        <v>0</v>
      </c>
      <c r="D35" s="463">
        <f>+D12+D14+D17+D18+D21+D23+D26+D27+D28+D32</f>
        <v>0</v>
      </c>
      <c r="E35" s="463">
        <f>+D11+D13+D15+D19+D22+D24</f>
        <v>0</v>
      </c>
      <c r="F35" s="485">
        <f>SUM(C35:E35)</f>
        <v>0</v>
      </c>
      <c r="G35" s="463"/>
      <c r="H35" s="456"/>
      <c r="I35" s="469"/>
      <c r="J35" s="469"/>
      <c r="K35" s="458"/>
      <c r="L35" s="458"/>
      <c r="M35" s="458"/>
      <c r="N35" s="458"/>
      <c r="O35" s="455"/>
      <c r="P35" s="455"/>
      <c r="Q35" s="455"/>
      <c r="R35" s="458"/>
      <c r="S35" s="458"/>
      <c r="T35" s="458"/>
      <c r="U35" s="458"/>
      <c r="V35" s="461"/>
      <c r="W35" s="458"/>
      <c r="X35" s="455"/>
      <c r="Y35" s="455"/>
      <c r="Z35" s="455"/>
    </row>
    <row r="36" ht="26.25" customHeight="1">
      <c r="A36" s="455"/>
      <c r="B36" s="456"/>
      <c r="C36" s="456"/>
      <c r="D36" s="456"/>
      <c r="E36" s="456"/>
      <c r="F36" s="463"/>
      <c r="G36" s="463"/>
      <c r="H36" s="456"/>
      <c r="I36" s="469"/>
      <c r="J36" s="469"/>
      <c r="K36" s="458"/>
      <c r="L36" s="458"/>
      <c r="M36" s="458"/>
      <c r="N36" s="458"/>
      <c r="O36" s="455"/>
      <c r="P36" s="455"/>
      <c r="Q36" s="455"/>
      <c r="R36" s="458"/>
      <c r="S36" s="458"/>
      <c r="T36" s="458"/>
      <c r="U36" s="458"/>
      <c r="V36" s="461"/>
      <c r="W36" s="458"/>
      <c r="X36" s="455"/>
      <c r="Y36" s="455"/>
      <c r="Z36" s="455"/>
    </row>
    <row r="37" ht="26.25" customHeight="1">
      <c r="A37" s="455"/>
      <c r="B37" s="456"/>
      <c r="C37" s="456"/>
      <c r="D37" s="456"/>
      <c r="E37" s="456"/>
      <c r="F37" s="463"/>
      <c r="G37" s="463"/>
      <c r="H37" s="456"/>
      <c r="I37" s="469"/>
      <c r="J37" s="469"/>
      <c r="K37" s="458"/>
      <c r="L37" s="458"/>
      <c r="M37" s="458"/>
      <c r="N37" s="458"/>
      <c r="O37" s="455"/>
      <c r="P37" s="455"/>
      <c r="Q37" s="455"/>
      <c r="R37" s="458"/>
      <c r="S37" s="458"/>
      <c r="T37" s="458"/>
      <c r="U37" s="458"/>
      <c r="V37" s="461"/>
      <c r="W37" s="458"/>
      <c r="X37" s="455"/>
      <c r="Y37" s="455"/>
      <c r="Z37" s="455"/>
    </row>
    <row r="38" ht="26.25" customHeight="1">
      <c r="A38" s="455"/>
      <c r="B38" s="456"/>
      <c r="C38" s="463"/>
      <c r="D38" s="456"/>
      <c r="E38" s="456"/>
      <c r="F38" s="463"/>
      <c r="G38" s="463"/>
      <c r="H38" s="456"/>
      <c r="I38" s="469"/>
      <c r="J38" s="469"/>
      <c r="K38" s="458"/>
      <c r="L38" s="458"/>
      <c r="M38" s="458"/>
      <c r="N38" s="458"/>
      <c r="O38" s="455"/>
      <c r="P38" s="455"/>
      <c r="Q38" s="455"/>
      <c r="R38" s="458"/>
      <c r="S38" s="458"/>
      <c r="T38" s="458"/>
      <c r="U38" s="458"/>
      <c r="V38" s="461"/>
      <c r="W38" s="458"/>
      <c r="X38" s="455"/>
      <c r="Y38" s="455"/>
      <c r="Z38" s="455"/>
    </row>
    <row r="39" ht="26.25" customHeight="1">
      <c r="A39" s="455"/>
      <c r="B39" s="456"/>
      <c r="C39" s="456"/>
      <c r="D39" s="456"/>
      <c r="E39" s="456"/>
      <c r="F39" s="463"/>
      <c r="G39" s="463"/>
      <c r="H39" s="456"/>
      <c r="I39" s="469"/>
      <c r="J39" s="469"/>
      <c r="K39" s="458"/>
      <c r="L39" s="458"/>
      <c r="M39" s="458"/>
      <c r="N39" s="458"/>
      <c r="O39" s="455"/>
      <c r="P39" s="455"/>
      <c r="Q39" s="455"/>
      <c r="R39" s="458"/>
      <c r="S39" s="458"/>
      <c r="T39" s="458"/>
      <c r="U39" s="458"/>
      <c r="V39" s="461"/>
      <c r="W39" s="458"/>
      <c r="X39" s="455"/>
      <c r="Y39" s="455"/>
      <c r="Z39" s="455"/>
    </row>
    <row r="40" ht="26.25" customHeight="1">
      <c r="A40" s="455"/>
      <c r="B40" s="456"/>
      <c r="C40" s="456"/>
      <c r="D40" s="456"/>
      <c r="E40" s="456"/>
      <c r="F40" s="463"/>
      <c r="G40" s="463"/>
      <c r="H40" s="456"/>
      <c r="I40" s="469"/>
      <c r="J40" s="469"/>
      <c r="K40" s="458"/>
      <c r="L40" s="458"/>
      <c r="M40" s="458"/>
      <c r="N40" s="458"/>
      <c r="O40" s="455"/>
      <c r="P40" s="455"/>
      <c r="Q40" s="455"/>
      <c r="R40" s="458"/>
      <c r="S40" s="458"/>
      <c r="T40" s="458"/>
      <c r="U40" s="458"/>
      <c r="V40" s="461"/>
      <c r="W40" s="458"/>
      <c r="X40" s="455"/>
      <c r="Y40" s="455"/>
      <c r="Z40" s="455"/>
    </row>
    <row r="41" ht="26.25" customHeight="1">
      <c r="A41" s="455"/>
      <c r="B41" s="456"/>
      <c r="C41" s="456"/>
      <c r="D41" s="456"/>
      <c r="E41" s="456"/>
      <c r="F41" s="463"/>
      <c r="G41" s="463"/>
      <c r="H41" s="456"/>
      <c r="I41" s="469"/>
      <c r="J41" s="469"/>
      <c r="K41" s="458"/>
      <c r="L41" s="458"/>
      <c r="M41" s="458"/>
      <c r="N41" s="458"/>
      <c r="O41" s="455"/>
      <c r="P41" s="455"/>
      <c r="Q41" s="455"/>
      <c r="R41" s="458"/>
      <c r="S41" s="458"/>
      <c r="T41" s="458"/>
      <c r="U41" s="458"/>
      <c r="V41" s="461"/>
      <c r="W41" s="458"/>
      <c r="X41" s="455"/>
      <c r="Y41" s="455"/>
      <c r="Z41" s="455"/>
    </row>
    <row r="42" ht="26.25" customHeight="1">
      <c r="A42" s="455"/>
      <c r="B42" s="456"/>
      <c r="C42" s="456"/>
      <c r="D42" s="456"/>
      <c r="E42" s="456"/>
      <c r="F42" s="463"/>
      <c r="G42" s="463"/>
      <c r="H42" s="456"/>
      <c r="I42" s="469"/>
      <c r="J42" s="469"/>
      <c r="K42" s="458"/>
      <c r="L42" s="458"/>
      <c r="M42" s="458"/>
      <c r="N42" s="458"/>
      <c r="O42" s="455"/>
      <c r="P42" s="455"/>
      <c r="Q42" s="455"/>
      <c r="R42" s="458"/>
      <c r="S42" s="458"/>
      <c r="T42" s="458"/>
      <c r="U42" s="458"/>
      <c r="V42" s="461"/>
      <c r="W42" s="458"/>
      <c r="X42" s="455"/>
      <c r="Y42" s="455"/>
      <c r="Z42" s="455"/>
    </row>
    <row r="43" ht="26.25" customHeight="1">
      <c r="A43" s="455"/>
      <c r="B43" s="456"/>
      <c r="C43" s="456"/>
      <c r="D43" s="456"/>
      <c r="E43" s="456"/>
      <c r="F43" s="463"/>
      <c r="G43" s="463"/>
      <c r="H43" s="456"/>
      <c r="I43" s="469"/>
      <c r="J43" s="469"/>
      <c r="K43" s="458"/>
      <c r="L43" s="458"/>
      <c r="M43" s="458"/>
      <c r="N43" s="458"/>
      <c r="O43" s="455"/>
      <c r="P43" s="455"/>
      <c r="Q43" s="455"/>
      <c r="R43" s="458"/>
      <c r="S43" s="458"/>
      <c r="T43" s="458"/>
      <c r="U43" s="458"/>
      <c r="V43" s="461"/>
      <c r="W43" s="458"/>
      <c r="X43" s="455"/>
      <c r="Y43" s="455"/>
      <c r="Z43" s="455"/>
    </row>
    <row r="44" ht="26.25" customHeight="1">
      <c r="A44" s="455"/>
      <c r="B44" s="456"/>
      <c r="C44" s="456"/>
      <c r="D44" s="456"/>
      <c r="E44" s="456"/>
      <c r="F44" s="463"/>
      <c r="G44" s="463"/>
      <c r="H44" s="456"/>
      <c r="I44" s="469"/>
      <c r="J44" s="469"/>
      <c r="K44" s="458"/>
      <c r="L44" s="458"/>
      <c r="M44" s="458"/>
      <c r="N44" s="458"/>
      <c r="O44" s="455"/>
      <c r="P44" s="455"/>
      <c r="Q44" s="455"/>
      <c r="R44" s="458"/>
      <c r="S44" s="458"/>
      <c r="T44" s="458"/>
      <c r="U44" s="458"/>
      <c r="V44" s="461"/>
      <c r="W44" s="458"/>
      <c r="X44" s="455"/>
      <c r="Y44" s="455"/>
      <c r="Z44" s="455"/>
    </row>
    <row r="45" ht="26.25" customHeight="1">
      <c r="A45" s="455"/>
      <c r="B45" s="456"/>
      <c r="C45" s="456"/>
      <c r="D45" s="456"/>
      <c r="E45" s="456"/>
      <c r="F45" s="463"/>
      <c r="G45" s="463"/>
      <c r="H45" s="456"/>
      <c r="I45" s="469"/>
      <c r="J45" s="469"/>
      <c r="K45" s="458"/>
      <c r="L45" s="458"/>
      <c r="M45" s="458"/>
      <c r="N45" s="458"/>
      <c r="O45" s="455"/>
      <c r="P45" s="455"/>
      <c r="Q45" s="455"/>
      <c r="R45" s="458"/>
      <c r="S45" s="458"/>
      <c r="T45" s="458"/>
      <c r="U45" s="458"/>
      <c r="V45" s="461"/>
      <c r="W45" s="458"/>
      <c r="X45" s="455"/>
      <c r="Y45" s="455"/>
      <c r="Z45" s="455"/>
    </row>
    <row r="46" ht="26.25" customHeight="1">
      <c r="A46" s="455"/>
      <c r="B46" s="456"/>
      <c r="C46" s="456"/>
      <c r="D46" s="456"/>
      <c r="E46" s="456"/>
      <c r="F46" s="463"/>
      <c r="G46" s="463"/>
      <c r="H46" s="456"/>
      <c r="I46" s="469"/>
      <c r="J46" s="469"/>
      <c r="K46" s="458"/>
      <c r="L46" s="458"/>
      <c r="M46" s="458"/>
      <c r="N46" s="458"/>
      <c r="O46" s="455"/>
      <c r="P46" s="455"/>
      <c r="Q46" s="455"/>
      <c r="R46" s="458"/>
      <c r="S46" s="458"/>
      <c r="T46" s="458"/>
      <c r="U46" s="458"/>
      <c r="V46" s="461"/>
      <c r="W46" s="458"/>
      <c r="X46" s="455"/>
      <c r="Y46" s="455"/>
      <c r="Z46" s="455"/>
    </row>
    <row r="47" ht="26.25" customHeight="1">
      <c r="A47" s="455"/>
      <c r="B47" s="456"/>
      <c r="C47" s="456"/>
      <c r="D47" s="456"/>
      <c r="E47" s="456"/>
      <c r="F47" s="463"/>
      <c r="G47" s="463"/>
      <c r="H47" s="456"/>
      <c r="I47" s="469"/>
      <c r="J47" s="469"/>
      <c r="K47" s="458"/>
      <c r="L47" s="458"/>
      <c r="M47" s="458"/>
      <c r="N47" s="458"/>
      <c r="O47" s="455"/>
      <c r="P47" s="455"/>
      <c r="Q47" s="455"/>
      <c r="R47" s="458"/>
      <c r="S47" s="458"/>
      <c r="T47" s="458"/>
      <c r="U47" s="458"/>
      <c r="V47" s="461"/>
      <c r="W47" s="458"/>
      <c r="X47" s="455"/>
      <c r="Y47" s="455"/>
      <c r="Z47" s="455"/>
    </row>
    <row r="48" ht="26.25" customHeight="1">
      <c r="A48" s="455"/>
      <c r="B48" s="456"/>
      <c r="C48" s="456"/>
      <c r="D48" s="456"/>
      <c r="E48" s="456"/>
      <c r="F48" s="463"/>
      <c r="G48" s="463"/>
      <c r="H48" s="456"/>
      <c r="I48" s="469"/>
      <c r="J48" s="469"/>
      <c r="K48" s="458"/>
      <c r="L48" s="458"/>
      <c r="M48" s="458"/>
      <c r="N48" s="458"/>
      <c r="O48" s="455"/>
      <c r="P48" s="455"/>
      <c r="Q48" s="455"/>
      <c r="R48" s="458"/>
      <c r="S48" s="458"/>
      <c r="T48" s="458"/>
      <c r="U48" s="458"/>
      <c r="V48" s="461"/>
      <c r="W48" s="458"/>
      <c r="X48" s="455"/>
      <c r="Y48" s="455"/>
      <c r="Z48" s="455"/>
    </row>
    <row r="49" ht="26.25" customHeight="1">
      <c r="A49" s="455"/>
      <c r="B49" s="456"/>
      <c r="C49" s="456"/>
      <c r="D49" s="456"/>
      <c r="E49" s="456"/>
      <c r="F49" s="463"/>
      <c r="G49" s="463"/>
      <c r="H49" s="456"/>
      <c r="I49" s="469"/>
      <c r="J49" s="469"/>
      <c r="K49" s="458"/>
      <c r="L49" s="458"/>
      <c r="M49" s="458"/>
      <c r="N49" s="458"/>
      <c r="O49" s="455"/>
      <c r="P49" s="455"/>
      <c r="Q49" s="455"/>
      <c r="R49" s="458"/>
      <c r="S49" s="458"/>
      <c r="T49" s="458"/>
      <c r="U49" s="458"/>
      <c r="V49" s="461"/>
      <c r="W49" s="458"/>
      <c r="X49" s="455"/>
      <c r="Y49" s="455"/>
      <c r="Z49" s="455"/>
    </row>
    <row r="50" ht="26.25" customHeight="1">
      <c r="A50" s="455"/>
      <c r="B50" s="456"/>
      <c r="C50" s="456"/>
      <c r="D50" s="456"/>
      <c r="E50" s="456"/>
      <c r="F50" s="463"/>
      <c r="G50" s="463"/>
      <c r="H50" s="456"/>
      <c r="I50" s="469"/>
      <c r="J50" s="469"/>
      <c r="K50" s="458"/>
      <c r="L50" s="458"/>
      <c r="M50" s="458"/>
      <c r="N50" s="458"/>
      <c r="O50" s="455"/>
      <c r="P50" s="455"/>
      <c r="Q50" s="455"/>
      <c r="R50" s="458"/>
      <c r="S50" s="458"/>
      <c r="T50" s="458"/>
      <c r="U50" s="458"/>
      <c r="V50" s="461"/>
      <c r="W50" s="458"/>
      <c r="X50" s="455"/>
      <c r="Y50" s="455"/>
      <c r="Z50" s="455"/>
    </row>
    <row r="51" ht="26.25" customHeight="1">
      <c r="A51" s="455"/>
      <c r="B51" s="456"/>
      <c r="C51" s="456"/>
      <c r="D51" s="456"/>
      <c r="E51" s="456"/>
      <c r="F51" s="463"/>
      <c r="G51" s="463"/>
      <c r="H51" s="456"/>
      <c r="I51" s="469"/>
      <c r="J51" s="469"/>
      <c r="K51" s="458"/>
      <c r="L51" s="458"/>
      <c r="M51" s="458"/>
      <c r="N51" s="458"/>
      <c r="O51" s="455"/>
      <c r="P51" s="455"/>
      <c r="Q51" s="455"/>
      <c r="R51" s="458"/>
      <c r="S51" s="458"/>
      <c r="T51" s="458"/>
      <c r="U51" s="458"/>
      <c r="V51" s="461"/>
      <c r="W51" s="458"/>
      <c r="X51" s="455"/>
      <c r="Y51" s="455"/>
      <c r="Z51" s="455"/>
    </row>
    <row r="52" ht="26.25" customHeight="1">
      <c r="A52" s="455"/>
      <c r="B52" s="456"/>
      <c r="C52" s="456"/>
      <c r="D52" s="456"/>
      <c r="E52" s="456"/>
      <c r="F52" s="463"/>
      <c r="G52" s="463"/>
      <c r="H52" s="456"/>
      <c r="I52" s="469"/>
      <c r="J52" s="469"/>
      <c r="K52" s="458"/>
      <c r="L52" s="458"/>
      <c r="M52" s="458"/>
      <c r="N52" s="458"/>
      <c r="O52" s="455"/>
      <c r="P52" s="455"/>
      <c r="Q52" s="455"/>
      <c r="R52" s="458"/>
      <c r="S52" s="458"/>
      <c r="T52" s="458"/>
      <c r="U52" s="458"/>
      <c r="V52" s="461"/>
      <c r="W52" s="458"/>
      <c r="X52" s="455"/>
      <c r="Y52" s="455"/>
      <c r="Z52" s="455"/>
    </row>
    <row r="53" ht="26.25" customHeight="1">
      <c r="A53" s="455"/>
      <c r="B53" s="456"/>
      <c r="C53" s="456"/>
      <c r="D53" s="456"/>
      <c r="E53" s="456"/>
      <c r="F53" s="463"/>
      <c r="G53" s="463"/>
      <c r="H53" s="456"/>
      <c r="I53" s="469"/>
      <c r="J53" s="469"/>
      <c r="K53" s="458"/>
      <c r="L53" s="458"/>
      <c r="M53" s="458"/>
      <c r="N53" s="458"/>
      <c r="O53" s="455"/>
      <c r="P53" s="455"/>
      <c r="Q53" s="455"/>
      <c r="R53" s="458"/>
      <c r="S53" s="458"/>
      <c r="T53" s="458"/>
      <c r="U53" s="458"/>
      <c r="V53" s="461"/>
      <c r="W53" s="458"/>
      <c r="X53" s="455"/>
      <c r="Y53" s="455"/>
      <c r="Z53" s="455"/>
    </row>
    <row r="54" ht="26.25" customHeight="1">
      <c r="A54" s="455"/>
      <c r="B54" s="456"/>
      <c r="C54" s="456"/>
      <c r="D54" s="456"/>
      <c r="E54" s="456"/>
      <c r="F54" s="463"/>
      <c r="G54" s="463"/>
      <c r="H54" s="456"/>
      <c r="I54" s="469"/>
      <c r="J54" s="469"/>
      <c r="K54" s="458"/>
      <c r="L54" s="458"/>
      <c r="M54" s="458"/>
      <c r="N54" s="458"/>
      <c r="O54" s="455"/>
      <c r="P54" s="455"/>
      <c r="Q54" s="455"/>
      <c r="R54" s="458"/>
      <c r="S54" s="458"/>
      <c r="T54" s="458"/>
      <c r="U54" s="458"/>
      <c r="V54" s="461"/>
      <c r="W54" s="458"/>
      <c r="X54" s="455"/>
      <c r="Y54" s="455"/>
      <c r="Z54" s="455"/>
    </row>
    <row r="55" ht="26.25" customHeight="1">
      <c r="A55" s="455"/>
      <c r="B55" s="456"/>
      <c r="C55" s="456"/>
      <c r="D55" s="456"/>
      <c r="E55" s="456"/>
      <c r="F55" s="463"/>
      <c r="G55" s="463"/>
      <c r="H55" s="456"/>
      <c r="I55" s="469"/>
      <c r="J55" s="469"/>
      <c r="K55" s="458"/>
      <c r="L55" s="458"/>
      <c r="M55" s="458"/>
      <c r="N55" s="458"/>
      <c r="O55" s="455"/>
      <c r="P55" s="455"/>
      <c r="Q55" s="455"/>
      <c r="R55" s="458"/>
      <c r="S55" s="458"/>
      <c r="T55" s="458"/>
      <c r="U55" s="458"/>
      <c r="V55" s="461"/>
      <c r="W55" s="458"/>
      <c r="X55" s="455"/>
      <c r="Y55" s="455"/>
      <c r="Z55" s="455"/>
    </row>
    <row r="56" ht="26.25" customHeight="1">
      <c r="A56" s="455"/>
      <c r="B56" s="456"/>
      <c r="C56" s="456"/>
      <c r="D56" s="456"/>
      <c r="E56" s="456"/>
      <c r="F56" s="463"/>
      <c r="G56" s="463"/>
      <c r="H56" s="456"/>
      <c r="I56" s="469"/>
      <c r="J56" s="469"/>
      <c r="K56" s="458"/>
      <c r="L56" s="458"/>
      <c r="M56" s="458"/>
      <c r="N56" s="458"/>
      <c r="O56" s="455"/>
      <c r="P56" s="455"/>
      <c r="Q56" s="455"/>
      <c r="R56" s="458"/>
      <c r="S56" s="458"/>
      <c r="T56" s="458"/>
      <c r="U56" s="458"/>
      <c r="V56" s="461"/>
      <c r="W56" s="458"/>
      <c r="X56" s="455"/>
      <c r="Y56" s="455"/>
      <c r="Z56" s="455"/>
    </row>
    <row r="57" ht="26.25" customHeight="1">
      <c r="A57" s="455"/>
      <c r="B57" s="456"/>
      <c r="C57" s="456"/>
      <c r="D57" s="456"/>
      <c r="E57" s="456"/>
      <c r="F57" s="463"/>
      <c r="G57" s="463"/>
      <c r="H57" s="456"/>
      <c r="I57" s="469"/>
      <c r="J57" s="469"/>
      <c r="K57" s="458"/>
      <c r="L57" s="458"/>
      <c r="M57" s="458"/>
      <c r="N57" s="458"/>
      <c r="O57" s="455"/>
      <c r="P57" s="455"/>
      <c r="Q57" s="455"/>
      <c r="R57" s="458"/>
      <c r="S57" s="458"/>
      <c r="T57" s="458"/>
      <c r="U57" s="458"/>
      <c r="V57" s="461"/>
      <c r="W57" s="458"/>
      <c r="X57" s="455"/>
      <c r="Y57" s="455"/>
      <c r="Z57" s="455"/>
    </row>
    <row r="58" ht="26.25" customHeight="1">
      <c r="A58" s="455"/>
      <c r="B58" s="456"/>
      <c r="C58" s="456"/>
      <c r="D58" s="456" t="s">
        <v>143</v>
      </c>
      <c r="E58" s="486">
        <f>SUM(E37:E57)</f>
        <v>0</v>
      </c>
      <c r="F58" s="463"/>
      <c r="G58" s="463"/>
      <c r="H58" s="456"/>
      <c r="I58" s="469"/>
      <c r="J58" s="469"/>
      <c r="K58" s="458"/>
      <c r="L58" s="458"/>
      <c r="M58" s="458"/>
      <c r="N58" s="458"/>
      <c r="O58" s="455"/>
      <c r="P58" s="455"/>
      <c r="Q58" s="455"/>
      <c r="R58" s="458"/>
      <c r="S58" s="458"/>
      <c r="T58" s="458"/>
      <c r="U58" s="458"/>
      <c r="V58" s="461"/>
      <c r="W58" s="458"/>
      <c r="X58" s="455"/>
      <c r="Y58" s="455"/>
      <c r="Z58" s="455"/>
    </row>
    <row r="59" ht="26.25" customHeight="1">
      <c r="A59" s="455"/>
      <c r="B59" s="456"/>
      <c r="C59" s="456"/>
      <c r="D59" s="456"/>
      <c r="E59" s="456"/>
      <c r="F59" s="463"/>
      <c r="G59" s="463"/>
      <c r="H59" s="456"/>
      <c r="I59" s="469"/>
      <c r="J59" s="469"/>
      <c r="K59" s="458"/>
      <c r="L59" s="458"/>
      <c r="M59" s="458"/>
      <c r="N59" s="458"/>
      <c r="O59" s="455"/>
      <c r="P59" s="455"/>
      <c r="Q59" s="455"/>
      <c r="R59" s="458"/>
      <c r="S59" s="458"/>
      <c r="T59" s="458"/>
      <c r="U59" s="458"/>
      <c r="V59" s="461"/>
      <c r="W59" s="458"/>
      <c r="X59" s="455"/>
      <c r="Y59" s="455"/>
      <c r="Z59" s="455"/>
    </row>
    <row r="60" ht="26.25" customHeight="1">
      <c r="A60" s="455"/>
      <c r="B60" s="456"/>
      <c r="C60" s="456"/>
      <c r="D60" s="456"/>
      <c r="E60" s="456"/>
      <c r="F60" s="463"/>
      <c r="G60" s="463"/>
      <c r="H60" s="456"/>
      <c r="I60" s="469"/>
      <c r="J60" s="469"/>
      <c r="K60" s="458"/>
      <c r="L60" s="458"/>
      <c r="M60" s="458"/>
      <c r="N60" s="458"/>
      <c r="O60" s="455"/>
      <c r="P60" s="455"/>
      <c r="Q60" s="455"/>
      <c r="R60" s="458"/>
      <c r="S60" s="458"/>
      <c r="T60" s="458"/>
      <c r="U60" s="458"/>
      <c r="V60" s="461"/>
      <c r="W60" s="458"/>
      <c r="X60" s="455"/>
      <c r="Y60" s="455"/>
      <c r="Z60" s="455"/>
    </row>
    <row r="61" ht="26.25" customHeight="1">
      <c r="A61" s="455"/>
      <c r="B61" s="456"/>
      <c r="C61" s="456"/>
      <c r="D61" s="456"/>
      <c r="E61" s="456"/>
      <c r="F61" s="463"/>
      <c r="G61" s="463"/>
      <c r="H61" s="456"/>
      <c r="I61" s="469"/>
      <c r="J61" s="469"/>
      <c r="K61" s="458"/>
      <c r="L61" s="458"/>
      <c r="M61" s="458"/>
      <c r="N61" s="458"/>
      <c r="O61" s="455"/>
      <c r="P61" s="455"/>
      <c r="Q61" s="455"/>
      <c r="R61" s="458"/>
      <c r="S61" s="458"/>
      <c r="T61" s="458"/>
      <c r="U61" s="458"/>
      <c r="V61" s="461"/>
      <c r="W61" s="458"/>
      <c r="X61" s="455"/>
      <c r="Y61" s="455"/>
      <c r="Z61" s="455"/>
    </row>
    <row r="62" ht="26.25" customHeight="1">
      <c r="A62" s="455"/>
      <c r="B62" s="456"/>
      <c r="C62" s="456"/>
      <c r="D62" s="456"/>
      <c r="E62" s="456"/>
      <c r="F62" s="463"/>
      <c r="G62" s="463"/>
      <c r="H62" s="456"/>
      <c r="I62" s="469"/>
      <c r="J62" s="469"/>
      <c r="K62" s="458"/>
      <c r="L62" s="458"/>
      <c r="M62" s="458"/>
      <c r="N62" s="458"/>
      <c r="O62" s="455"/>
      <c r="P62" s="455"/>
      <c r="Q62" s="455"/>
      <c r="R62" s="458"/>
      <c r="S62" s="458"/>
      <c r="T62" s="458"/>
      <c r="U62" s="458"/>
      <c r="V62" s="461"/>
      <c r="W62" s="458"/>
      <c r="X62" s="455"/>
      <c r="Y62" s="455"/>
      <c r="Z62" s="455"/>
    </row>
    <row r="63" ht="26.25" customHeight="1">
      <c r="A63" s="455"/>
      <c r="B63" s="456"/>
      <c r="C63" s="456"/>
      <c r="D63" s="456"/>
      <c r="E63" s="456"/>
      <c r="F63" s="463"/>
      <c r="G63" s="463"/>
      <c r="H63" s="456"/>
      <c r="I63" s="469"/>
      <c r="J63" s="469"/>
      <c r="K63" s="458"/>
      <c r="L63" s="458"/>
      <c r="M63" s="458"/>
      <c r="N63" s="458"/>
      <c r="O63" s="455"/>
      <c r="P63" s="455"/>
      <c r="Q63" s="455"/>
      <c r="R63" s="458"/>
      <c r="S63" s="458"/>
      <c r="T63" s="458"/>
      <c r="U63" s="458"/>
      <c r="V63" s="461"/>
      <c r="W63" s="458"/>
      <c r="X63" s="455"/>
      <c r="Y63" s="455"/>
      <c r="Z63" s="455"/>
    </row>
    <row r="64" ht="26.25" customHeight="1">
      <c r="A64" s="455"/>
      <c r="B64" s="456"/>
      <c r="C64" s="456"/>
      <c r="D64" s="456"/>
      <c r="E64" s="456"/>
      <c r="F64" s="463"/>
      <c r="G64" s="463"/>
      <c r="H64" s="456"/>
      <c r="I64" s="469"/>
      <c r="J64" s="469"/>
      <c r="K64" s="458"/>
      <c r="L64" s="458"/>
      <c r="M64" s="458"/>
      <c r="N64" s="458"/>
      <c r="O64" s="455"/>
      <c r="P64" s="455"/>
      <c r="Q64" s="455"/>
      <c r="R64" s="458"/>
      <c r="S64" s="458"/>
      <c r="T64" s="458"/>
      <c r="U64" s="458"/>
      <c r="V64" s="461"/>
      <c r="W64" s="458"/>
      <c r="X64" s="455"/>
      <c r="Y64" s="455"/>
      <c r="Z64" s="455"/>
    </row>
    <row r="65" ht="26.25" customHeight="1">
      <c r="A65" s="455"/>
      <c r="B65" s="456"/>
      <c r="C65" s="456"/>
      <c r="D65" s="456"/>
      <c r="E65" s="456"/>
      <c r="F65" s="463"/>
      <c r="G65" s="463"/>
      <c r="H65" s="456"/>
      <c r="I65" s="469"/>
      <c r="J65" s="469"/>
      <c r="K65" s="458"/>
      <c r="L65" s="458"/>
      <c r="M65" s="458"/>
      <c r="N65" s="458"/>
      <c r="O65" s="455"/>
      <c r="P65" s="455"/>
      <c r="Q65" s="455"/>
      <c r="R65" s="458"/>
      <c r="S65" s="458"/>
      <c r="T65" s="458"/>
      <c r="U65" s="458"/>
      <c r="V65" s="461"/>
      <c r="W65" s="458"/>
      <c r="X65" s="455"/>
      <c r="Y65" s="455"/>
      <c r="Z65" s="455"/>
    </row>
    <row r="66" ht="26.25" customHeight="1">
      <c r="A66" s="455"/>
      <c r="B66" s="456"/>
      <c r="C66" s="456"/>
      <c r="D66" s="456"/>
      <c r="E66" s="456"/>
      <c r="F66" s="463"/>
      <c r="G66" s="463"/>
      <c r="H66" s="456"/>
      <c r="I66" s="469"/>
      <c r="J66" s="469"/>
      <c r="K66" s="458"/>
      <c r="L66" s="458"/>
      <c r="M66" s="458"/>
      <c r="N66" s="458"/>
      <c r="O66" s="455"/>
      <c r="P66" s="455"/>
      <c r="Q66" s="455"/>
      <c r="R66" s="458"/>
      <c r="S66" s="458"/>
      <c r="T66" s="458"/>
      <c r="U66" s="458"/>
      <c r="V66" s="461"/>
      <c r="W66" s="458"/>
      <c r="X66" s="455"/>
      <c r="Y66" s="455"/>
      <c r="Z66" s="455"/>
    </row>
    <row r="67" ht="26.25" customHeight="1">
      <c r="A67" s="455"/>
      <c r="B67" s="456"/>
      <c r="C67" s="456"/>
      <c r="D67" s="456"/>
      <c r="E67" s="456"/>
      <c r="F67" s="463"/>
      <c r="G67" s="463"/>
      <c r="H67" s="456"/>
      <c r="I67" s="469"/>
      <c r="J67" s="469"/>
      <c r="K67" s="458"/>
      <c r="L67" s="458"/>
      <c r="M67" s="458"/>
      <c r="N67" s="458"/>
      <c r="O67" s="455"/>
      <c r="P67" s="455"/>
      <c r="Q67" s="455"/>
      <c r="R67" s="458"/>
      <c r="S67" s="458"/>
      <c r="T67" s="458"/>
      <c r="U67" s="458"/>
      <c r="V67" s="461"/>
      <c r="W67" s="458"/>
      <c r="X67" s="455"/>
      <c r="Y67" s="455"/>
      <c r="Z67" s="455"/>
    </row>
    <row r="68" ht="26.25" customHeight="1">
      <c r="A68" s="455"/>
      <c r="B68" s="456"/>
      <c r="C68" s="456"/>
      <c r="D68" s="456"/>
      <c r="E68" s="456"/>
      <c r="F68" s="463"/>
      <c r="G68" s="463"/>
      <c r="H68" s="456"/>
      <c r="I68" s="469"/>
      <c r="J68" s="469"/>
      <c r="K68" s="458"/>
      <c r="L68" s="458"/>
      <c r="M68" s="458"/>
      <c r="N68" s="458"/>
      <c r="O68" s="455"/>
      <c r="P68" s="455"/>
      <c r="Q68" s="455"/>
      <c r="R68" s="458"/>
      <c r="S68" s="458"/>
      <c r="T68" s="458"/>
      <c r="U68" s="458"/>
      <c r="V68" s="461"/>
      <c r="W68" s="458"/>
      <c r="X68" s="455"/>
      <c r="Y68" s="455"/>
      <c r="Z68" s="455"/>
    </row>
    <row r="69" ht="26.25" customHeight="1">
      <c r="A69" s="455"/>
      <c r="B69" s="456"/>
      <c r="C69" s="456"/>
      <c r="D69" s="456"/>
      <c r="E69" s="456"/>
      <c r="F69" s="463"/>
      <c r="G69" s="463"/>
      <c r="H69" s="456"/>
      <c r="I69" s="469"/>
      <c r="J69" s="469"/>
      <c r="K69" s="458"/>
      <c r="L69" s="458"/>
      <c r="M69" s="458"/>
      <c r="N69" s="458"/>
      <c r="O69" s="455"/>
      <c r="P69" s="455"/>
      <c r="Q69" s="455"/>
      <c r="R69" s="458"/>
      <c r="S69" s="458"/>
      <c r="T69" s="458"/>
      <c r="U69" s="458"/>
      <c r="V69" s="461"/>
      <c r="W69" s="458"/>
      <c r="X69" s="455"/>
      <c r="Y69" s="455"/>
      <c r="Z69" s="455"/>
    </row>
    <row r="70" ht="26.25" customHeight="1">
      <c r="A70" s="455"/>
      <c r="B70" s="456"/>
      <c r="C70" s="456"/>
      <c r="D70" s="456"/>
      <c r="E70" s="456"/>
      <c r="F70" s="463"/>
      <c r="G70" s="463"/>
      <c r="H70" s="456"/>
      <c r="I70" s="469"/>
      <c r="J70" s="469"/>
      <c r="K70" s="458"/>
      <c r="L70" s="458"/>
      <c r="M70" s="458"/>
      <c r="N70" s="458"/>
      <c r="O70" s="455"/>
      <c r="P70" s="455"/>
      <c r="Q70" s="455"/>
      <c r="R70" s="458"/>
      <c r="S70" s="458"/>
      <c r="T70" s="458"/>
      <c r="U70" s="458"/>
      <c r="V70" s="461"/>
      <c r="W70" s="458"/>
      <c r="X70" s="455"/>
      <c r="Y70" s="455"/>
      <c r="Z70" s="455"/>
    </row>
    <row r="71" ht="26.25" customHeight="1">
      <c r="A71" s="455"/>
      <c r="B71" s="456"/>
      <c r="C71" s="456"/>
      <c r="D71" s="456"/>
      <c r="E71" s="456"/>
      <c r="F71" s="463"/>
      <c r="G71" s="463"/>
      <c r="H71" s="456"/>
      <c r="I71" s="469"/>
      <c r="J71" s="469"/>
      <c r="K71" s="458"/>
      <c r="L71" s="458"/>
      <c r="M71" s="458"/>
      <c r="N71" s="458"/>
      <c r="O71" s="455"/>
      <c r="P71" s="455"/>
      <c r="Q71" s="455"/>
      <c r="R71" s="458"/>
      <c r="S71" s="458"/>
      <c r="T71" s="458"/>
      <c r="U71" s="458"/>
      <c r="V71" s="461"/>
      <c r="W71" s="458"/>
      <c r="X71" s="455"/>
      <c r="Y71" s="455"/>
      <c r="Z71" s="455"/>
    </row>
    <row r="72" ht="26.25" customHeight="1">
      <c r="A72" s="455"/>
      <c r="B72" s="456"/>
      <c r="C72" s="456"/>
      <c r="D72" s="456"/>
      <c r="E72" s="456"/>
      <c r="F72" s="463"/>
      <c r="G72" s="463"/>
      <c r="H72" s="456"/>
      <c r="I72" s="469"/>
      <c r="J72" s="469"/>
      <c r="K72" s="458"/>
      <c r="L72" s="458"/>
      <c r="M72" s="458"/>
      <c r="N72" s="458"/>
      <c r="O72" s="455"/>
      <c r="P72" s="455"/>
      <c r="Q72" s="455"/>
      <c r="R72" s="458"/>
      <c r="S72" s="458"/>
      <c r="T72" s="458"/>
      <c r="U72" s="458"/>
      <c r="V72" s="461"/>
      <c r="W72" s="458"/>
      <c r="X72" s="455"/>
      <c r="Y72" s="455"/>
      <c r="Z72" s="455"/>
    </row>
    <row r="73" ht="26.25" customHeight="1">
      <c r="A73" s="455"/>
      <c r="B73" s="456"/>
      <c r="C73" s="456"/>
      <c r="D73" s="456"/>
      <c r="E73" s="456"/>
      <c r="F73" s="463"/>
      <c r="G73" s="463"/>
      <c r="H73" s="456"/>
      <c r="I73" s="469"/>
      <c r="J73" s="469"/>
      <c r="K73" s="458"/>
      <c r="L73" s="458"/>
      <c r="M73" s="458"/>
      <c r="N73" s="458"/>
      <c r="O73" s="455"/>
      <c r="P73" s="455"/>
      <c r="Q73" s="455"/>
      <c r="R73" s="458"/>
      <c r="S73" s="458"/>
      <c r="T73" s="458"/>
      <c r="U73" s="458"/>
      <c r="V73" s="461"/>
      <c r="W73" s="458"/>
      <c r="X73" s="455"/>
      <c r="Y73" s="455"/>
      <c r="Z73" s="455"/>
    </row>
    <row r="74" ht="26.25" customHeight="1">
      <c r="A74" s="455"/>
      <c r="B74" s="456"/>
      <c r="C74" s="456"/>
      <c r="D74" s="456"/>
      <c r="E74" s="456"/>
      <c r="F74" s="463"/>
      <c r="G74" s="463"/>
      <c r="H74" s="456"/>
      <c r="I74" s="469"/>
      <c r="J74" s="469"/>
      <c r="K74" s="458"/>
      <c r="L74" s="458"/>
      <c r="M74" s="458"/>
      <c r="N74" s="458"/>
      <c r="O74" s="455"/>
      <c r="P74" s="455"/>
      <c r="Q74" s="455"/>
      <c r="R74" s="458"/>
      <c r="S74" s="458"/>
      <c r="T74" s="458"/>
      <c r="U74" s="458"/>
      <c r="V74" s="461"/>
      <c r="W74" s="458"/>
      <c r="X74" s="455"/>
      <c r="Y74" s="455"/>
      <c r="Z74" s="455"/>
    </row>
    <row r="75" ht="26.25" customHeight="1">
      <c r="A75" s="455"/>
      <c r="B75" s="456"/>
      <c r="C75" s="456"/>
      <c r="D75" s="456"/>
      <c r="E75" s="456"/>
      <c r="F75" s="463"/>
      <c r="G75" s="463"/>
      <c r="H75" s="456"/>
      <c r="I75" s="469"/>
      <c r="J75" s="469"/>
      <c r="K75" s="458"/>
      <c r="L75" s="458"/>
      <c r="M75" s="458"/>
      <c r="N75" s="458"/>
      <c r="O75" s="455"/>
      <c r="P75" s="455"/>
      <c r="Q75" s="455"/>
      <c r="R75" s="458"/>
      <c r="S75" s="458"/>
      <c r="T75" s="458"/>
      <c r="U75" s="458"/>
      <c r="V75" s="461"/>
      <c r="W75" s="458"/>
      <c r="X75" s="455"/>
      <c r="Y75" s="455"/>
      <c r="Z75" s="455"/>
    </row>
    <row r="76" ht="26.25" customHeight="1">
      <c r="A76" s="455"/>
      <c r="B76" s="456"/>
      <c r="C76" s="456"/>
      <c r="D76" s="456"/>
      <c r="E76" s="456"/>
      <c r="F76" s="463"/>
      <c r="G76" s="463"/>
      <c r="H76" s="456"/>
      <c r="I76" s="469"/>
      <c r="J76" s="469"/>
      <c r="K76" s="458"/>
      <c r="L76" s="458"/>
      <c r="M76" s="458"/>
      <c r="N76" s="458"/>
      <c r="O76" s="455"/>
      <c r="P76" s="455"/>
      <c r="Q76" s="455"/>
      <c r="R76" s="458"/>
      <c r="S76" s="458"/>
      <c r="T76" s="458"/>
      <c r="U76" s="458"/>
      <c r="V76" s="461"/>
      <c r="W76" s="458"/>
      <c r="X76" s="455"/>
      <c r="Y76" s="455"/>
      <c r="Z76" s="455"/>
    </row>
    <row r="77" ht="26.25" customHeight="1">
      <c r="A77" s="455"/>
      <c r="B77" s="456"/>
      <c r="C77" s="456"/>
      <c r="D77" s="456"/>
      <c r="E77" s="456"/>
      <c r="F77" s="463"/>
      <c r="G77" s="463"/>
      <c r="H77" s="456"/>
      <c r="I77" s="469"/>
      <c r="J77" s="469"/>
      <c r="K77" s="458"/>
      <c r="L77" s="458"/>
      <c r="M77" s="458"/>
      <c r="N77" s="458"/>
      <c r="O77" s="455"/>
      <c r="P77" s="455"/>
      <c r="Q77" s="455"/>
      <c r="R77" s="458"/>
      <c r="S77" s="458"/>
      <c r="T77" s="458"/>
      <c r="U77" s="458"/>
      <c r="V77" s="461"/>
      <c r="W77" s="458"/>
      <c r="X77" s="455"/>
      <c r="Y77" s="455"/>
      <c r="Z77" s="455"/>
    </row>
    <row r="78" ht="26.25" customHeight="1">
      <c r="A78" s="455"/>
      <c r="B78" s="456"/>
      <c r="C78" s="456"/>
      <c r="D78" s="456"/>
      <c r="E78" s="456"/>
      <c r="F78" s="463"/>
      <c r="G78" s="463"/>
      <c r="H78" s="456"/>
      <c r="I78" s="469"/>
      <c r="J78" s="469"/>
      <c r="K78" s="458"/>
      <c r="L78" s="458"/>
      <c r="M78" s="458"/>
      <c r="N78" s="458"/>
      <c r="O78" s="455"/>
      <c r="P78" s="455"/>
      <c r="Q78" s="455"/>
      <c r="R78" s="458"/>
      <c r="S78" s="458"/>
      <c r="T78" s="458"/>
      <c r="U78" s="458"/>
      <c r="V78" s="461"/>
      <c r="W78" s="458"/>
      <c r="X78" s="455"/>
      <c r="Y78" s="455"/>
      <c r="Z78" s="455"/>
    </row>
    <row r="79" ht="26.25" customHeight="1">
      <c r="A79" s="455"/>
      <c r="B79" s="456"/>
      <c r="C79" s="456"/>
      <c r="D79" s="456"/>
      <c r="E79" s="456"/>
      <c r="F79" s="463"/>
      <c r="G79" s="463"/>
      <c r="H79" s="456"/>
      <c r="I79" s="469"/>
      <c r="J79" s="469"/>
      <c r="K79" s="458"/>
      <c r="L79" s="458"/>
      <c r="M79" s="458"/>
      <c r="N79" s="458"/>
      <c r="O79" s="455"/>
      <c r="P79" s="455"/>
      <c r="Q79" s="455"/>
      <c r="R79" s="458"/>
      <c r="S79" s="458"/>
      <c r="T79" s="458"/>
      <c r="U79" s="458"/>
      <c r="V79" s="461"/>
      <c r="W79" s="458"/>
      <c r="X79" s="455"/>
      <c r="Y79" s="455"/>
      <c r="Z79" s="455"/>
    </row>
    <row r="80" ht="26.25" customHeight="1">
      <c r="A80" s="455"/>
      <c r="B80" s="456"/>
      <c r="C80" s="456"/>
      <c r="D80" s="456"/>
      <c r="E80" s="456"/>
      <c r="F80" s="463"/>
      <c r="G80" s="463"/>
      <c r="H80" s="456"/>
      <c r="I80" s="469"/>
      <c r="J80" s="469"/>
      <c r="K80" s="458"/>
      <c r="L80" s="458"/>
      <c r="M80" s="458"/>
      <c r="N80" s="458"/>
      <c r="O80" s="455"/>
      <c r="P80" s="455"/>
      <c r="Q80" s="455"/>
      <c r="R80" s="458"/>
      <c r="S80" s="458"/>
      <c r="T80" s="458"/>
      <c r="U80" s="458"/>
      <c r="V80" s="461"/>
      <c r="W80" s="458"/>
      <c r="X80" s="455"/>
      <c r="Y80" s="455"/>
      <c r="Z80" s="455"/>
    </row>
    <row r="81" ht="26.25" customHeight="1">
      <c r="A81" s="455"/>
      <c r="B81" s="456"/>
      <c r="C81" s="456"/>
      <c r="D81" s="456"/>
      <c r="E81" s="456"/>
      <c r="F81" s="463"/>
      <c r="G81" s="463"/>
      <c r="H81" s="456"/>
      <c r="I81" s="487"/>
      <c r="J81" s="469"/>
      <c r="K81" s="458"/>
      <c r="L81" s="458"/>
      <c r="M81" s="458"/>
      <c r="N81" s="458"/>
      <c r="O81" s="455"/>
      <c r="P81" s="455"/>
      <c r="Q81" s="455"/>
      <c r="R81" s="458"/>
      <c r="S81" s="458"/>
      <c r="T81" s="458"/>
      <c r="U81" s="458"/>
      <c r="V81" s="461"/>
      <c r="W81" s="458"/>
      <c r="X81" s="455"/>
      <c r="Y81" s="455"/>
      <c r="Z81" s="455"/>
    </row>
    <row r="82" ht="26.25" customHeight="1">
      <c r="A82" s="455"/>
      <c r="B82" s="456"/>
      <c r="C82" s="456"/>
      <c r="D82" s="456"/>
      <c r="E82" s="456"/>
      <c r="F82" s="463"/>
      <c r="G82" s="463"/>
      <c r="H82" s="456"/>
      <c r="I82" s="469"/>
      <c r="J82" s="469"/>
      <c r="K82" s="458"/>
      <c r="L82" s="458"/>
      <c r="M82" s="458"/>
      <c r="N82" s="458"/>
      <c r="O82" s="455"/>
      <c r="P82" s="455"/>
      <c r="Q82" s="455"/>
      <c r="R82" s="458"/>
      <c r="S82" s="458"/>
      <c r="T82" s="458"/>
      <c r="U82" s="458"/>
      <c r="V82" s="461"/>
      <c r="W82" s="458"/>
      <c r="X82" s="455"/>
      <c r="Y82" s="455"/>
      <c r="Z82" s="455"/>
    </row>
    <row r="83" ht="26.25" customHeight="1">
      <c r="A83" s="455"/>
      <c r="B83" s="456"/>
      <c r="C83" s="456"/>
      <c r="D83" s="456"/>
      <c r="E83" s="456"/>
      <c r="F83" s="463"/>
      <c r="G83" s="463"/>
      <c r="H83" s="456"/>
      <c r="I83" s="469"/>
      <c r="J83" s="469"/>
      <c r="K83" s="458"/>
      <c r="L83" s="458"/>
      <c r="M83" s="458"/>
      <c r="N83" s="458"/>
      <c r="O83" s="455"/>
      <c r="P83" s="455"/>
      <c r="Q83" s="455"/>
      <c r="R83" s="458"/>
      <c r="S83" s="458"/>
      <c r="T83" s="458"/>
      <c r="U83" s="458"/>
      <c r="V83" s="461"/>
      <c r="W83" s="458"/>
      <c r="X83" s="455"/>
      <c r="Y83" s="455"/>
      <c r="Z83" s="455"/>
    </row>
    <row r="84" ht="26.25" customHeight="1">
      <c r="A84" s="455"/>
      <c r="B84" s="456"/>
      <c r="C84" s="456"/>
      <c r="D84" s="456"/>
      <c r="E84" s="456"/>
      <c r="F84" s="463"/>
      <c r="G84" s="463"/>
      <c r="H84" s="456"/>
      <c r="I84" s="469"/>
      <c r="J84" s="469"/>
      <c r="K84" s="458"/>
      <c r="L84" s="458"/>
      <c r="M84" s="458"/>
      <c r="N84" s="458"/>
      <c r="O84" s="455"/>
      <c r="P84" s="455"/>
      <c r="Q84" s="455"/>
      <c r="R84" s="458"/>
      <c r="S84" s="458"/>
      <c r="T84" s="458"/>
      <c r="U84" s="458"/>
      <c r="V84" s="461"/>
      <c r="W84" s="458"/>
      <c r="X84" s="455"/>
      <c r="Y84" s="455"/>
      <c r="Z84" s="455"/>
    </row>
    <row r="85" ht="26.25" customHeight="1">
      <c r="A85" s="455"/>
      <c r="B85" s="456"/>
      <c r="C85" s="456"/>
      <c r="D85" s="456"/>
      <c r="E85" s="456"/>
      <c r="F85" s="463"/>
      <c r="G85" s="463"/>
      <c r="H85" s="456"/>
      <c r="I85" s="469"/>
      <c r="J85" s="469"/>
      <c r="K85" s="458"/>
      <c r="L85" s="458"/>
      <c r="M85" s="458"/>
      <c r="N85" s="458"/>
      <c r="O85" s="455"/>
      <c r="P85" s="455"/>
      <c r="Q85" s="455"/>
      <c r="R85" s="458"/>
      <c r="S85" s="458"/>
      <c r="T85" s="458"/>
      <c r="U85" s="458"/>
      <c r="V85" s="461"/>
      <c r="W85" s="458"/>
      <c r="X85" s="455"/>
      <c r="Y85" s="455"/>
      <c r="Z85" s="455"/>
    </row>
    <row r="86" ht="26.25" customHeight="1">
      <c r="A86" s="455"/>
      <c r="B86" s="456"/>
      <c r="C86" s="456"/>
      <c r="D86" s="456"/>
      <c r="E86" s="456"/>
      <c r="F86" s="463"/>
      <c r="G86" s="463"/>
      <c r="H86" s="456"/>
      <c r="I86" s="469"/>
      <c r="J86" s="469"/>
      <c r="K86" s="458"/>
      <c r="L86" s="458"/>
      <c r="M86" s="458"/>
      <c r="N86" s="458"/>
      <c r="O86" s="455"/>
      <c r="P86" s="455"/>
      <c r="Q86" s="455"/>
      <c r="R86" s="458"/>
      <c r="S86" s="458"/>
      <c r="T86" s="458"/>
      <c r="U86" s="458"/>
      <c r="V86" s="461"/>
      <c r="W86" s="458"/>
      <c r="X86" s="455"/>
      <c r="Y86" s="455"/>
      <c r="Z86" s="455"/>
    </row>
    <row r="87" ht="26.25" customHeight="1">
      <c r="A87" s="455"/>
      <c r="B87" s="456"/>
      <c r="C87" s="456"/>
      <c r="D87" s="456"/>
      <c r="E87" s="456"/>
      <c r="F87" s="463"/>
      <c r="G87" s="463"/>
      <c r="H87" s="456"/>
      <c r="I87" s="469"/>
      <c r="J87" s="469"/>
      <c r="K87" s="458"/>
      <c r="L87" s="458"/>
      <c r="M87" s="458"/>
      <c r="N87" s="458"/>
      <c r="O87" s="455"/>
      <c r="P87" s="455"/>
      <c r="Q87" s="455"/>
      <c r="R87" s="458"/>
      <c r="S87" s="458"/>
      <c r="T87" s="458"/>
      <c r="U87" s="458"/>
      <c r="V87" s="461"/>
      <c r="W87" s="458"/>
      <c r="X87" s="455"/>
      <c r="Y87" s="455"/>
      <c r="Z87" s="455"/>
    </row>
    <row r="88" ht="26.25" customHeight="1">
      <c r="A88" s="455"/>
      <c r="B88" s="456"/>
      <c r="C88" s="456"/>
      <c r="D88" s="456"/>
      <c r="E88" s="456"/>
      <c r="F88" s="463"/>
      <c r="G88" s="463"/>
      <c r="H88" s="456"/>
      <c r="I88" s="469"/>
      <c r="J88" s="469"/>
      <c r="K88" s="458"/>
      <c r="L88" s="458"/>
      <c r="M88" s="458"/>
      <c r="N88" s="458"/>
      <c r="O88" s="455"/>
      <c r="P88" s="455"/>
      <c r="Q88" s="455"/>
      <c r="R88" s="458"/>
      <c r="S88" s="458"/>
      <c r="T88" s="458"/>
      <c r="U88" s="458"/>
      <c r="V88" s="461"/>
      <c r="W88" s="458"/>
      <c r="X88" s="455"/>
      <c r="Y88" s="455"/>
      <c r="Z88" s="455"/>
    </row>
    <row r="89" ht="26.25" customHeight="1">
      <c r="A89" s="455"/>
      <c r="B89" s="456"/>
      <c r="C89" s="456"/>
      <c r="D89" s="456"/>
      <c r="E89" s="456"/>
      <c r="F89" s="463"/>
      <c r="G89" s="463"/>
      <c r="H89" s="456"/>
      <c r="I89" s="469"/>
      <c r="J89" s="469"/>
      <c r="K89" s="458"/>
      <c r="L89" s="458"/>
      <c r="M89" s="458"/>
      <c r="N89" s="458"/>
      <c r="O89" s="455"/>
      <c r="P89" s="455"/>
      <c r="Q89" s="455"/>
      <c r="R89" s="458"/>
      <c r="S89" s="458"/>
      <c r="T89" s="458"/>
      <c r="U89" s="458"/>
      <c r="V89" s="461"/>
      <c r="W89" s="458"/>
      <c r="X89" s="455"/>
      <c r="Y89" s="455"/>
      <c r="Z89" s="455"/>
    </row>
    <row r="90" ht="26.25" customHeight="1">
      <c r="A90" s="455"/>
      <c r="B90" s="456"/>
      <c r="C90" s="456"/>
      <c r="D90" s="456"/>
      <c r="E90" s="456"/>
      <c r="F90" s="463"/>
      <c r="G90" s="463"/>
      <c r="H90" s="456"/>
      <c r="I90" s="469"/>
      <c r="J90" s="469"/>
      <c r="K90" s="458"/>
      <c r="L90" s="458"/>
      <c r="M90" s="458"/>
      <c r="N90" s="458"/>
      <c r="O90" s="455"/>
      <c r="P90" s="455"/>
      <c r="Q90" s="455"/>
      <c r="R90" s="458"/>
      <c r="S90" s="458"/>
      <c r="T90" s="458"/>
      <c r="U90" s="458"/>
      <c r="V90" s="461"/>
      <c r="W90" s="458"/>
      <c r="X90" s="455"/>
      <c r="Y90" s="455"/>
      <c r="Z90" s="455"/>
    </row>
    <row r="91" ht="26.25" customHeight="1">
      <c r="A91" s="455"/>
      <c r="B91" s="456"/>
      <c r="C91" s="456"/>
      <c r="D91" s="456"/>
      <c r="E91" s="456"/>
      <c r="F91" s="463"/>
      <c r="G91" s="463"/>
      <c r="H91" s="456"/>
      <c r="I91" s="469"/>
      <c r="J91" s="469"/>
      <c r="K91" s="458"/>
      <c r="L91" s="458"/>
      <c r="M91" s="458"/>
      <c r="N91" s="458"/>
      <c r="O91" s="455"/>
      <c r="P91" s="455"/>
      <c r="Q91" s="455"/>
      <c r="R91" s="458"/>
      <c r="S91" s="458"/>
      <c r="T91" s="458"/>
      <c r="U91" s="458"/>
      <c r="V91" s="461"/>
      <c r="W91" s="458"/>
      <c r="X91" s="455"/>
      <c r="Y91" s="455"/>
      <c r="Z91" s="455"/>
    </row>
    <row r="92" ht="26.25" customHeight="1">
      <c r="A92" s="455"/>
      <c r="B92" s="456"/>
      <c r="C92" s="456"/>
      <c r="D92" s="456"/>
      <c r="E92" s="456"/>
      <c r="F92" s="463"/>
      <c r="G92" s="463"/>
      <c r="H92" s="456"/>
      <c r="I92" s="469"/>
      <c r="J92" s="469"/>
      <c r="K92" s="458"/>
      <c r="L92" s="458"/>
      <c r="M92" s="458"/>
      <c r="N92" s="458"/>
      <c r="O92" s="455"/>
      <c r="P92" s="455"/>
      <c r="Q92" s="455"/>
      <c r="R92" s="458"/>
      <c r="S92" s="458"/>
      <c r="T92" s="458"/>
      <c r="U92" s="458"/>
      <c r="V92" s="461"/>
      <c r="W92" s="458"/>
      <c r="X92" s="455"/>
      <c r="Y92" s="455"/>
      <c r="Z92" s="455"/>
    </row>
    <row r="93" ht="26.25" customHeight="1">
      <c r="A93" s="455"/>
      <c r="B93" s="456"/>
      <c r="C93" s="456"/>
      <c r="D93" s="456"/>
      <c r="E93" s="456"/>
      <c r="F93" s="463"/>
      <c r="G93" s="463"/>
      <c r="H93" s="456"/>
      <c r="I93" s="469"/>
      <c r="J93" s="469"/>
      <c r="K93" s="458"/>
      <c r="L93" s="458"/>
      <c r="M93" s="458"/>
      <c r="N93" s="458"/>
      <c r="O93" s="455"/>
      <c r="P93" s="455"/>
      <c r="Q93" s="455"/>
      <c r="R93" s="458"/>
      <c r="S93" s="458"/>
      <c r="T93" s="458"/>
      <c r="U93" s="458"/>
      <c r="V93" s="461"/>
      <c r="W93" s="458"/>
      <c r="X93" s="455"/>
      <c r="Y93" s="455"/>
      <c r="Z93" s="455"/>
    </row>
    <row r="94" ht="26.25" customHeight="1">
      <c r="A94" s="455"/>
      <c r="B94" s="456"/>
      <c r="C94" s="456"/>
      <c r="D94" s="456"/>
      <c r="E94" s="456"/>
      <c r="F94" s="463"/>
      <c r="G94" s="463"/>
      <c r="H94" s="456"/>
      <c r="I94" s="469"/>
      <c r="J94" s="469"/>
      <c r="K94" s="458"/>
      <c r="L94" s="458"/>
      <c r="M94" s="458"/>
      <c r="N94" s="458"/>
      <c r="O94" s="455"/>
      <c r="P94" s="455"/>
      <c r="Q94" s="455"/>
      <c r="R94" s="458"/>
      <c r="S94" s="458"/>
      <c r="T94" s="458"/>
      <c r="U94" s="458"/>
      <c r="V94" s="461"/>
      <c r="W94" s="458"/>
      <c r="X94" s="455"/>
      <c r="Y94" s="455"/>
      <c r="Z94" s="455"/>
    </row>
    <row r="95" ht="26.25" customHeight="1">
      <c r="A95" s="455"/>
      <c r="B95" s="456"/>
      <c r="C95" s="456"/>
      <c r="D95" s="456"/>
      <c r="E95" s="456"/>
      <c r="F95" s="463"/>
      <c r="G95" s="463"/>
      <c r="H95" s="456"/>
      <c r="I95" s="469"/>
      <c r="J95" s="469"/>
      <c r="K95" s="458"/>
      <c r="L95" s="458"/>
      <c r="M95" s="458"/>
      <c r="N95" s="458"/>
      <c r="O95" s="455"/>
      <c r="P95" s="455"/>
      <c r="Q95" s="455"/>
      <c r="R95" s="458"/>
      <c r="S95" s="458"/>
      <c r="T95" s="458"/>
      <c r="U95" s="458"/>
      <c r="V95" s="461"/>
      <c r="W95" s="458"/>
      <c r="X95" s="455"/>
      <c r="Y95" s="455"/>
      <c r="Z95" s="455"/>
    </row>
    <row r="96" ht="26.25" customHeight="1">
      <c r="A96" s="455"/>
      <c r="B96" s="456"/>
      <c r="C96" s="456"/>
      <c r="D96" s="456"/>
      <c r="E96" s="456"/>
      <c r="F96" s="463"/>
      <c r="G96" s="463"/>
      <c r="H96" s="456"/>
      <c r="I96" s="469"/>
      <c r="J96" s="469"/>
      <c r="K96" s="458"/>
      <c r="L96" s="458"/>
      <c r="M96" s="458"/>
      <c r="N96" s="458"/>
      <c r="O96" s="455"/>
      <c r="P96" s="455"/>
      <c r="Q96" s="455"/>
      <c r="R96" s="458"/>
      <c r="S96" s="458"/>
      <c r="T96" s="458"/>
      <c r="U96" s="458"/>
      <c r="V96" s="461"/>
      <c r="W96" s="458"/>
      <c r="X96" s="455"/>
      <c r="Y96" s="455"/>
      <c r="Z96" s="455"/>
    </row>
    <row r="97" ht="26.25" customHeight="1">
      <c r="A97" s="455"/>
      <c r="B97" s="456"/>
      <c r="C97" s="456"/>
      <c r="D97" s="456"/>
      <c r="E97" s="456"/>
      <c r="F97" s="463"/>
      <c r="G97" s="463"/>
      <c r="H97" s="456"/>
      <c r="I97" s="469"/>
      <c r="J97" s="469"/>
      <c r="K97" s="458"/>
      <c r="L97" s="458"/>
      <c r="M97" s="458"/>
      <c r="N97" s="458"/>
      <c r="O97" s="455"/>
      <c r="P97" s="455"/>
      <c r="Q97" s="455"/>
      <c r="R97" s="458"/>
      <c r="S97" s="458"/>
      <c r="T97" s="458"/>
      <c r="U97" s="458"/>
      <c r="V97" s="461"/>
      <c r="W97" s="458"/>
      <c r="X97" s="455"/>
      <c r="Y97" s="455"/>
      <c r="Z97" s="455"/>
    </row>
    <row r="98" ht="26.25" customHeight="1">
      <c r="A98" s="455"/>
      <c r="B98" s="456"/>
      <c r="C98" s="456"/>
      <c r="D98" s="456"/>
      <c r="E98" s="456"/>
      <c r="F98" s="463"/>
      <c r="G98" s="463"/>
      <c r="H98" s="456"/>
      <c r="I98" s="469"/>
      <c r="J98" s="469"/>
      <c r="K98" s="458"/>
      <c r="L98" s="458"/>
      <c r="M98" s="458"/>
      <c r="N98" s="458"/>
      <c r="O98" s="455"/>
      <c r="P98" s="455"/>
      <c r="Q98" s="455"/>
      <c r="R98" s="458"/>
      <c r="S98" s="458"/>
      <c r="T98" s="458"/>
      <c r="U98" s="458"/>
      <c r="V98" s="461"/>
      <c r="W98" s="458"/>
      <c r="X98" s="455"/>
      <c r="Y98" s="455"/>
      <c r="Z98" s="455"/>
    </row>
    <row r="99" ht="26.25" customHeight="1">
      <c r="A99" s="455"/>
      <c r="B99" s="456"/>
      <c r="C99" s="456"/>
      <c r="D99" s="456"/>
      <c r="E99" s="456"/>
      <c r="F99" s="463"/>
      <c r="G99" s="463"/>
      <c r="H99" s="456"/>
      <c r="I99" s="469"/>
      <c r="J99" s="469"/>
      <c r="K99" s="458"/>
      <c r="L99" s="458"/>
      <c r="M99" s="458"/>
      <c r="N99" s="458"/>
      <c r="O99" s="455"/>
      <c r="P99" s="455"/>
      <c r="Q99" s="455"/>
      <c r="R99" s="458"/>
      <c r="S99" s="458"/>
      <c r="T99" s="458"/>
      <c r="U99" s="458"/>
      <c r="V99" s="461"/>
      <c r="W99" s="458"/>
      <c r="X99" s="455"/>
      <c r="Y99" s="455"/>
      <c r="Z99" s="455"/>
    </row>
    <row r="100" ht="26.25" customHeight="1">
      <c r="A100" s="455"/>
      <c r="B100" s="456"/>
      <c r="C100" s="456"/>
      <c r="D100" s="456"/>
      <c r="E100" s="456"/>
      <c r="F100" s="463"/>
      <c r="G100" s="463"/>
      <c r="H100" s="456"/>
      <c r="I100" s="469"/>
      <c r="J100" s="469"/>
      <c r="K100" s="458"/>
      <c r="L100" s="458"/>
      <c r="M100" s="458"/>
      <c r="N100" s="458"/>
      <c r="O100" s="455"/>
      <c r="P100" s="455"/>
      <c r="Q100" s="455"/>
      <c r="R100" s="458"/>
      <c r="S100" s="458"/>
      <c r="T100" s="458"/>
      <c r="U100" s="458"/>
      <c r="V100" s="461"/>
      <c r="W100" s="458"/>
      <c r="X100" s="455"/>
      <c r="Y100" s="455"/>
      <c r="Z100" s="455"/>
    </row>
    <row r="101" ht="26.25" customHeight="1">
      <c r="A101" s="455"/>
      <c r="B101" s="456"/>
      <c r="C101" s="456"/>
      <c r="D101" s="456"/>
      <c r="E101" s="456"/>
      <c r="F101" s="463"/>
      <c r="G101" s="463"/>
      <c r="H101" s="456"/>
      <c r="I101" s="469"/>
      <c r="J101" s="469"/>
      <c r="K101" s="458"/>
      <c r="L101" s="458"/>
      <c r="M101" s="458"/>
      <c r="N101" s="458"/>
      <c r="O101" s="455"/>
      <c r="P101" s="455"/>
      <c r="Q101" s="455"/>
      <c r="R101" s="458"/>
      <c r="S101" s="458"/>
      <c r="T101" s="458"/>
      <c r="U101" s="458"/>
      <c r="V101" s="461"/>
      <c r="W101" s="458"/>
      <c r="X101" s="455"/>
      <c r="Y101" s="455"/>
      <c r="Z101" s="455"/>
    </row>
    <row r="102" ht="26.25" customHeight="1">
      <c r="A102" s="455"/>
      <c r="B102" s="456"/>
      <c r="C102" s="456"/>
      <c r="D102" s="456"/>
      <c r="E102" s="456"/>
      <c r="F102" s="463"/>
      <c r="G102" s="463"/>
      <c r="H102" s="456"/>
      <c r="I102" s="469"/>
      <c r="J102" s="469"/>
      <c r="K102" s="458"/>
      <c r="L102" s="458"/>
      <c r="M102" s="458"/>
      <c r="N102" s="458"/>
      <c r="O102" s="455"/>
      <c r="P102" s="455"/>
      <c r="Q102" s="455"/>
      <c r="R102" s="458"/>
      <c r="S102" s="458"/>
      <c r="T102" s="458"/>
      <c r="U102" s="458"/>
      <c r="V102" s="461"/>
      <c r="W102" s="458"/>
      <c r="X102" s="455"/>
      <c r="Y102" s="455"/>
      <c r="Z102" s="455"/>
    </row>
    <row r="103" ht="26.25" customHeight="1">
      <c r="A103" s="455"/>
      <c r="B103" s="456"/>
      <c r="C103" s="456"/>
      <c r="D103" s="456"/>
      <c r="E103" s="456"/>
      <c r="F103" s="463"/>
      <c r="G103" s="463"/>
      <c r="H103" s="456"/>
      <c r="I103" s="469"/>
      <c r="J103" s="469"/>
      <c r="K103" s="458"/>
      <c r="L103" s="458"/>
      <c r="M103" s="458"/>
      <c r="N103" s="458"/>
      <c r="O103" s="455"/>
      <c r="P103" s="455"/>
      <c r="Q103" s="455"/>
      <c r="R103" s="458"/>
      <c r="S103" s="458"/>
      <c r="T103" s="458"/>
      <c r="U103" s="458"/>
      <c r="V103" s="461"/>
      <c r="W103" s="458"/>
      <c r="X103" s="455"/>
      <c r="Y103" s="455"/>
      <c r="Z103" s="455"/>
    </row>
    <row r="104" ht="26.25" customHeight="1">
      <c r="A104" s="455"/>
      <c r="B104" s="456"/>
      <c r="C104" s="456"/>
      <c r="D104" s="456"/>
      <c r="E104" s="456"/>
      <c r="F104" s="463"/>
      <c r="G104" s="463"/>
      <c r="H104" s="456"/>
      <c r="I104" s="469"/>
      <c r="J104" s="469"/>
      <c r="K104" s="458"/>
      <c r="L104" s="458"/>
      <c r="M104" s="458"/>
      <c r="N104" s="458"/>
      <c r="O104" s="455"/>
      <c r="P104" s="455"/>
      <c r="Q104" s="455"/>
      <c r="R104" s="458"/>
      <c r="S104" s="458"/>
      <c r="T104" s="458"/>
      <c r="U104" s="458"/>
      <c r="V104" s="461"/>
      <c r="W104" s="458"/>
      <c r="X104" s="455"/>
      <c r="Y104" s="455"/>
      <c r="Z104" s="455"/>
    </row>
    <row r="105" ht="26.25" customHeight="1">
      <c r="A105" s="455"/>
      <c r="B105" s="456"/>
      <c r="C105" s="456"/>
      <c r="D105" s="456"/>
      <c r="E105" s="456"/>
      <c r="F105" s="463"/>
      <c r="G105" s="463"/>
      <c r="H105" s="456"/>
      <c r="I105" s="469"/>
      <c r="J105" s="469"/>
      <c r="K105" s="458"/>
      <c r="L105" s="458"/>
      <c r="M105" s="458"/>
      <c r="N105" s="458"/>
      <c r="O105" s="455"/>
      <c r="P105" s="455"/>
      <c r="Q105" s="455"/>
      <c r="R105" s="458"/>
      <c r="S105" s="458"/>
      <c r="T105" s="458"/>
      <c r="U105" s="458"/>
      <c r="V105" s="461"/>
      <c r="W105" s="458"/>
      <c r="X105" s="455"/>
      <c r="Y105" s="455"/>
      <c r="Z105" s="455"/>
    </row>
    <row r="106" ht="26.25" customHeight="1">
      <c r="A106" s="455"/>
      <c r="B106" s="456"/>
      <c r="C106" s="456"/>
      <c r="D106" s="456"/>
      <c r="E106" s="456"/>
      <c r="F106" s="463"/>
      <c r="G106" s="463"/>
      <c r="H106" s="456"/>
      <c r="I106" s="469"/>
      <c r="J106" s="469"/>
      <c r="K106" s="458"/>
      <c r="L106" s="458"/>
      <c r="M106" s="458"/>
      <c r="N106" s="458"/>
      <c r="O106" s="455"/>
      <c r="P106" s="455"/>
      <c r="Q106" s="455"/>
      <c r="R106" s="458"/>
      <c r="S106" s="458"/>
      <c r="T106" s="458"/>
      <c r="U106" s="458"/>
      <c r="V106" s="461"/>
      <c r="W106" s="458"/>
      <c r="X106" s="455"/>
      <c r="Y106" s="455"/>
      <c r="Z106" s="455"/>
    </row>
    <row r="107" ht="26.25" customHeight="1">
      <c r="A107" s="455"/>
      <c r="B107" s="456"/>
      <c r="C107" s="456"/>
      <c r="D107" s="456"/>
      <c r="E107" s="456"/>
      <c r="F107" s="463"/>
      <c r="G107" s="463"/>
      <c r="H107" s="456"/>
      <c r="I107" s="469"/>
      <c r="J107" s="469"/>
      <c r="K107" s="458"/>
      <c r="L107" s="458"/>
      <c r="M107" s="458"/>
      <c r="N107" s="458"/>
      <c r="O107" s="455"/>
      <c r="P107" s="455"/>
      <c r="Q107" s="455"/>
      <c r="R107" s="458"/>
      <c r="S107" s="458"/>
      <c r="T107" s="458"/>
      <c r="U107" s="458"/>
      <c r="V107" s="461"/>
      <c r="W107" s="458"/>
      <c r="X107" s="455"/>
      <c r="Y107" s="455"/>
      <c r="Z107" s="455"/>
    </row>
    <row r="108" ht="26.25" customHeight="1">
      <c r="A108" s="455"/>
      <c r="B108" s="456"/>
      <c r="C108" s="456"/>
      <c r="D108" s="456"/>
      <c r="E108" s="456"/>
      <c r="F108" s="463"/>
      <c r="G108" s="463"/>
      <c r="H108" s="456"/>
      <c r="I108" s="469"/>
      <c r="J108" s="469"/>
      <c r="K108" s="458"/>
      <c r="L108" s="458"/>
      <c r="M108" s="458"/>
      <c r="N108" s="458"/>
      <c r="O108" s="455"/>
      <c r="P108" s="455"/>
      <c r="Q108" s="455"/>
      <c r="R108" s="458"/>
      <c r="S108" s="458"/>
      <c r="T108" s="458"/>
      <c r="U108" s="458"/>
      <c r="V108" s="461"/>
      <c r="W108" s="458"/>
      <c r="X108" s="455"/>
      <c r="Y108" s="455"/>
      <c r="Z108" s="455"/>
    </row>
    <row r="109" ht="26.25" customHeight="1">
      <c r="A109" s="455"/>
      <c r="B109" s="456"/>
      <c r="C109" s="456"/>
      <c r="D109" s="456"/>
      <c r="E109" s="456"/>
      <c r="F109" s="463"/>
      <c r="G109" s="463"/>
      <c r="H109" s="456"/>
      <c r="I109" s="469"/>
      <c r="J109" s="469"/>
      <c r="K109" s="458"/>
      <c r="L109" s="458"/>
      <c r="M109" s="458"/>
      <c r="N109" s="458"/>
      <c r="O109" s="455"/>
      <c r="P109" s="455"/>
      <c r="Q109" s="455"/>
      <c r="R109" s="458"/>
      <c r="S109" s="458"/>
      <c r="T109" s="458"/>
      <c r="U109" s="458"/>
      <c r="V109" s="461"/>
      <c r="W109" s="458"/>
      <c r="X109" s="455"/>
      <c r="Y109" s="455"/>
      <c r="Z109" s="455"/>
    </row>
    <row r="110" ht="26.25" customHeight="1">
      <c r="A110" s="455"/>
      <c r="B110" s="456"/>
      <c r="C110" s="456"/>
      <c r="D110" s="456"/>
      <c r="E110" s="456"/>
      <c r="F110" s="463"/>
      <c r="G110" s="463"/>
      <c r="H110" s="456"/>
      <c r="I110" s="469"/>
      <c r="J110" s="469"/>
      <c r="K110" s="458"/>
      <c r="L110" s="458"/>
      <c r="M110" s="458"/>
      <c r="N110" s="458"/>
      <c r="O110" s="455"/>
      <c r="P110" s="455"/>
      <c r="Q110" s="455"/>
      <c r="R110" s="458"/>
      <c r="S110" s="458"/>
      <c r="T110" s="458"/>
      <c r="U110" s="458"/>
      <c r="V110" s="461"/>
      <c r="W110" s="458"/>
      <c r="X110" s="455"/>
      <c r="Y110" s="455"/>
      <c r="Z110" s="455"/>
    </row>
    <row r="111" ht="26.25" customHeight="1">
      <c r="A111" s="455"/>
      <c r="B111" s="456"/>
      <c r="C111" s="456"/>
      <c r="D111" s="456"/>
      <c r="E111" s="456"/>
      <c r="F111" s="463"/>
      <c r="G111" s="463"/>
      <c r="H111" s="456"/>
      <c r="I111" s="469"/>
      <c r="J111" s="469"/>
      <c r="K111" s="458"/>
      <c r="L111" s="458"/>
      <c r="M111" s="458"/>
      <c r="N111" s="458"/>
      <c r="O111" s="455"/>
      <c r="P111" s="455"/>
      <c r="Q111" s="455"/>
      <c r="R111" s="458"/>
      <c r="S111" s="458"/>
      <c r="T111" s="458"/>
      <c r="U111" s="458"/>
      <c r="V111" s="461"/>
      <c r="W111" s="458"/>
      <c r="X111" s="455"/>
      <c r="Y111" s="455"/>
      <c r="Z111" s="455"/>
    </row>
    <row r="112" ht="26.25" customHeight="1">
      <c r="A112" s="455"/>
      <c r="B112" s="456"/>
      <c r="C112" s="456"/>
      <c r="D112" s="456"/>
      <c r="E112" s="456"/>
      <c r="F112" s="463"/>
      <c r="G112" s="463"/>
      <c r="H112" s="456"/>
      <c r="I112" s="469"/>
      <c r="J112" s="469"/>
      <c r="K112" s="458"/>
      <c r="L112" s="458"/>
      <c r="M112" s="458"/>
      <c r="N112" s="458"/>
      <c r="O112" s="455"/>
      <c r="P112" s="455"/>
      <c r="Q112" s="455"/>
      <c r="R112" s="458"/>
      <c r="S112" s="458"/>
      <c r="T112" s="458"/>
      <c r="U112" s="458"/>
      <c r="V112" s="461"/>
      <c r="W112" s="458"/>
      <c r="X112" s="455"/>
      <c r="Y112" s="455"/>
      <c r="Z112" s="455"/>
    </row>
    <row r="113" ht="26.25" customHeight="1">
      <c r="A113" s="455"/>
      <c r="B113" s="456"/>
      <c r="C113" s="456"/>
      <c r="D113" s="456"/>
      <c r="E113" s="456"/>
      <c r="F113" s="463"/>
      <c r="G113" s="463"/>
      <c r="H113" s="456"/>
      <c r="I113" s="469"/>
      <c r="J113" s="469"/>
      <c r="K113" s="458"/>
      <c r="L113" s="458"/>
      <c r="M113" s="458"/>
      <c r="N113" s="458"/>
      <c r="O113" s="455"/>
      <c r="P113" s="455"/>
      <c r="Q113" s="455"/>
      <c r="R113" s="458"/>
      <c r="S113" s="458"/>
      <c r="T113" s="458"/>
      <c r="U113" s="458"/>
      <c r="V113" s="461"/>
      <c r="W113" s="458"/>
      <c r="X113" s="455"/>
      <c r="Y113" s="455"/>
      <c r="Z113" s="455"/>
    </row>
    <row r="114" ht="26.25" customHeight="1">
      <c r="A114" s="455"/>
      <c r="B114" s="456"/>
      <c r="C114" s="456"/>
      <c r="D114" s="456"/>
      <c r="E114" s="456"/>
      <c r="F114" s="463"/>
      <c r="G114" s="463"/>
      <c r="H114" s="456"/>
      <c r="I114" s="469"/>
      <c r="J114" s="469"/>
      <c r="K114" s="458"/>
      <c r="L114" s="458"/>
      <c r="M114" s="458"/>
      <c r="N114" s="458"/>
      <c r="O114" s="455"/>
      <c r="P114" s="455"/>
      <c r="Q114" s="455"/>
      <c r="R114" s="458"/>
      <c r="S114" s="458"/>
      <c r="T114" s="458"/>
      <c r="U114" s="458"/>
      <c r="V114" s="461"/>
      <c r="W114" s="458"/>
      <c r="X114" s="455"/>
      <c r="Y114" s="455"/>
      <c r="Z114" s="455"/>
    </row>
    <row r="115" ht="26.25" customHeight="1">
      <c r="A115" s="455"/>
      <c r="B115" s="456"/>
      <c r="C115" s="456"/>
      <c r="D115" s="456"/>
      <c r="E115" s="456"/>
      <c r="F115" s="463"/>
      <c r="G115" s="463"/>
      <c r="H115" s="456"/>
      <c r="I115" s="469"/>
      <c r="J115" s="469"/>
      <c r="K115" s="458"/>
      <c r="L115" s="458"/>
      <c r="M115" s="458"/>
      <c r="N115" s="458"/>
      <c r="O115" s="455"/>
      <c r="P115" s="455"/>
      <c r="Q115" s="455"/>
      <c r="R115" s="458"/>
      <c r="S115" s="458"/>
      <c r="T115" s="458"/>
      <c r="U115" s="458"/>
      <c r="V115" s="461"/>
      <c r="W115" s="458"/>
      <c r="X115" s="455"/>
      <c r="Y115" s="455"/>
      <c r="Z115" s="455"/>
    </row>
    <row r="116" ht="26.25" customHeight="1">
      <c r="A116" s="455"/>
      <c r="B116" s="456"/>
      <c r="C116" s="456"/>
      <c r="D116" s="456"/>
      <c r="E116" s="456"/>
      <c r="F116" s="463"/>
      <c r="G116" s="463"/>
      <c r="H116" s="456"/>
      <c r="I116" s="469"/>
      <c r="J116" s="469"/>
      <c r="K116" s="458"/>
      <c r="L116" s="458"/>
      <c r="M116" s="458"/>
      <c r="N116" s="458"/>
      <c r="O116" s="455"/>
      <c r="P116" s="455"/>
      <c r="Q116" s="455"/>
      <c r="R116" s="458"/>
      <c r="S116" s="458"/>
      <c r="T116" s="458"/>
      <c r="U116" s="458"/>
      <c r="V116" s="461"/>
      <c r="W116" s="458"/>
      <c r="X116" s="455"/>
      <c r="Y116" s="455"/>
      <c r="Z116" s="455"/>
    </row>
    <row r="117" ht="26.25" customHeight="1">
      <c r="A117" s="455"/>
      <c r="B117" s="456"/>
      <c r="C117" s="456"/>
      <c r="D117" s="456"/>
      <c r="E117" s="456"/>
      <c r="F117" s="463"/>
      <c r="G117" s="463"/>
      <c r="H117" s="456"/>
      <c r="I117" s="469"/>
      <c r="J117" s="469"/>
      <c r="K117" s="458"/>
      <c r="L117" s="458"/>
      <c r="M117" s="458"/>
      <c r="N117" s="458"/>
      <c r="O117" s="455"/>
      <c r="P117" s="455"/>
      <c r="Q117" s="455"/>
      <c r="R117" s="458"/>
      <c r="S117" s="458"/>
      <c r="T117" s="458"/>
      <c r="U117" s="458"/>
      <c r="V117" s="461"/>
      <c r="W117" s="458"/>
      <c r="X117" s="455"/>
      <c r="Y117" s="455"/>
      <c r="Z117" s="455"/>
    </row>
    <row r="118" ht="26.25" customHeight="1">
      <c r="A118" s="455"/>
      <c r="B118" s="456"/>
      <c r="C118" s="456"/>
      <c r="D118" s="456"/>
      <c r="E118" s="456"/>
      <c r="F118" s="463"/>
      <c r="G118" s="463"/>
      <c r="H118" s="456"/>
      <c r="I118" s="469"/>
      <c r="J118" s="469"/>
      <c r="K118" s="458"/>
      <c r="L118" s="458"/>
      <c r="M118" s="458"/>
      <c r="N118" s="458"/>
      <c r="O118" s="455"/>
      <c r="P118" s="455"/>
      <c r="Q118" s="455"/>
      <c r="R118" s="458"/>
      <c r="S118" s="458"/>
      <c r="T118" s="458"/>
      <c r="U118" s="458"/>
      <c r="V118" s="461"/>
      <c r="W118" s="458"/>
      <c r="X118" s="455"/>
      <c r="Y118" s="455"/>
      <c r="Z118" s="455"/>
    </row>
    <row r="119" ht="26.25" customHeight="1">
      <c r="A119" s="455"/>
      <c r="B119" s="456"/>
      <c r="C119" s="456"/>
      <c r="D119" s="456"/>
      <c r="E119" s="456"/>
      <c r="F119" s="463"/>
      <c r="G119" s="463"/>
      <c r="H119" s="456"/>
      <c r="I119" s="469"/>
      <c r="J119" s="469"/>
      <c r="K119" s="458"/>
      <c r="L119" s="458"/>
      <c r="M119" s="458"/>
      <c r="N119" s="458"/>
      <c r="O119" s="455"/>
      <c r="P119" s="455"/>
      <c r="Q119" s="455"/>
      <c r="R119" s="458"/>
      <c r="S119" s="458"/>
      <c r="T119" s="458"/>
      <c r="U119" s="458"/>
      <c r="V119" s="461"/>
      <c r="W119" s="458"/>
      <c r="X119" s="455"/>
      <c r="Y119" s="455"/>
      <c r="Z119" s="455"/>
    </row>
    <row r="120" ht="26.25" customHeight="1">
      <c r="A120" s="455"/>
      <c r="B120" s="456"/>
      <c r="C120" s="456"/>
      <c r="D120" s="456"/>
      <c r="E120" s="456"/>
      <c r="F120" s="463"/>
      <c r="G120" s="463"/>
      <c r="H120" s="456"/>
      <c r="I120" s="469"/>
      <c r="J120" s="469"/>
      <c r="K120" s="458"/>
      <c r="L120" s="458"/>
      <c r="M120" s="458"/>
      <c r="N120" s="458"/>
      <c r="O120" s="455"/>
      <c r="P120" s="455"/>
      <c r="Q120" s="455"/>
      <c r="R120" s="458"/>
      <c r="S120" s="458"/>
      <c r="T120" s="458"/>
      <c r="U120" s="458"/>
      <c r="V120" s="461"/>
      <c r="W120" s="458"/>
      <c r="X120" s="455"/>
      <c r="Y120" s="455"/>
      <c r="Z120" s="455"/>
    </row>
    <row r="121" ht="26.25" customHeight="1">
      <c r="A121" s="455"/>
      <c r="B121" s="456"/>
      <c r="C121" s="456"/>
      <c r="D121" s="456"/>
      <c r="E121" s="456"/>
      <c r="F121" s="463"/>
      <c r="G121" s="463"/>
      <c r="H121" s="456"/>
      <c r="I121" s="469"/>
      <c r="J121" s="469"/>
      <c r="K121" s="458"/>
      <c r="L121" s="458"/>
      <c r="M121" s="458"/>
      <c r="N121" s="458"/>
      <c r="O121" s="455"/>
      <c r="P121" s="455"/>
      <c r="Q121" s="455"/>
      <c r="R121" s="458"/>
      <c r="S121" s="458"/>
      <c r="T121" s="458"/>
      <c r="U121" s="458"/>
      <c r="V121" s="461"/>
      <c r="W121" s="458"/>
      <c r="X121" s="455"/>
      <c r="Y121" s="455"/>
      <c r="Z121" s="455"/>
    </row>
    <row r="122" ht="26.25" customHeight="1">
      <c r="A122" s="455"/>
      <c r="B122" s="456"/>
      <c r="C122" s="456"/>
      <c r="D122" s="456"/>
      <c r="E122" s="456"/>
      <c r="F122" s="463"/>
      <c r="G122" s="463"/>
      <c r="H122" s="456"/>
      <c r="I122" s="469"/>
      <c r="J122" s="469"/>
      <c r="K122" s="458"/>
      <c r="L122" s="458"/>
      <c r="M122" s="458"/>
      <c r="N122" s="458"/>
      <c r="O122" s="455"/>
      <c r="P122" s="455"/>
      <c r="Q122" s="455"/>
      <c r="R122" s="458"/>
      <c r="S122" s="458"/>
      <c r="T122" s="458"/>
      <c r="U122" s="458"/>
      <c r="V122" s="461"/>
      <c r="W122" s="458"/>
      <c r="X122" s="455"/>
      <c r="Y122" s="455"/>
      <c r="Z122" s="455"/>
    </row>
    <row r="123" ht="26.25" customHeight="1">
      <c r="A123" s="455"/>
      <c r="B123" s="456"/>
      <c r="C123" s="456"/>
      <c r="D123" s="456"/>
      <c r="E123" s="456"/>
      <c r="F123" s="463"/>
      <c r="G123" s="463"/>
      <c r="H123" s="456"/>
      <c r="I123" s="469"/>
      <c r="J123" s="469"/>
      <c r="K123" s="458"/>
      <c r="L123" s="458"/>
      <c r="M123" s="458"/>
      <c r="N123" s="458"/>
      <c r="O123" s="455"/>
      <c r="P123" s="455"/>
      <c r="Q123" s="455"/>
      <c r="R123" s="458"/>
      <c r="S123" s="458"/>
      <c r="T123" s="458"/>
      <c r="U123" s="458"/>
      <c r="V123" s="461"/>
      <c r="W123" s="458"/>
      <c r="X123" s="455"/>
      <c r="Y123" s="455"/>
      <c r="Z123" s="455"/>
    </row>
    <row r="124" ht="26.25" customHeight="1">
      <c r="A124" s="455"/>
      <c r="B124" s="456"/>
      <c r="C124" s="456"/>
      <c r="D124" s="456"/>
      <c r="E124" s="456"/>
      <c r="F124" s="463"/>
      <c r="G124" s="463"/>
      <c r="H124" s="456"/>
      <c r="I124" s="469"/>
      <c r="J124" s="469"/>
      <c r="K124" s="458"/>
      <c r="L124" s="458"/>
      <c r="M124" s="458"/>
      <c r="N124" s="458"/>
      <c r="O124" s="455"/>
      <c r="P124" s="455"/>
      <c r="Q124" s="455"/>
      <c r="R124" s="458"/>
      <c r="S124" s="458"/>
      <c r="T124" s="458"/>
      <c r="U124" s="458"/>
      <c r="V124" s="461"/>
      <c r="W124" s="458"/>
      <c r="X124" s="455"/>
      <c r="Y124" s="455"/>
      <c r="Z124" s="455"/>
    </row>
    <row r="125" ht="26.25" customHeight="1">
      <c r="A125" s="455"/>
      <c r="B125" s="456"/>
      <c r="C125" s="456"/>
      <c r="D125" s="456"/>
      <c r="E125" s="456"/>
      <c r="F125" s="463"/>
      <c r="G125" s="463"/>
      <c r="H125" s="456"/>
      <c r="I125" s="469"/>
      <c r="J125" s="469"/>
      <c r="K125" s="458"/>
      <c r="L125" s="458"/>
      <c r="M125" s="458"/>
      <c r="N125" s="458"/>
      <c r="O125" s="455"/>
      <c r="P125" s="455"/>
      <c r="Q125" s="455"/>
      <c r="R125" s="458"/>
      <c r="S125" s="458"/>
      <c r="T125" s="458"/>
      <c r="U125" s="458"/>
      <c r="V125" s="461"/>
      <c r="W125" s="458"/>
      <c r="X125" s="455"/>
      <c r="Y125" s="455"/>
      <c r="Z125" s="455"/>
    </row>
    <row r="126" ht="26.25" customHeight="1">
      <c r="A126" s="455"/>
      <c r="B126" s="456"/>
      <c r="C126" s="456"/>
      <c r="D126" s="456"/>
      <c r="E126" s="456"/>
      <c r="F126" s="463"/>
      <c r="G126" s="463"/>
      <c r="H126" s="456"/>
      <c r="I126" s="469"/>
      <c r="J126" s="469"/>
      <c r="K126" s="458"/>
      <c r="L126" s="458"/>
      <c r="M126" s="458"/>
      <c r="N126" s="458"/>
      <c r="O126" s="455"/>
      <c r="P126" s="455"/>
      <c r="Q126" s="455"/>
      <c r="R126" s="458"/>
      <c r="S126" s="458"/>
      <c r="T126" s="458"/>
      <c r="U126" s="458"/>
      <c r="V126" s="461"/>
      <c r="W126" s="458"/>
      <c r="X126" s="455"/>
      <c r="Y126" s="455"/>
      <c r="Z126" s="455"/>
    </row>
    <row r="127" ht="26.25" customHeight="1">
      <c r="A127" s="455"/>
      <c r="B127" s="456"/>
      <c r="C127" s="456"/>
      <c r="D127" s="456"/>
      <c r="E127" s="456"/>
      <c r="F127" s="463"/>
      <c r="G127" s="463"/>
      <c r="H127" s="456"/>
      <c r="I127" s="469"/>
      <c r="J127" s="469"/>
      <c r="K127" s="458"/>
      <c r="L127" s="458"/>
      <c r="M127" s="458"/>
      <c r="N127" s="458"/>
      <c r="O127" s="455"/>
      <c r="P127" s="455"/>
      <c r="Q127" s="455"/>
      <c r="R127" s="458"/>
      <c r="S127" s="458"/>
      <c r="T127" s="458"/>
      <c r="U127" s="458"/>
      <c r="V127" s="461"/>
      <c r="W127" s="458"/>
      <c r="X127" s="455"/>
      <c r="Y127" s="455"/>
      <c r="Z127" s="455"/>
    </row>
    <row r="128" ht="26.25" customHeight="1">
      <c r="A128" s="455"/>
      <c r="B128" s="456"/>
      <c r="C128" s="456"/>
      <c r="D128" s="456"/>
      <c r="E128" s="456"/>
      <c r="F128" s="463"/>
      <c r="G128" s="463"/>
      <c r="H128" s="456"/>
      <c r="I128" s="469"/>
      <c r="J128" s="469"/>
      <c r="K128" s="458"/>
      <c r="L128" s="458"/>
      <c r="M128" s="458"/>
      <c r="N128" s="458"/>
      <c r="O128" s="455"/>
      <c r="P128" s="455"/>
      <c r="Q128" s="455"/>
      <c r="R128" s="458"/>
      <c r="S128" s="458"/>
      <c r="T128" s="458"/>
      <c r="U128" s="458"/>
      <c r="V128" s="461"/>
      <c r="W128" s="458"/>
      <c r="X128" s="455"/>
      <c r="Y128" s="455"/>
      <c r="Z128" s="455"/>
    </row>
    <row r="129" ht="26.25" customHeight="1">
      <c r="A129" s="455"/>
      <c r="B129" s="456"/>
      <c r="C129" s="456"/>
      <c r="D129" s="456"/>
      <c r="E129" s="456"/>
      <c r="F129" s="463"/>
      <c r="G129" s="463"/>
      <c r="H129" s="456"/>
      <c r="I129" s="469"/>
      <c r="J129" s="469"/>
      <c r="K129" s="458"/>
      <c r="L129" s="458"/>
      <c r="M129" s="458"/>
      <c r="N129" s="458"/>
      <c r="O129" s="455"/>
      <c r="P129" s="455"/>
      <c r="Q129" s="455"/>
      <c r="R129" s="458"/>
      <c r="S129" s="458"/>
      <c r="T129" s="458"/>
      <c r="U129" s="458"/>
      <c r="V129" s="461"/>
      <c r="W129" s="458"/>
      <c r="X129" s="455"/>
      <c r="Y129" s="455"/>
      <c r="Z129" s="455"/>
    </row>
    <row r="130" ht="26.25" customHeight="1">
      <c r="A130" s="455"/>
      <c r="B130" s="456"/>
      <c r="C130" s="456"/>
      <c r="D130" s="456"/>
      <c r="E130" s="456"/>
      <c r="F130" s="463"/>
      <c r="G130" s="463"/>
      <c r="H130" s="456"/>
      <c r="I130" s="469"/>
      <c r="J130" s="469"/>
      <c r="K130" s="458"/>
      <c r="L130" s="458"/>
      <c r="M130" s="458"/>
      <c r="N130" s="458"/>
      <c r="O130" s="455"/>
      <c r="P130" s="455"/>
      <c r="Q130" s="455"/>
      <c r="R130" s="458"/>
      <c r="S130" s="458"/>
      <c r="T130" s="458"/>
      <c r="U130" s="458"/>
      <c r="V130" s="461"/>
      <c r="W130" s="458"/>
      <c r="X130" s="455"/>
      <c r="Y130" s="455"/>
      <c r="Z130" s="455"/>
    </row>
    <row r="131" ht="26.25" customHeight="1">
      <c r="A131" s="455"/>
      <c r="B131" s="456"/>
      <c r="C131" s="456"/>
      <c r="D131" s="456"/>
      <c r="E131" s="456"/>
      <c r="F131" s="463"/>
      <c r="G131" s="463"/>
      <c r="H131" s="456"/>
      <c r="I131" s="469"/>
      <c r="J131" s="469"/>
      <c r="K131" s="458"/>
      <c r="L131" s="458"/>
      <c r="M131" s="458"/>
      <c r="N131" s="458"/>
      <c r="O131" s="455"/>
      <c r="P131" s="455"/>
      <c r="Q131" s="455"/>
      <c r="R131" s="458"/>
      <c r="S131" s="458"/>
      <c r="T131" s="458"/>
      <c r="U131" s="458"/>
      <c r="V131" s="461"/>
      <c r="W131" s="458"/>
      <c r="X131" s="455"/>
      <c r="Y131" s="455"/>
      <c r="Z131" s="455"/>
    </row>
    <row r="132" ht="26.25" customHeight="1">
      <c r="A132" s="455"/>
      <c r="B132" s="456"/>
      <c r="C132" s="456"/>
      <c r="D132" s="456"/>
      <c r="E132" s="456"/>
      <c r="F132" s="463"/>
      <c r="G132" s="463"/>
      <c r="H132" s="456"/>
      <c r="I132" s="469"/>
      <c r="J132" s="469"/>
      <c r="K132" s="458"/>
      <c r="L132" s="458"/>
      <c r="M132" s="458"/>
      <c r="N132" s="458"/>
      <c r="O132" s="455"/>
      <c r="P132" s="455"/>
      <c r="Q132" s="455"/>
      <c r="R132" s="458"/>
      <c r="S132" s="458"/>
      <c r="T132" s="458"/>
      <c r="U132" s="458"/>
      <c r="V132" s="461"/>
      <c r="W132" s="458"/>
      <c r="X132" s="455"/>
      <c r="Y132" s="455"/>
      <c r="Z132" s="455"/>
    </row>
    <row r="133" ht="26.25" customHeight="1">
      <c r="A133" s="455"/>
      <c r="B133" s="456"/>
      <c r="C133" s="456"/>
      <c r="D133" s="456"/>
      <c r="E133" s="456"/>
      <c r="F133" s="463"/>
      <c r="G133" s="463"/>
      <c r="H133" s="456"/>
      <c r="I133" s="469"/>
      <c r="J133" s="469"/>
      <c r="K133" s="458"/>
      <c r="L133" s="458"/>
      <c r="M133" s="458"/>
      <c r="N133" s="458"/>
      <c r="O133" s="455"/>
      <c r="P133" s="455"/>
      <c r="Q133" s="455"/>
      <c r="R133" s="458"/>
      <c r="S133" s="458"/>
      <c r="T133" s="458"/>
      <c r="U133" s="458"/>
      <c r="V133" s="461"/>
      <c r="W133" s="458"/>
      <c r="X133" s="455"/>
      <c r="Y133" s="455"/>
      <c r="Z133" s="455"/>
    </row>
    <row r="134" ht="26.25" customHeight="1">
      <c r="A134" s="455"/>
      <c r="B134" s="456"/>
      <c r="C134" s="456"/>
      <c r="D134" s="456"/>
      <c r="E134" s="456"/>
      <c r="F134" s="463"/>
      <c r="G134" s="463"/>
      <c r="H134" s="456"/>
      <c r="I134" s="469"/>
      <c r="J134" s="469"/>
      <c r="K134" s="458"/>
      <c r="L134" s="458"/>
      <c r="M134" s="458"/>
      <c r="N134" s="458"/>
      <c r="O134" s="455"/>
      <c r="P134" s="455"/>
      <c r="Q134" s="455"/>
      <c r="R134" s="458"/>
      <c r="S134" s="458"/>
      <c r="T134" s="458"/>
      <c r="U134" s="458"/>
      <c r="V134" s="461"/>
      <c r="W134" s="458"/>
      <c r="X134" s="455"/>
      <c r="Y134" s="455"/>
      <c r="Z134" s="455"/>
    </row>
    <row r="135" ht="26.25" customHeight="1">
      <c r="A135" s="455"/>
      <c r="B135" s="456"/>
      <c r="C135" s="456"/>
      <c r="D135" s="456"/>
      <c r="E135" s="456"/>
      <c r="F135" s="463"/>
      <c r="G135" s="463"/>
      <c r="H135" s="456"/>
      <c r="I135" s="469"/>
      <c r="J135" s="469"/>
      <c r="K135" s="458"/>
      <c r="L135" s="458"/>
      <c r="M135" s="458"/>
      <c r="N135" s="458"/>
      <c r="O135" s="455"/>
      <c r="P135" s="455"/>
      <c r="Q135" s="455"/>
      <c r="R135" s="458"/>
      <c r="S135" s="458"/>
      <c r="T135" s="458"/>
      <c r="U135" s="458"/>
      <c r="V135" s="461"/>
      <c r="W135" s="458"/>
      <c r="X135" s="455"/>
      <c r="Y135" s="455"/>
      <c r="Z135" s="455"/>
    </row>
    <row r="136" ht="26.25" customHeight="1">
      <c r="A136" s="455"/>
      <c r="B136" s="456"/>
      <c r="C136" s="456"/>
      <c r="D136" s="456"/>
      <c r="E136" s="456"/>
      <c r="F136" s="463"/>
      <c r="G136" s="463"/>
      <c r="H136" s="456"/>
      <c r="I136" s="469"/>
      <c r="J136" s="469"/>
      <c r="K136" s="458"/>
      <c r="L136" s="458"/>
      <c r="M136" s="458"/>
      <c r="N136" s="458"/>
      <c r="O136" s="455"/>
      <c r="P136" s="455"/>
      <c r="Q136" s="455"/>
      <c r="R136" s="458"/>
      <c r="S136" s="458"/>
      <c r="T136" s="458"/>
      <c r="U136" s="458"/>
      <c r="V136" s="461"/>
      <c r="W136" s="458"/>
      <c r="X136" s="455"/>
      <c r="Y136" s="455"/>
      <c r="Z136" s="455"/>
    </row>
    <row r="137" ht="26.25" customHeight="1">
      <c r="A137" s="455"/>
      <c r="B137" s="456"/>
      <c r="C137" s="456"/>
      <c r="D137" s="456"/>
      <c r="E137" s="456"/>
      <c r="F137" s="463"/>
      <c r="G137" s="463"/>
      <c r="H137" s="456"/>
      <c r="I137" s="469"/>
      <c r="J137" s="469"/>
      <c r="K137" s="458"/>
      <c r="L137" s="458"/>
      <c r="M137" s="458"/>
      <c r="N137" s="458"/>
      <c r="O137" s="455"/>
      <c r="P137" s="455"/>
      <c r="Q137" s="455"/>
      <c r="R137" s="458"/>
      <c r="S137" s="458"/>
      <c r="T137" s="458"/>
      <c r="U137" s="458"/>
      <c r="V137" s="461"/>
      <c r="W137" s="458"/>
      <c r="X137" s="455"/>
      <c r="Y137" s="455"/>
      <c r="Z137" s="455"/>
    </row>
    <row r="138" ht="26.25" customHeight="1">
      <c r="A138" s="455"/>
      <c r="B138" s="456"/>
      <c r="C138" s="456"/>
      <c r="D138" s="456"/>
      <c r="E138" s="456"/>
      <c r="F138" s="463"/>
      <c r="G138" s="463"/>
      <c r="H138" s="456"/>
      <c r="I138" s="469"/>
      <c r="J138" s="469"/>
      <c r="K138" s="458"/>
      <c r="L138" s="458"/>
      <c r="M138" s="458"/>
      <c r="N138" s="458"/>
      <c r="O138" s="455"/>
      <c r="P138" s="455"/>
      <c r="Q138" s="455"/>
      <c r="R138" s="458"/>
      <c r="S138" s="458"/>
      <c r="T138" s="458"/>
      <c r="U138" s="458"/>
      <c r="V138" s="461"/>
      <c r="W138" s="458"/>
      <c r="X138" s="455"/>
      <c r="Y138" s="455"/>
      <c r="Z138" s="455"/>
    </row>
    <row r="139" ht="26.25" customHeight="1">
      <c r="A139" s="455"/>
      <c r="B139" s="456"/>
      <c r="C139" s="456"/>
      <c r="D139" s="456"/>
      <c r="E139" s="456"/>
      <c r="F139" s="463"/>
      <c r="G139" s="463"/>
      <c r="H139" s="456"/>
      <c r="I139" s="469"/>
      <c r="J139" s="469"/>
      <c r="K139" s="458"/>
      <c r="L139" s="458"/>
      <c r="M139" s="458"/>
      <c r="N139" s="458"/>
      <c r="O139" s="455"/>
      <c r="P139" s="455"/>
      <c r="Q139" s="455"/>
      <c r="R139" s="458"/>
      <c r="S139" s="458"/>
      <c r="T139" s="458"/>
      <c r="U139" s="458"/>
      <c r="V139" s="461"/>
      <c r="W139" s="458"/>
      <c r="X139" s="455"/>
      <c r="Y139" s="455"/>
      <c r="Z139" s="455"/>
    </row>
    <row r="140" ht="26.25" customHeight="1">
      <c r="A140" s="455"/>
      <c r="B140" s="456"/>
      <c r="C140" s="456"/>
      <c r="D140" s="456"/>
      <c r="E140" s="456"/>
      <c r="F140" s="463"/>
      <c r="G140" s="463"/>
      <c r="H140" s="456"/>
      <c r="I140" s="469"/>
      <c r="J140" s="469"/>
      <c r="K140" s="458"/>
      <c r="L140" s="458"/>
      <c r="M140" s="458"/>
      <c r="N140" s="458"/>
      <c r="O140" s="455"/>
      <c r="P140" s="455"/>
      <c r="Q140" s="455"/>
      <c r="R140" s="458"/>
      <c r="S140" s="458"/>
      <c r="T140" s="458"/>
      <c r="U140" s="458"/>
      <c r="V140" s="461"/>
      <c r="W140" s="458"/>
      <c r="X140" s="455"/>
      <c r="Y140" s="455"/>
      <c r="Z140" s="455"/>
    </row>
    <row r="141" ht="26.25" customHeight="1">
      <c r="A141" s="455"/>
      <c r="B141" s="456"/>
      <c r="C141" s="456"/>
      <c r="D141" s="456"/>
      <c r="E141" s="456"/>
      <c r="F141" s="463"/>
      <c r="G141" s="463"/>
      <c r="H141" s="456"/>
      <c r="I141" s="469"/>
      <c r="J141" s="469"/>
      <c r="K141" s="458"/>
      <c r="L141" s="458"/>
      <c r="M141" s="458"/>
      <c r="N141" s="458"/>
      <c r="O141" s="455"/>
      <c r="P141" s="455"/>
      <c r="Q141" s="455"/>
      <c r="R141" s="458"/>
      <c r="S141" s="458"/>
      <c r="T141" s="458"/>
      <c r="U141" s="458"/>
      <c r="V141" s="461"/>
      <c r="W141" s="458"/>
      <c r="X141" s="455"/>
      <c r="Y141" s="455"/>
      <c r="Z141" s="455"/>
    </row>
    <row r="142" ht="26.25" customHeight="1">
      <c r="A142" s="455"/>
      <c r="B142" s="456"/>
      <c r="C142" s="456"/>
      <c r="D142" s="456"/>
      <c r="E142" s="456"/>
      <c r="F142" s="463"/>
      <c r="G142" s="463"/>
      <c r="H142" s="456"/>
      <c r="I142" s="469"/>
      <c r="J142" s="469"/>
      <c r="K142" s="458"/>
      <c r="L142" s="458"/>
      <c r="M142" s="458"/>
      <c r="N142" s="458"/>
      <c r="O142" s="455"/>
      <c r="P142" s="455"/>
      <c r="Q142" s="455"/>
      <c r="R142" s="458"/>
      <c r="S142" s="458"/>
      <c r="T142" s="458"/>
      <c r="U142" s="458"/>
      <c r="V142" s="461"/>
      <c r="W142" s="458"/>
      <c r="X142" s="455"/>
      <c r="Y142" s="455"/>
      <c r="Z142" s="455"/>
    </row>
    <row r="143" ht="26.25" customHeight="1">
      <c r="A143" s="455"/>
      <c r="B143" s="456"/>
      <c r="C143" s="456"/>
      <c r="D143" s="456"/>
      <c r="E143" s="456"/>
      <c r="F143" s="463"/>
      <c r="G143" s="463"/>
      <c r="H143" s="456"/>
      <c r="I143" s="469"/>
      <c r="J143" s="469"/>
      <c r="K143" s="458"/>
      <c r="L143" s="458"/>
      <c r="M143" s="458"/>
      <c r="N143" s="458"/>
      <c r="O143" s="455"/>
      <c r="P143" s="455"/>
      <c r="Q143" s="455"/>
      <c r="R143" s="458"/>
      <c r="S143" s="458"/>
      <c r="T143" s="458"/>
      <c r="U143" s="458"/>
      <c r="V143" s="461"/>
      <c r="W143" s="458"/>
      <c r="X143" s="455"/>
      <c r="Y143" s="455"/>
      <c r="Z143" s="455"/>
    </row>
    <row r="144" ht="26.25" customHeight="1">
      <c r="A144" s="455"/>
      <c r="B144" s="456"/>
      <c r="C144" s="456"/>
      <c r="D144" s="456"/>
      <c r="E144" s="456"/>
      <c r="F144" s="463"/>
      <c r="G144" s="463"/>
      <c r="H144" s="456"/>
      <c r="I144" s="469"/>
      <c r="J144" s="469"/>
      <c r="K144" s="458"/>
      <c r="L144" s="458"/>
      <c r="M144" s="458"/>
      <c r="N144" s="458"/>
      <c r="O144" s="455"/>
      <c r="P144" s="455"/>
      <c r="Q144" s="455"/>
      <c r="R144" s="458"/>
      <c r="S144" s="458"/>
      <c r="T144" s="458"/>
      <c r="U144" s="458"/>
      <c r="V144" s="461"/>
      <c r="W144" s="458"/>
      <c r="X144" s="455"/>
      <c r="Y144" s="455"/>
      <c r="Z144" s="455"/>
    </row>
    <row r="145" ht="26.25" customHeight="1">
      <c r="A145" s="455"/>
      <c r="B145" s="456"/>
      <c r="C145" s="456"/>
      <c r="D145" s="456"/>
      <c r="E145" s="456"/>
      <c r="F145" s="463"/>
      <c r="G145" s="463"/>
      <c r="H145" s="456"/>
      <c r="I145" s="469"/>
      <c r="J145" s="469"/>
      <c r="K145" s="458"/>
      <c r="L145" s="458"/>
      <c r="M145" s="458"/>
      <c r="N145" s="458"/>
      <c r="O145" s="455"/>
      <c r="P145" s="455"/>
      <c r="Q145" s="455"/>
      <c r="R145" s="458"/>
      <c r="S145" s="458"/>
      <c r="T145" s="458"/>
      <c r="U145" s="458"/>
      <c r="V145" s="461"/>
      <c r="W145" s="458"/>
      <c r="X145" s="455"/>
      <c r="Y145" s="455"/>
      <c r="Z145" s="455"/>
    </row>
    <row r="146" ht="26.25" customHeight="1">
      <c r="A146" s="455"/>
      <c r="B146" s="456"/>
      <c r="C146" s="456"/>
      <c r="D146" s="456"/>
      <c r="E146" s="456"/>
      <c r="F146" s="463"/>
      <c r="G146" s="463"/>
      <c r="H146" s="456"/>
      <c r="I146" s="469"/>
      <c r="J146" s="469"/>
      <c r="K146" s="458"/>
      <c r="L146" s="458"/>
      <c r="M146" s="458"/>
      <c r="N146" s="458"/>
      <c r="O146" s="455"/>
      <c r="P146" s="455"/>
      <c r="Q146" s="455"/>
      <c r="R146" s="458"/>
      <c r="S146" s="458"/>
      <c r="T146" s="458"/>
      <c r="U146" s="458"/>
      <c r="V146" s="461"/>
      <c r="W146" s="458"/>
      <c r="X146" s="455"/>
      <c r="Y146" s="455"/>
      <c r="Z146" s="455"/>
    </row>
    <row r="147" ht="26.25" customHeight="1">
      <c r="A147" s="455"/>
      <c r="B147" s="456"/>
      <c r="C147" s="456"/>
      <c r="D147" s="456"/>
      <c r="E147" s="456"/>
      <c r="F147" s="463"/>
      <c r="G147" s="463"/>
      <c r="H147" s="456"/>
      <c r="I147" s="469"/>
      <c r="J147" s="469"/>
      <c r="K147" s="458"/>
      <c r="L147" s="458"/>
      <c r="M147" s="458"/>
      <c r="N147" s="458"/>
      <c r="O147" s="455"/>
      <c r="P147" s="455"/>
      <c r="Q147" s="455"/>
      <c r="R147" s="458"/>
      <c r="S147" s="458"/>
      <c r="T147" s="458"/>
      <c r="U147" s="458"/>
      <c r="V147" s="461"/>
      <c r="W147" s="458"/>
      <c r="X147" s="455"/>
      <c r="Y147" s="455"/>
      <c r="Z147" s="455"/>
    </row>
    <row r="148" ht="26.25" customHeight="1">
      <c r="A148" s="455"/>
      <c r="B148" s="456"/>
      <c r="C148" s="456"/>
      <c r="D148" s="456"/>
      <c r="E148" s="456"/>
      <c r="F148" s="463"/>
      <c r="G148" s="463"/>
      <c r="H148" s="456"/>
      <c r="I148" s="469"/>
      <c r="J148" s="469"/>
      <c r="K148" s="458"/>
      <c r="L148" s="458"/>
      <c r="M148" s="458"/>
      <c r="N148" s="458"/>
      <c r="O148" s="455"/>
      <c r="P148" s="455"/>
      <c r="Q148" s="455"/>
      <c r="R148" s="458"/>
      <c r="S148" s="458"/>
      <c r="T148" s="458"/>
      <c r="U148" s="458"/>
      <c r="V148" s="461"/>
      <c r="W148" s="458"/>
      <c r="X148" s="455"/>
      <c r="Y148" s="455"/>
      <c r="Z148" s="455"/>
    </row>
    <row r="149" ht="26.25" customHeight="1">
      <c r="A149" s="455"/>
      <c r="B149" s="456"/>
      <c r="C149" s="456"/>
      <c r="D149" s="456"/>
      <c r="E149" s="456"/>
      <c r="F149" s="463"/>
      <c r="G149" s="463"/>
      <c r="H149" s="456"/>
      <c r="I149" s="469"/>
      <c r="J149" s="469"/>
      <c r="K149" s="458"/>
      <c r="L149" s="458"/>
      <c r="M149" s="458"/>
      <c r="N149" s="458"/>
      <c r="O149" s="455"/>
      <c r="P149" s="455"/>
      <c r="Q149" s="455"/>
      <c r="R149" s="458"/>
      <c r="S149" s="458"/>
      <c r="T149" s="458"/>
      <c r="U149" s="458"/>
      <c r="V149" s="461"/>
      <c r="W149" s="458"/>
      <c r="X149" s="455"/>
      <c r="Y149" s="455"/>
      <c r="Z149" s="455"/>
    </row>
    <row r="150" ht="26.25" customHeight="1">
      <c r="A150" s="455"/>
      <c r="B150" s="456"/>
      <c r="C150" s="456"/>
      <c r="D150" s="456"/>
      <c r="E150" s="456"/>
      <c r="F150" s="463"/>
      <c r="G150" s="463"/>
      <c r="H150" s="456"/>
      <c r="I150" s="469"/>
      <c r="J150" s="469"/>
      <c r="K150" s="458"/>
      <c r="L150" s="458"/>
      <c r="M150" s="458"/>
      <c r="N150" s="458"/>
      <c r="O150" s="455"/>
      <c r="P150" s="455"/>
      <c r="Q150" s="455"/>
      <c r="R150" s="458"/>
      <c r="S150" s="458"/>
      <c r="T150" s="458"/>
      <c r="U150" s="458"/>
      <c r="V150" s="461"/>
      <c r="W150" s="458"/>
      <c r="X150" s="455"/>
      <c r="Y150" s="455"/>
      <c r="Z150" s="455"/>
    </row>
    <row r="151" ht="26.25" customHeight="1">
      <c r="A151" s="455"/>
      <c r="B151" s="456"/>
      <c r="C151" s="456"/>
      <c r="D151" s="456"/>
      <c r="E151" s="456"/>
      <c r="F151" s="463"/>
      <c r="G151" s="463"/>
      <c r="H151" s="456"/>
      <c r="I151" s="469"/>
      <c r="J151" s="469"/>
      <c r="K151" s="458"/>
      <c r="L151" s="458"/>
      <c r="M151" s="458"/>
      <c r="N151" s="458"/>
      <c r="O151" s="455"/>
      <c r="P151" s="455"/>
      <c r="Q151" s="455"/>
      <c r="R151" s="458"/>
      <c r="S151" s="458"/>
      <c r="T151" s="458"/>
      <c r="U151" s="458"/>
      <c r="V151" s="461"/>
      <c r="W151" s="458"/>
      <c r="X151" s="455"/>
      <c r="Y151" s="455"/>
      <c r="Z151" s="455"/>
    </row>
    <row r="152" ht="26.25" customHeight="1">
      <c r="A152" s="455"/>
      <c r="B152" s="456"/>
      <c r="C152" s="456"/>
      <c r="D152" s="456"/>
      <c r="E152" s="456"/>
      <c r="F152" s="463"/>
      <c r="G152" s="463"/>
      <c r="H152" s="456"/>
      <c r="I152" s="469"/>
      <c r="J152" s="469"/>
      <c r="K152" s="458"/>
      <c r="L152" s="458"/>
      <c r="M152" s="458"/>
      <c r="N152" s="458"/>
      <c r="O152" s="455"/>
      <c r="P152" s="455"/>
      <c r="Q152" s="455"/>
      <c r="R152" s="458"/>
      <c r="S152" s="458"/>
      <c r="T152" s="458"/>
      <c r="U152" s="458"/>
      <c r="V152" s="461"/>
      <c r="W152" s="458"/>
      <c r="X152" s="455"/>
      <c r="Y152" s="455"/>
      <c r="Z152" s="455"/>
    </row>
    <row r="153" ht="26.25" customHeight="1">
      <c r="A153" s="455"/>
      <c r="B153" s="456"/>
      <c r="C153" s="456"/>
      <c r="D153" s="456"/>
      <c r="E153" s="456"/>
      <c r="F153" s="463"/>
      <c r="G153" s="463"/>
      <c r="H153" s="456"/>
      <c r="I153" s="469"/>
      <c r="J153" s="469"/>
      <c r="K153" s="458"/>
      <c r="L153" s="458"/>
      <c r="M153" s="458"/>
      <c r="N153" s="458"/>
      <c r="O153" s="455"/>
      <c r="P153" s="455"/>
      <c r="Q153" s="455"/>
      <c r="R153" s="458"/>
      <c r="S153" s="458"/>
      <c r="T153" s="458"/>
      <c r="U153" s="458"/>
      <c r="V153" s="461"/>
      <c r="W153" s="458"/>
      <c r="X153" s="455"/>
      <c r="Y153" s="455"/>
      <c r="Z153" s="455"/>
    </row>
    <row r="154" ht="26.25" customHeight="1">
      <c r="A154" s="455"/>
      <c r="B154" s="456"/>
      <c r="C154" s="456"/>
      <c r="D154" s="456"/>
      <c r="E154" s="456"/>
      <c r="F154" s="463"/>
      <c r="G154" s="463"/>
      <c r="H154" s="456"/>
      <c r="I154" s="469"/>
      <c r="J154" s="469"/>
      <c r="K154" s="458"/>
      <c r="L154" s="458"/>
      <c r="M154" s="458"/>
      <c r="N154" s="458"/>
      <c r="O154" s="455"/>
      <c r="P154" s="455"/>
      <c r="Q154" s="455"/>
      <c r="R154" s="458"/>
      <c r="S154" s="458"/>
      <c r="T154" s="458"/>
      <c r="U154" s="458"/>
      <c r="V154" s="461"/>
      <c r="W154" s="458"/>
      <c r="X154" s="455"/>
      <c r="Y154" s="455"/>
      <c r="Z154" s="455"/>
    </row>
    <row r="155" ht="26.25" customHeight="1">
      <c r="A155" s="455"/>
      <c r="B155" s="456"/>
      <c r="C155" s="456"/>
      <c r="D155" s="456"/>
      <c r="E155" s="456"/>
      <c r="F155" s="463"/>
      <c r="G155" s="463"/>
      <c r="H155" s="456"/>
      <c r="I155" s="469"/>
      <c r="J155" s="469"/>
      <c r="K155" s="458"/>
      <c r="L155" s="458"/>
      <c r="M155" s="458"/>
      <c r="N155" s="458"/>
      <c r="O155" s="455"/>
      <c r="P155" s="455"/>
      <c r="Q155" s="455"/>
      <c r="R155" s="458"/>
      <c r="S155" s="458"/>
      <c r="T155" s="458"/>
      <c r="U155" s="458"/>
      <c r="V155" s="461"/>
      <c r="W155" s="458"/>
      <c r="X155" s="455"/>
      <c r="Y155" s="455"/>
      <c r="Z155" s="455"/>
    </row>
    <row r="156" ht="26.25" customHeight="1">
      <c r="A156" s="455"/>
      <c r="B156" s="456"/>
      <c r="C156" s="456"/>
      <c r="D156" s="456"/>
      <c r="E156" s="456"/>
      <c r="F156" s="463"/>
      <c r="G156" s="463"/>
      <c r="H156" s="456"/>
      <c r="I156" s="469"/>
      <c r="J156" s="469"/>
      <c r="K156" s="458"/>
      <c r="L156" s="458"/>
      <c r="M156" s="458"/>
      <c r="N156" s="458"/>
      <c r="O156" s="455"/>
      <c r="P156" s="455"/>
      <c r="Q156" s="455"/>
      <c r="R156" s="458"/>
      <c r="S156" s="458"/>
      <c r="T156" s="458"/>
      <c r="U156" s="458"/>
      <c r="V156" s="461"/>
      <c r="W156" s="458"/>
      <c r="X156" s="455"/>
      <c r="Y156" s="455"/>
      <c r="Z156" s="455"/>
    </row>
    <row r="157" ht="26.25" customHeight="1">
      <c r="A157" s="455"/>
      <c r="B157" s="456"/>
      <c r="C157" s="456"/>
      <c r="D157" s="456"/>
      <c r="E157" s="456"/>
      <c r="F157" s="463"/>
      <c r="G157" s="463"/>
      <c r="H157" s="456"/>
      <c r="I157" s="469"/>
      <c r="J157" s="469"/>
      <c r="K157" s="458"/>
      <c r="L157" s="458"/>
      <c r="M157" s="458"/>
      <c r="N157" s="458"/>
      <c r="O157" s="455"/>
      <c r="P157" s="455"/>
      <c r="Q157" s="455"/>
      <c r="R157" s="458"/>
      <c r="S157" s="458"/>
      <c r="T157" s="458"/>
      <c r="U157" s="458"/>
      <c r="V157" s="461"/>
      <c r="W157" s="458"/>
      <c r="X157" s="455"/>
      <c r="Y157" s="455"/>
      <c r="Z157" s="455"/>
    </row>
    <row r="158" ht="26.25" customHeight="1">
      <c r="A158" s="455"/>
      <c r="B158" s="456"/>
      <c r="C158" s="456"/>
      <c r="D158" s="456"/>
      <c r="E158" s="456"/>
      <c r="F158" s="463"/>
      <c r="G158" s="463"/>
      <c r="H158" s="456"/>
      <c r="I158" s="469"/>
      <c r="J158" s="469"/>
      <c r="K158" s="458"/>
      <c r="L158" s="458"/>
      <c r="M158" s="458"/>
      <c r="N158" s="458"/>
      <c r="O158" s="455"/>
      <c r="P158" s="455"/>
      <c r="Q158" s="455"/>
      <c r="R158" s="458"/>
      <c r="S158" s="458"/>
      <c r="T158" s="458"/>
      <c r="U158" s="458"/>
      <c r="V158" s="461"/>
      <c r="W158" s="458"/>
      <c r="X158" s="455"/>
      <c r="Y158" s="455"/>
      <c r="Z158" s="455"/>
    </row>
    <row r="159" ht="26.25" customHeight="1">
      <c r="A159" s="455"/>
      <c r="B159" s="456"/>
      <c r="C159" s="456"/>
      <c r="D159" s="456"/>
      <c r="E159" s="456"/>
      <c r="F159" s="463"/>
      <c r="G159" s="463"/>
      <c r="H159" s="456"/>
      <c r="I159" s="469"/>
      <c r="J159" s="469"/>
      <c r="K159" s="458"/>
      <c r="L159" s="458"/>
      <c r="M159" s="458"/>
      <c r="N159" s="458"/>
      <c r="O159" s="455"/>
      <c r="P159" s="455"/>
      <c r="Q159" s="455"/>
      <c r="R159" s="458"/>
      <c r="S159" s="458"/>
      <c r="T159" s="458"/>
      <c r="U159" s="458"/>
      <c r="V159" s="461"/>
      <c r="W159" s="458"/>
      <c r="X159" s="455"/>
      <c r="Y159" s="455"/>
      <c r="Z159" s="455"/>
    </row>
    <row r="160" ht="26.25" customHeight="1">
      <c r="A160" s="455"/>
      <c r="B160" s="456"/>
      <c r="C160" s="456"/>
      <c r="D160" s="456"/>
      <c r="E160" s="456"/>
      <c r="F160" s="463"/>
      <c r="G160" s="463"/>
      <c r="H160" s="456"/>
      <c r="I160" s="469"/>
      <c r="J160" s="469"/>
      <c r="K160" s="458"/>
      <c r="L160" s="458"/>
      <c r="M160" s="458"/>
      <c r="N160" s="458"/>
      <c r="O160" s="455"/>
      <c r="P160" s="455"/>
      <c r="Q160" s="455"/>
      <c r="R160" s="458"/>
      <c r="S160" s="458"/>
      <c r="T160" s="458"/>
      <c r="U160" s="458"/>
      <c r="V160" s="461"/>
      <c r="W160" s="458"/>
      <c r="X160" s="455"/>
      <c r="Y160" s="455"/>
      <c r="Z160" s="455"/>
    </row>
    <row r="161" ht="26.25" customHeight="1">
      <c r="A161" s="455"/>
      <c r="B161" s="456"/>
      <c r="C161" s="456"/>
      <c r="D161" s="456"/>
      <c r="E161" s="456"/>
      <c r="F161" s="463"/>
      <c r="G161" s="463"/>
      <c r="H161" s="456"/>
      <c r="I161" s="469"/>
      <c r="J161" s="469"/>
      <c r="K161" s="458"/>
      <c r="L161" s="458"/>
      <c r="M161" s="458"/>
      <c r="N161" s="458"/>
      <c r="O161" s="455"/>
      <c r="P161" s="455"/>
      <c r="Q161" s="455"/>
      <c r="R161" s="458"/>
      <c r="S161" s="458"/>
      <c r="T161" s="458"/>
      <c r="U161" s="458"/>
      <c r="V161" s="461"/>
      <c r="W161" s="458"/>
      <c r="X161" s="455"/>
      <c r="Y161" s="455"/>
      <c r="Z161" s="455"/>
    </row>
    <row r="162" ht="26.25" customHeight="1">
      <c r="A162" s="455"/>
      <c r="B162" s="456"/>
      <c r="C162" s="456"/>
      <c r="D162" s="456"/>
      <c r="E162" s="456"/>
      <c r="F162" s="463"/>
      <c r="G162" s="463"/>
      <c r="H162" s="456"/>
      <c r="I162" s="469"/>
      <c r="J162" s="469"/>
      <c r="K162" s="458"/>
      <c r="L162" s="458"/>
      <c r="M162" s="458"/>
      <c r="N162" s="458"/>
      <c r="O162" s="455"/>
      <c r="P162" s="455"/>
      <c r="Q162" s="455"/>
      <c r="R162" s="458"/>
      <c r="S162" s="458"/>
      <c r="T162" s="458"/>
      <c r="U162" s="458"/>
      <c r="V162" s="461"/>
      <c r="W162" s="458"/>
      <c r="X162" s="455"/>
      <c r="Y162" s="455"/>
      <c r="Z162" s="455"/>
    </row>
    <row r="163" ht="26.25" customHeight="1">
      <c r="A163" s="455"/>
      <c r="B163" s="456"/>
      <c r="C163" s="456"/>
      <c r="D163" s="456"/>
      <c r="E163" s="456"/>
      <c r="F163" s="463"/>
      <c r="G163" s="463"/>
      <c r="H163" s="456"/>
      <c r="I163" s="469"/>
      <c r="J163" s="469"/>
      <c r="K163" s="458"/>
      <c r="L163" s="458"/>
      <c r="M163" s="458"/>
      <c r="N163" s="458"/>
      <c r="O163" s="455"/>
      <c r="P163" s="455"/>
      <c r="Q163" s="455"/>
      <c r="R163" s="458"/>
      <c r="S163" s="458"/>
      <c r="T163" s="458"/>
      <c r="U163" s="458"/>
      <c r="V163" s="461"/>
      <c r="W163" s="458"/>
      <c r="X163" s="455"/>
      <c r="Y163" s="455"/>
      <c r="Z163" s="455"/>
    </row>
    <row r="164" ht="26.25" customHeight="1">
      <c r="A164" s="455"/>
      <c r="B164" s="456"/>
      <c r="C164" s="456"/>
      <c r="D164" s="456"/>
      <c r="E164" s="456"/>
      <c r="F164" s="463"/>
      <c r="G164" s="463"/>
      <c r="H164" s="456"/>
      <c r="I164" s="469"/>
      <c r="J164" s="469"/>
      <c r="K164" s="458"/>
      <c r="L164" s="458"/>
      <c r="M164" s="458"/>
      <c r="N164" s="458"/>
      <c r="O164" s="455"/>
      <c r="P164" s="455"/>
      <c r="Q164" s="455"/>
      <c r="R164" s="458"/>
      <c r="S164" s="458"/>
      <c r="T164" s="458"/>
      <c r="U164" s="458"/>
      <c r="V164" s="461"/>
      <c r="W164" s="458"/>
      <c r="X164" s="455"/>
      <c r="Y164" s="455"/>
      <c r="Z164" s="455"/>
    </row>
    <row r="165" ht="26.25" customHeight="1">
      <c r="A165" s="455"/>
      <c r="B165" s="456"/>
      <c r="C165" s="456"/>
      <c r="D165" s="456"/>
      <c r="E165" s="456"/>
      <c r="F165" s="463"/>
      <c r="G165" s="463"/>
      <c r="H165" s="456"/>
      <c r="I165" s="469"/>
      <c r="J165" s="469"/>
      <c r="K165" s="458"/>
      <c r="L165" s="458"/>
      <c r="M165" s="458"/>
      <c r="N165" s="458"/>
      <c r="O165" s="455"/>
      <c r="P165" s="455"/>
      <c r="Q165" s="455"/>
      <c r="R165" s="458"/>
      <c r="S165" s="458"/>
      <c r="T165" s="458"/>
      <c r="U165" s="458"/>
      <c r="V165" s="461"/>
      <c r="W165" s="458"/>
      <c r="X165" s="455"/>
      <c r="Y165" s="455"/>
      <c r="Z165" s="455"/>
    </row>
    <row r="166" ht="26.25" customHeight="1">
      <c r="A166" s="455"/>
      <c r="B166" s="456"/>
      <c r="C166" s="456"/>
      <c r="D166" s="456"/>
      <c r="E166" s="456"/>
      <c r="F166" s="463"/>
      <c r="G166" s="463"/>
      <c r="H166" s="456"/>
      <c r="I166" s="469"/>
      <c r="J166" s="469"/>
      <c r="K166" s="458"/>
      <c r="L166" s="458"/>
      <c r="M166" s="458"/>
      <c r="N166" s="458"/>
      <c r="O166" s="455"/>
      <c r="P166" s="455"/>
      <c r="Q166" s="455"/>
      <c r="R166" s="458"/>
      <c r="S166" s="458"/>
      <c r="T166" s="458"/>
      <c r="U166" s="458"/>
      <c r="V166" s="461"/>
      <c r="W166" s="458"/>
      <c r="X166" s="455"/>
      <c r="Y166" s="455"/>
      <c r="Z166" s="455"/>
    </row>
    <row r="167" ht="26.25" customHeight="1">
      <c r="A167" s="455"/>
      <c r="B167" s="456"/>
      <c r="C167" s="456"/>
      <c r="D167" s="456"/>
      <c r="E167" s="456"/>
      <c r="F167" s="463"/>
      <c r="G167" s="463"/>
      <c r="H167" s="456"/>
      <c r="I167" s="469"/>
      <c r="J167" s="469"/>
      <c r="K167" s="458"/>
      <c r="L167" s="458"/>
      <c r="M167" s="458"/>
      <c r="N167" s="458"/>
      <c r="O167" s="455"/>
      <c r="P167" s="455"/>
      <c r="Q167" s="455"/>
      <c r="R167" s="458"/>
      <c r="S167" s="458"/>
      <c r="T167" s="458"/>
      <c r="U167" s="458"/>
      <c r="V167" s="461"/>
      <c r="W167" s="458"/>
      <c r="X167" s="455"/>
      <c r="Y167" s="455"/>
      <c r="Z167" s="455"/>
    </row>
    <row r="168" ht="26.25" customHeight="1">
      <c r="A168" s="455"/>
      <c r="B168" s="456"/>
      <c r="C168" s="456"/>
      <c r="D168" s="456"/>
      <c r="E168" s="456"/>
      <c r="F168" s="463"/>
      <c r="G168" s="463"/>
      <c r="H168" s="456"/>
      <c r="I168" s="469"/>
      <c r="J168" s="469"/>
      <c r="K168" s="458"/>
      <c r="L168" s="458"/>
      <c r="M168" s="458"/>
      <c r="N168" s="458"/>
      <c r="O168" s="455"/>
      <c r="P168" s="455"/>
      <c r="Q168" s="455"/>
      <c r="R168" s="458"/>
      <c r="S168" s="458"/>
      <c r="T168" s="458"/>
      <c r="U168" s="458"/>
      <c r="V168" s="461"/>
      <c r="W168" s="458"/>
      <c r="X168" s="455"/>
      <c r="Y168" s="455"/>
      <c r="Z168" s="455"/>
    </row>
    <row r="169" ht="26.25" customHeight="1">
      <c r="A169" s="455"/>
      <c r="B169" s="456"/>
      <c r="C169" s="456"/>
      <c r="D169" s="456"/>
      <c r="E169" s="456"/>
      <c r="F169" s="463"/>
      <c r="G169" s="463"/>
      <c r="H169" s="456"/>
      <c r="I169" s="469"/>
      <c r="J169" s="469"/>
      <c r="K169" s="458"/>
      <c r="L169" s="458"/>
      <c r="M169" s="458"/>
      <c r="N169" s="458"/>
      <c r="O169" s="455"/>
      <c r="P169" s="455"/>
      <c r="Q169" s="455"/>
      <c r="R169" s="458"/>
      <c r="S169" s="458"/>
      <c r="T169" s="458"/>
      <c r="U169" s="458"/>
      <c r="V169" s="461"/>
      <c r="W169" s="458"/>
      <c r="X169" s="455"/>
      <c r="Y169" s="455"/>
      <c r="Z169" s="455"/>
    </row>
    <row r="170" ht="26.25" customHeight="1">
      <c r="A170" s="455"/>
      <c r="B170" s="456"/>
      <c r="C170" s="456"/>
      <c r="D170" s="456"/>
      <c r="E170" s="456"/>
      <c r="F170" s="463"/>
      <c r="G170" s="463"/>
      <c r="H170" s="456"/>
      <c r="I170" s="469"/>
      <c r="J170" s="469"/>
      <c r="K170" s="458"/>
      <c r="L170" s="458"/>
      <c r="M170" s="458"/>
      <c r="N170" s="458"/>
      <c r="O170" s="455"/>
      <c r="P170" s="455"/>
      <c r="Q170" s="455"/>
      <c r="R170" s="458"/>
      <c r="S170" s="458"/>
      <c r="T170" s="458"/>
      <c r="U170" s="458"/>
      <c r="V170" s="461"/>
      <c r="W170" s="458"/>
      <c r="X170" s="455"/>
      <c r="Y170" s="455"/>
      <c r="Z170" s="455"/>
    </row>
    <row r="171" ht="26.25" customHeight="1">
      <c r="A171" s="455"/>
      <c r="B171" s="456"/>
      <c r="C171" s="488"/>
      <c r="D171" s="456"/>
      <c r="E171" s="488"/>
      <c r="F171" s="489"/>
      <c r="G171" s="489"/>
      <c r="H171" s="488"/>
      <c r="I171" s="469"/>
      <c r="J171" s="469"/>
      <c r="K171" s="458"/>
      <c r="L171" s="458"/>
      <c r="M171" s="458"/>
      <c r="N171" s="458"/>
      <c r="O171" s="455"/>
      <c r="P171" s="455"/>
      <c r="Q171" s="455"/>
      <c r="R171" s="458"/>
      <c r="S171" s="458"/>
      <c r="T171" s="458"/>
      <c r="U171" s="458"/>
      <c r="V171" s="461"/>
      <c r="W171" s="458"/>
      <c r="X171" s="455"/>
      <c r="Y171" s="455"/>
      <c r="Z171" s="455"/>
    </row>
    <row r="172" ht="26.25" customHeight="1">
      <c r="A172" s="455"/>
      <c r="B172" s="488"/>
      <c r="C172" s="488"/>
      <c r="D172" s="488"/>
      <c r="E172" s="488"/>
      <c r="F172" s="489"/>
      <c r="G172" s="489"/>
      <c r="H172" s="488"/>
      <c r="I172" s="469"/>
      <c r="J172" s="469"/>
      <c r="K172" s="458"/>
      <c r="L172" s="458"/>
      <c r="M172" s="458"/>
      <c r="N172" s="458"/>
      <c r="O172" s="455"/>
      <c r="P172" s="455"/>
      <c r="Q172" s="455"/>
      <c r="R172" s="458"/>
      <c r="S172" s="458"/>
      <c r="T172" s="458"/>
      <c r="U172" s="458"/>
      <c r="V172" s="461"/>
      <c r="W172" s="458"/>
      <c r="X172" s="455"/>
      <c r="Y172" s="455"/>
      <c r="Z172" s="455"/>
    </row>
    <row r="173" ht="26.25" customHeight="1">
      <c r="A173" s="455"/>
      <c r="B173" s="488"/>
      <c r="C173" s="488"/>
      <c r="D173" s="488"/>
      <c r="E173" s="488"/>
      <c r="F173" s="489"/>
      <c r="G173" s="489"/>
      <c r="H173" s="488"/>
      <c r="I173" s="469"/>
      <c r="J173" s="469"/>
      <c r="K173" s="458"/>
      <c r="L173" s="458"/>
      <c r="M173" s="458"/>
      <c r="N173" s="458"/>
      <c r="O173" s="455"/>
      <c r="P173" s="455"/>
      <c r="Q173" s="455"/>
      <c r="R173" s="458"/>
      <c r="S173" s="458"/>
      <c r="T173" s="458"/>
      <c r="U173" s="458"/>
      <c r="V173" s="461"/>
      <c r="W173" s="458"/>
      <c r="X173" s="455"/>
      <c r="Y173" s="455"/>
      <c r="Z173" s="455"/>
    </row>
    <row r="174" ht="26.25" customHeight="1">
      <c r="A174" s="455"/>
      <c r="B174" s="488"/>
      <c r="C174" s="488"/>
      <c r="D174" s="488"/>
      <c r="E174" s="488"/>
      <c r="F174" s="489"/>
      <c r="G174" s="489"/>
      <c r="H174" s="488"/>
      <c r="I174" s="469"/>
      <c r="J174" s="469"/>
      <c r="K174" s="458"/>
      <c r="L174" s="458"/>
      <c r="M174" s="458"/>
      <c r="N174" s="458"/>
      <c r="O174" s="455"/>
      <c r="P174" s="455"/>
      <c r="Q174" s="455"/>
      <c r="R174" s="458"/>
      <c r="S174" s="458"/>
      <c r="T174" s="458"/>
      <c r="U174" s="458"/>
      <c r="V174" s="461"/>
      <c r="W174" s="458"/>
      <c r="X174" s="455"/>
      <c r="Y174" s="455"/>
      <c r="Z174" s="455"/>
    </row>
    <row r="175" ht="26.25" customHeight="1">
      <c r="A175" s="455"/>
      <c r="B175" s="488"/>
      <c r="C175" s="488"/>
      <c r="D175" s="488"/>
      <c r="E175" s="488"/>
      <c r="F175" s="489"/>
      <c r="G175" s="489"/>
      <c r="H175" s="488"/>
      <c r="I175" s="469"/>
      <c r="J175" s="469"/>
      <c r="K175" s="458"/>
      <c r="L175" s="458"/>
      <c r="M175" s="458"/>
      <c r="N175" s="458"/>
      <c r="O175" s="455"/>
      <c r="P175" s="455"/>
      <c r="Q175" s="455"/>
      <c r="R175" s="458"/>
      <c r="S175" s="458"/>
      <c r="T175" s="458"/>
      <c r="U175" s="458"/>
      <c r="V175" s="461"/>
      <c r="W175" s="458"/>
      <c r="X175" s="455"/>
      <c r="Y175" s="455"/>
      <c r="Z175" s="455"/>
    </row>
    <row r="176" ht="26.25" customHeight="1">
      <c r="A176" s="455"/>
      <c r="B176" s="488"/>
      <c r="C176" s="488"/>
      <c r="D176" s="488"/>
      <c r="E176" s="488"/>
      <c r="F176" s="489"/>
      <c r="G176" s="489"/>
      <c r="H176" s="488"/>
      <c r="I176" s="469"/>
      <c r="J176" s="469"/>
      <c r="K176" s="458"/>
      <c r="L176" s="458"/>
      <c r="M176" s="458"/>
      <c r="N176" s="458"/>
      <c r="O176" s="455"/>
      <c r="P176" s="455"/>
      <c r="Q176" s="455"/>
      <c r="R176" s="458"/>
      <c r="S176" s="458"/>
      <c r="T176" s="458"/>
      <c r="U176" s="458"/>
      <c r="V176" s="461"/>
      <c r="W176" s="458"/>
      <c r="X176" s="455"/>
      <c r="Y176" s="455"/>
      <c r="Z176" s="455"/>
    </row>
    <row r="177" ht="26.25" customHeight="1">
      <c r="A177" s="455"/>
      <c r="B177" s="488"/>
      <c r="C177" s="488"/>
      <c r="D177" s="488"/>
      <c r="E177" s="488"/>
      <c r="F177" s="489"/>
      <c r="G177" s="489"/>
      <c r="H177" s="488"/>
      <c r="I177" s="469"/>
      <c r="J177" s="469"/>
      <c r="K177" s="458"/>
      <c r="L177" s="458"/>
      <c r="M177" s="458"/>
      <c r="N177" s="458"/>
      <c r="O177" s="455"/>
      <c r="P177" s="455"/>
      <c r="Q177" s="455"/>
      <c r="R177" s="458"/>
      <c r="S177" s="458"/>
      <c r="T177" s="458"/>
      <c r="U177" s="458"/>
      <c r="V177" s="461"/>
      <c r="W177" s="458"/>
      <c r="X177" s="455"/>
      <c r="Y177" s="455"/>
      <c r="Z177" s="455"/>
    </row>
    <row r="178" ht="26.25" customHeight="1">
      <c r="A178" s="455"/>
      <c r="B178" s="488"/>
      <c r="C178" s="488"/>
      <c r="D178" s="488"/>
      <c r="E178" s="488"/>
      <c r="F178" s="489"/>
      <c r="G178" s="489"/>
      <c r="H178" s="488"/>
      <c r="I178" s="469"/>
      <c r="J178" s="469"/>
      <c r="K178" s="458"/>
      <c r="L178" s="458"/>
      <c r="M178" s="458"/>
      <c r="N178" s="458"/>
      <c r="O178" s="455"/>
      <c r="P178" s="455"/>
      <c r="Q178" s="455"/>
      <c r="R178" s="458"/>
      <c r="S178" s="458"/>
      <c r="T178" s="458"/>
      <c r="U178" s="458"/>
      <c r="V178" s="461"/>
      <c r="W178" s="458"/>
      <c r="X178" s="455"/>
      <c r="Y178" s="455"/>
      <c r="Z178" s="455"/>
    </row>
    <row r="179" ht="26.25" customHeight="1">
      <c r="A179" s="455"/>
      <c r="B179" s="488"/>
      <c r="C179" s="488"/>
      <c r="D179" s="488"/>
      <c r="E179" s="488"/>
      <c r="F179" s="489"/>
      <c r="G179" s="489"/>
      <c r="H179" s="488"/>
      <c r="I179" s="469"/>
      <c r="J179" s="469"/>
      <c r="K179" s="458"/>
      <c r="L179" s="458"/>
      <c r="M179" s="458"/>
      <c r="N179" s="458"/>
      <c r="O179" s="455"/>
      <c r="P179" s="455"/>
      <c r="Q179" s="455"/>
      <c r="R179" s="458"/>
      <c r="S179" s="458"/>
      <c r="T179" s="458"/>
      <c r="U179" s="458"/>
      <c r="V179" s="461"/>
      <c r="W179" s="458"/>
      <c r="X179" s="455"/>
      <c r="Y179" s="455"/>
      <c r="Z179" s="455"/>
    </row>
    <row r="180" ht="26.25" customHeight="1">
      <c r="A180" s="455"/>
      <c r="B180" s="488"/>
      <c r="C180" s="488"/>
      <c r="D180" s="488"/>
      <c r="E180" s="488"/>
      <c r="F180" s="489"/>
      <c r="G180" s="489"/>
      <c r="H180" s="488"/>
      <c r="I180" s="469"/>
      <c r="J180" s="469"/>
      <c r="K180" s="458"/>
      <c r="L180" s="458"/>
      <c r="M180" s="458"/>
      <c r="N180" s="458"/>
      <c r="O180" s="455"/>
      <c r="P180" s="455"/>
      <c r="Q180" s="455"/>
      <c r="R180" s="458"/>
      <c r="S180" s="458"/>
      <c r="T180" s="458"/>
      <c r="U180" s="458"/>
      <c r="V180" s="461"/>
      <c r="W180" s="458"/>
      <c r="X180" s="455"/>
      <c r="Y180" s="455"/>
      <c r="Z180" s="455"/>
    </row>
    <row r="181" ht="26.25" customHeight="1">
      <c r="A181" s="455"/>
      <c r="B181" s="488"/>
      <c r="C181" s="488"/>
      <c r="D181" s="488"/>
      <c r="E181" s="488"/>
      <c r="F181" s="489"/>
      <c r="G181" s="489"/>
      <c r="H181" s="488"/>
      <c r="I181" s="469"/>
      <c r="J181" s="469"/>
      <c r="K181" s="458"/>
      <c r="L181" s="458"/>
      <c r="M181" s="458"/>
      <c r="N181" s="458"/>
      <c r="O181" s="455"/>
      <c r="P181" s="455"/>
      <c r="Q181" s="455"/>
      <c r="R181" s="458"/>
      <c r="S181" s="458"/>
      <c r="T181" s="458"/>
      <c r="U181" s="458"/>
      <c r="V181" s="461"/>
      <c r="W181" s="458"/>
      <c r="X181" s="455"/>
      <c r="Y181" s="455"/>
      <c r="Z181" s="455"/>
    </row>
    <row r="182" ht="26.25" customHeight="1">
      <c r="A182" s="455"/>
      <c r="B182" s="488"/>
      <c r="C182" s="488"/>
      <c r="D182" s="488"/>
      <c r="E182" s="488"/>
      <c r="F182" s="489"/>
      <c r="G182" s="489"/>
      <c r="H182" s="488"/>
      <c r="I182" s="469"/>
      <c r="J182" s="469"/>
      <c r="K182" s="458"/>
      <c r="L182" s="458"/>
      <c r="M182" s="458"/>
      <c r="N182" s="458"/>
      <c r="O182" s="455"/>
      <c r="P182" s="455"/>
      <c r="Q182" s="455"/>
      <c r="R182" s="458"/>
      <c r="S182" s="458"/>
      <c r="T182" s="458"/>
      <c r="U182" s="458"/>
      <c r="V182" s="461"/>
      <c r="W182" s="458"/>
      <c r="X182" s="455"/>
      <c r="Y182" s="455"/>
      <c r="Z182" s="455"/>
    </row>
    <row r="183" ht="26.25" customHeight="1">
      <c r="A183" s="455"/>
      <c r="B183" s="488"/>
      <c r="C183" s="488"/>
      <c r="D183" s="488"/>
      <c r="E183" s="488"/>
      <c r="F183" s="489"/>
      <c r="G183" s="489"/>
      <c r="H183" s="488"/>
      <c r="I183" s="469"/>
      <c r="J183" s="469"/>
      <c r="K183" s="458"/>
      <c r="L183" s="458"/>
      <c r="M183" s="458"/>
      <c r="N183" s="458"/>
      <c r="O183" s="455"/>
      <c r="P183" s="455"/>
      <c r="Q183" s="455"/>
      <c r="R183" s="458"/>
      <c r="S183" s="458"/>
      <c r="T183" s="458"/>
      <c r="U183" s="458"/>
      <c r="V183" s="461"/>
      <c r="W183" s="458"/>
      <c r="X183" s="455"/>
      <c r="Y183" s="455"/>
      <c r="Z183" s="455"/>
    </row>
    <row r="184" ht="26.25" customHeight="1">
      <c r="A184" s="455"/>
      <c r="B184" s="488"/>
      <c r="C184" s="488"/>
      <c r="D184" s="488"/>
      <c r="E184" s="488"/>
      <c r="F184" s="489"/>
      <c r="G184" s="489"/>
      <c r="H184" s="488"/>
      <c r="I184" s="469"/>
      <c r="J184" s="469"/>
      <c r="K184" s="458"/>
      <c r="L184" s="458"/>
      <c r="M184" s="458"/>
      <c r="N184" s="458"/>
      <c r="O184" s="455"/>
      <c r="P184" s="455"/>
      <c r="Q184" s="455"/>
      <c r="R184" s="458"/>
      <c r="S184" s="458"/>
      <c r="T184" s="458"/>
      <c r="U184" s="458"/>
      <c r="V184" s="461"/>
      <c r="W184" s="458"/>
      <c r="X184" s="455"/>
      <c r="Y184" s="455"/>
      <c r="Z184" s="455"/>
    </row>
    <row r="185" ht="26.25" customHeight="1">
      <c r="A185" s="455"/>
      <c r="B185" s="488"/>
      <c r="C185" s="488"/>
      <c r="D185" s="488"/>
      <c r="E185" s="488"/>
      <c r="F185" s="489"/>
      <c r="G185" s="489"/>
      <c r="H185" s="488"/>
      <c r="I185" s="469"/>
      <c r="J185" s="469"/>
      <c r="K185" s="458"/>
      <c r="L185" s="458"/>
      <c r="M185" s="458"/>
      <c r="N185" s="458"/>
      <c r="O185" s="455"/>
      <c r="P185" s="455"/>
      <c r="Q185" s="455"/>
      <c r="R185" s="458"/>
      <c r="S185" s="458"/>
      <c r="T185" s="458"/>
      <c r="U185" s="458"/>
      <c r="V185" s="461"/>
      <c r="W185" s="458"/>
      <c r="X185" s="455"/>
      <c r="Y185" s="455"/>
      <c r="Z185" s="455"/>
    </row>
    <row r="186" ht="26.25" customHeight="1">
      <c r="A186" s="455"/>
      <c r="B186" s="488"/>
      <c r="C186" s="488"/>
      <c r="D186" s="488"/>
      <c r="E186" s="488"/>
      <c r="F186" s="489"/>
      <c r="G186" s="489"/>
      <c r="H186" s="488"/>
      <c r="I186" s="469"/>
      <c r="J186" s="469"/>
      <c r="K186" s="458"/>
      <c r="L186" s="458"/>
      <c r="M186" s="458"/>
      <c r="N186" s="458"/>
      <c r="O186" s="455"/>
      <c r="P186" s="455"/>
      <c r="Q186" s="455"/>
      <c r="R186" s="458"/>
      <c r="S186" s="458"/>
      <c r="T186" s="458"/>
      <c r="U186" s="458"/>
      <c r="V186" s="461"/>
      <c r="W186" s="458"/>
      <c r="X186" s="455"/>
      <c r="Y186" s="455"/>
      <c r="Z186" s="455"/>
    </row>
    <row r="187" ht="26.25" customHeight="1">
      <c r="A187" s="455"/>
      <c r="B187" s="488"/>
      <c r="C187" s="488"/>
      <c r="D187" s="488"/>
      <c r="E187" s="488"/>
      <c r="F187" s="489"/>
      <c r="G187" s="489"/>
      <c r="H187" s="488"/>
      <c r="I187" s="469"/>
      <c r="J187" s="469"/>
      <c r="K187" s="458"/>
      <c r="L187" s="458"/>
      <c r="M187" s="458"/>
      <c r="N187" s="458"/>
      <c r="O187" s="455"/>
      <c r="P187" s="455"/>
      <c r="Q187" s="455"/>
      <c r="R187" s="458"/>
      <c r="S187" s="458"/>
      <c r="T187" s="458"/>
      <c r="U187" s="458"/>
      <c r="V187" s="461"/>
      <c r="W187" s="458"/>
      <c r="X187" s="455"/>
      <c r="Y187" s="455"/>
      <c r="Z187" s="455"/>
    </row>
    <row r="188" ht="26.25" customHeight="1">
      <c r="A188" s="455"/>
      <c r="B188" s="488"/>
      <c r="C188" s="488"/>
      <c r="D188" s="488"/>
      <c r="E188" s="488"/>
      <c r="F188" s="489"/>
      <c r="G188" s="489"/>
      <c r="H188" s="488"/>
      <c r="I188" s="469"/>
      <c r="J188" s="469"/>
      <c r="K188" s="458"/>
      <c r="L188" s="458"/>
      <c r="M188" s="458"/>
      <c r="N188" s="458"/>
      <c r="O188" s="455"/>
      <c r="P188" s="455"/>
      <c r="Q188" s="455"/>
      <c r="R188" s="458"/>
      <c r="S188" s="458"/>
      <c r="T188" s="458"/>
      <c r="U188" s="458"/>
      <c r="V188" s="461"/>
      <c r="W188" s="458"/>
      <c r="X188" s="455"/>
      <c r="Y188" s="455"/>
      <c r="Z188" s="455"/>
    </row>
    <row r="189" ht="26.25" customHeight="1">
      <c r="A189" s="455"/>
      <c r="B189" s="488"/>
      <c r="C189" s="488"/>
      <c r="D189" s="488"/>
      <c r="E189" s="488"/>
      <c r="F189" s="489"/>
      <c r="G189" s="489"/>
      <c r="H189" s="488"/>
      <c r="I189" s="469"/>
      <c r="J189" s="469"/>
      <c r="K189" s="458"/>
      <c r="L189" s="458"/>
      <c r="M189" s="458"/>
      <c r="N189" s="458"/>
      <c r="O189" s="455"/>
      <c r="P189" s="455"/>
      <c r="Q189" s="455"/>
      <c r="R189" s="458"/>
      <c r="S189" s="458"/>
      <c r="T189" s="458"/>
      <c r="U189" s="458"/>
      <c r="V189" s="461"/>
      <c r="W189" s="458"/>
      <c r="X189" s="455"/>
      <c r="Y189" s="455"/>
      <c r="Z189" s="455"/>
    </row>
    <row r="190" ht="26.25" customHeight="1">
      <c r="A190" s="455"/>
      <c r="B190" s="490"/>
      <c r="C190" s="490"/>
      <c r="D190" s="490"/>
      <c r="E190" s="490"/>
      <c r="F190" s="491"/>
      <c r="G190" s="491"/>
      <c r="H190" s="490"/>
      <c r="I190" s="492"/>
      <c r="J190" s="492"/>
      <c r="K190" s="458"/>
      <c r="L190" s="458"/>
      <c r="M190" s="458"/>
      <c r="N190" s="458"/>
      <c r="O190" s="455"/>
      <c r="P190" s="455"/>
      <c r="Q190" s="455"/>
      <c r="R190" s="458"/>
      <c r="S190" s="458"/>
      <c r="T190" s="458"/>
      <c r="U190" s="458"/>
      <c r="V190" s="461"/>
      <c r="W190" s="458"/>
      <c r="X190" s="455"/>
      <c r="Y190" s="455"/>
      <c r="Z190" s="455"/>
    </row>
    <row r="191" ht="26.25" customHeight="1">
      <c r="A191" s="455"/>
      <c r="B191" s="490"/>
      <c r="C191" s="490"/>
      <c r="D191" s="490"/>
      <c r="E191" s="490"/>
      <c r="F191" s="491"/>
      <c r="G191" s="491"/>
      <c r="H191" s="490"/>
      <c r="I191" s="492"/>
      <c r="J191" s="492"/>
      <c r="K191" s="458"/>
      <c r="L191" s="458"/>
      <c r="M191" s="458"/>
      <c r="N191" s="458"/>
      <c r="O191" s="455"/>
      <c r="P191" s="455"/>
      <c r="Q191" s="455"/>
      <c r="R191" s="458"/>
      <c r="S191" s="458"/>
      <c r="T191" s="458"/>
      <c r="U191" s="458"/>
      <c r="V191" s="458"/>
      <c r="W191" s="458"/>
      <c r="X191" s="455"/>
      <c r="Y191" s="455"/>
      <c r="Z191" s="455"/>
    </row>
    <row r="192" ht="26.25" customHeight="1">
      <c r="A192" s="455"/>
      <c r="B192" s="490"/>
      <c r="C192" s="490"/>
      <c r="D192" s="490"/>
      <c r="E192" s="490"/>
      <c r="F192" s="491"/>
      <c r="G192" s="491"/>
      <c r="H192" s="490"/>
      <c r="I192" s="492"/>
      <c r="J192" s="492"/>
      <c r="K192" s="458"/>
      <c r="L192" s="458"/>
      <c r="M192" s="458"/>
      <c r="N192" s="458"/>
      <c r="O192" s="455"/>
      <c r="P192" s="455"/>
      <c r="Q192" s="455"/>
      <c r="R192" s="458"/>
      <c r="S192" s="458"/>
      <c r="T192" s="458"/>
      <c r="U192" s="458"/>
      <c r="V192" s="458"/>
      <c r="W192" s="458"/>
      <c r="X192" s="455"/>
      <c r="Y192" s="455"/>
      <c r="Z192" s="455"/>
    </row>
    <row r="193" ht="26.25" customHeight="1">
      <c r="A193" s="455"/>
      <c r="B193" s="490"/>
      <c r="C193" s="490"/>
      <c r="D193" s="490"/>
      <c r="E193" s="490"/>
      <c r="F193" s="491"/>
      <c r="G193" s="491"/>
      <c r="H193" s="490"/>
      <c r="I193" s="492"/>
      <c r="J193" s="492"/>
      <c r="K193" s="458"/>
      <c r="L193" s="458"/>
      <c r="M193" s="458"/>
      <c r="N193" s="458"/>
      <c r="O193" s="455"/>
      <c r="P193" s="455"/>
      <c r="Q193" s="455"/>
      <c r="R193" s="458"/>
      <c r="S193" s="458"/>
      <c r="T193" s="458"/>
      <c r="U193" s="458"/>
      <c r="V193" s="458"/>
      <c r="W193" s="458"/>
      <c r="X193" s="455"/>
      <c r="Y193" s="455"/>
      <c r="Z193" s="455"/>
    </row>
    <row r="194" ht="26.25" customHeight="1">
      <c r="A194" s="455"/>
      <c r="B194" s="490"/>
      <c r="C194" s="490"/>
      <c r="D194" s="490"/>
      <c r="E194" s="490"/>
      <c r="F194" s="491"/>
      <c r="G194" s="491"/>
      <c r="H194" s="490"/>
      <c r="I194" s="492"/>
      <c r="J194" s="492"/>
      <c r="K194" s="458"/>
      <c r="L194" s="458"/>
      <c r="M194" s="458"/>
      <c r="N194" s="458"/>
      <c r="O194" s="455"/>
      <c r="P194" s="455"/>
      <c r="Q194" s="455"/>
      <c r="R194" s="458"/>
      <c r="S194" s="458"/>
      <c r="T194" s="458"/>
      <c r="U194" s="458"/>
      <c r="V194" s="458"/>
      <c r="W194" s="458"/>
      <c r="X194" s="455"/>
      <c r="Y194" s="455"/>
      <c r="Z194" s="455"/>
    </row>
    <row r="195" ht="26.25" customHeight="1">
      <c r="A195" s="455"/>
      <c r="B195" s="493"/>
      <c r="C195" s="493"/>
      <c r="D195" s="493"/>
      <c r="E195" s="493"/>
      <c r="F195" s="494"/>
      <c r="G195" s="494"/>
      <c r="H195" s="493"/>
      <c r="I195" s="495"/>
      <c r="J195" s="495"/>
      <c r="K195" s="458"/>
      <c r="L195" s="458"/>
      <c r="M195" s="458"/>
      <c r="N195" s="458"/>
      <c r="O195" s="455"/>
      <c r="P195" s="455"/>
      <c r="Q195" s="455"/>
      <c r="R195" s="458"/>
      <c r="S195" s="458"/>
      <c r="T195" s="458"/>
      <c r="U195" s="458"/>
      <c r="V195" s="458"/>
      <c r="W195" s="458"/>
      <c r="X195" s="455"/>
      <c r="Y195" s="455"/>
      <c r="Z195" s="455"/>
    </row>
    <row r="196" ht="26.25" customHeight="1">
      <c r="A196" s="455"/>
      <c r="B196" s="493"/>
      <c r="C196" s="493"/>
      <c r="D196" s="493"/>
      <c r="E196" s="493"/>
      <c r="F196" s="494"/>
      <c r="G196" s="494"/>
      <c r="H196" s="493"/>
      <c r="I196" s="495"/>
      <c r="J196" s="495"/>
      <c r="K196" s="458"/>
      <c r="L196" s="458"/>
      <c r="M196" s="458"/>
      <c r="N196" s="458"/>
      <c r="O196" s="455"/>
      <c r="P196" s="455"/>
      <c r="Q196" s="455"/>
      <c r="R196" s="458"/>
      <c r="S196" s="458"/>
      <c r="T196" s="458"/>
      <c r="U196" s="458"/>
      <c r="V196" s="458"/>
      <c r="W196" s="458"/>
      <c r="X196" s="455"/>
      <c r="Y196" s="455"/>
      <c r="Z196" s="455"/>
    </row>
    <row r="197" ht="26.25" customHeight="1">
      <c r="A197" s="455"/>
      <c r="B197" s="493"/>
      <c r="C197" s="493"/>
      <c r="D197" s="493"/>
      <c r="E197" s="493"/>
      <c r="F197" s="494"/>
      <c r="G197" s="494"/>
      <c r="H197" s="493"/>
      <c r="I197" s="495"/>
      <c r="J197" s="495"/>
      <c r="K197" s="458"/>
      <c r="L197" s="458"/>
      <c r="M197" s="458"/>
      <c r="N197" s="458"/>
      <c r="O197" s="455"/>
      <c r="P197" s="455"/>
      <c r="Q197" s="455"/>
      <c r="R197" s="458"/>
      <c r="S197" s="458"/>
      <c r="T197" s="458"/>
      <c r="U197" s="458"/>
      <c r="V197" s="458"/>
      <c r="W197" s="458"/>
      <c r="X197" s="455"/>
      <c r="Y197" s="455"/>
      <c r="Z197" s="455"/>
    </row>
    <row r="198" ht="26.25" customHeight="1">
      <c r="A198" s="455"/>
      <c r="B198" s="493"/>
      <c r="C198" s="493"/>
      <c r="D198" s="493"/>
      <c r="E198" s="493"/>
      <c r="F198" s="494"/>
      <c r="G198" s="494"/>
      <c r="H198" s="493"/>
      <c r="I198" s="495"/>
      <c r="J198" s="495"/>
      <c r="K198" s="458"/>
      <c r="L198" s="458"/>
      <c r="M198" s="458"/>
      <c r="N198" s="458"/>
      <c r="O198" s="455"/>
      <c r="P198" s="455"/>
      <c r="Q198" s="455"/>
      <c r="R198" s="458"/>
      <c r="S198" s="458"/>
      <c r="T198" s="458"/>
      <c r="U198" s="458"/>
      <c r="V198" s="458"/>
      <c r="W198" s="458"/>
      <c r="X198" s="455"/>
      <c r="Y198" s="455"/>
      <c r="Z198" s="455"/>
    </row>
    <row r="199" ht="26.25" customHeight="1">
      <c r="A199" s="455"/>
      <c r="B199" s="493"/>
      <c r="C199" s="493"/>
      <c r="D199" s="493"/>
      <c r="E199" s="493"/>
      <c r="F199" s="494"/>
      <c r="G199" s="494"/>
      <c r="H199" s="493"/>
      <c r="I199" s="495"/>
      <c r="J199" s="495"/>
      <c r="K199" s="458"/>
      <c r="L199" s="458"/>
      <c r="M199" s="458"/>
      <c r="N199" s="458"/>
      <c r="O199" s="455"/>
      <c r="P199" s="455"/>
      <c r="Q199" s="455"/>
      <c r="R199" s="458"/>
      <c r="S199" s="458"/>
      <c r="T199" s="458"/>
      <c r="U199" s="458"/>
      <c r="V199" s="458"/>
      <c r="W199" s="458"/>
      <c r="X199" s="455"/>
      <c r="Y199" s="455"/>
      <c r="Z199" s="455"/>
    </row>
    <row r="200" ht="26.25" customHeight="1">
      <c r="A200" s="455"/>
      <c r="B200" s="493"/>
      <c r="C200" s="493"/>
      <c r="D200" s="493"/>
      <c r="E200" s="493"/>
      <c r="F200" s="494"/>
      <c r="G200" s="494"/>
      <c r="H200" s="493"/>
      <c r="I200" s="495"/>
      <c r="J200" s="495"/>
      <c r="K200" s="458"/>
      <c r="L200" s="458"/>
      <c r="M200" s="458"/>
      <c r="N200" s="458"/>
      <c r="O200" s="455"/>
      <c r="P200" s="455"/>
      <c r="Q200" s="455"/>
      <c r="R200" s="458"/>
      <c r="S200" s="458"/>
      <c r="T200" s="458"/>
      <c r="U200" s="458"/>
      <c r="V200" s="458"/>
      <c r="W200" s="458"/>
      <c r="X200" s="455"/>
      <c r="Y200" s="455"/>
      <c r="Z200" s="455"/>
    </row>
    <row r="201" ht="26.25" customHeight="1">
      <c r="A201" s="455"/>
      <c r="B201" s="493"/>
      <c r="C201" s="493"/>
      <c r="D201" s="493"/>
      <c r="E201" s="493"/>
      <c r="F201" s="494"/>
      <c r="G201" s="494"/>
      <c r="H201" s="493"/>
      <c r="I201" s="495"/>
      <c r="J201" s="495"/>
      <c r="K201" s="458"/>
      <c r="L201" s="458"/>
      <c r="M201" s="458"/>
      <c r="N201" s="458"/>
      <c r="O201" s="455"/>
      <c r="P201" s="455"/>
      <c r="Q201" s="455"/>
      <c r="R201" s="458"/>
      <c r="S201" s="458"/>
      <c r="T201" s="458"/>
      <c r="U201" s="458"/>
      <c r="V201" s="458"/>
      <c r="W201" s="458"/>
      <c r="X201" s="455"/>
      <c r="Y201" s="455"/>
      <c r="Z201" s="455"/>
    </row>
    <row r="202" ht="26.25" customHeight="1">
      <c r="A202" s="455"/>
      <c r="B202" s="493"/>
      <c r="C202" s="493"/>
      <c r="D202" s="493"/>
      <c r="E202" s="493"/>
      <c r="F202" s="494"/>
      <c r="G202" s="494"/>
      <c r="H202" s="493"/>
      <c r="I202" s="495"/>
      <c r="J202" s="495"/>
      <c r="K202" s="458"/>
      <c r="L202" s="458"/>
      <c r="M202" s="458"/>
      <c r="N202" s="458"/>
      <c r="O202" s="455"/>
      <c r="P202" s="455"/>
      <c r="Q202" s="455"/>
      <c r="R202" s="458"/>
      <c r="S202" s="458"/>
      <c r="T202" s="458"/>
      <c r="U202" s="458"/>
      <c r="V202" s="458"/>
      <c r="W202" s="458"/>
      <c r="X202" s="455"/>
      <c r="Y202" s="455"/>
      <c r="Z202" s="455"/>
    </row>
    <row r="203" ht="26.25" customHeight="1">
      <c r="A203" s="455"/>
      <c r="B203" s="493"/>
      <c r="C203" s="493"/>
      <c r="D203" s="493"/>
      <c r="E203" s="493"/>
      <c r="F203" s="494"/>
      <c r="G203" s="494"/>
      <c r="H203" s="493"/>
      <c r="I203" s="495"/>
      <c r="J203" s="495"/>
      <c r="K203" s="458"/>
      <c r="L203" s="458"/>
      <c r="M203" s="458"/>
      <c r="N203" s="458"/>
      <c r="O203" s="455"/>
      <c r="P203" s="455"/>
      <c r="Q203" s="455"/>
      <c r="R203" s="458"/>
      <c r="S203" s="458"/>
      <c r="T203" s="458"/>
      <c r="U203" s="458"/>
      <c r="V203" s="458"/>
      <c r="W203" s="458"/>
      <c r="X203" s="455"/>
      <c r="Y203" s="455"/>
      <c r="Z203" s="455"/>
    </row>
    <row r="204" ht="26.25" customHeight="1">
      <c r="A204" s="455"/>
      <c r="B204" s="493"/>
      <c r="C204" s="493"/>
      <c r="D204" s="493"/>
      <c r="E204" s="493"/>
      <c r="F204" s="494"/>
      <c r="G204" s="494"/>
      <c r="H204" s="493"/>
      <c r="I204" s="495"/>
      <c r="J204" s="495"/>
      <c r="K204" s="458"/>
      <c r="L204" s="458"/>
      <c r="M204" s="458"/>
      <c r="N204" s="458"/>
      <c r="O204" s="455"/>
      <c r="P204" s="455"/>
      <c r="Q204" s="455"/>
      <c r="R204" s="458"/>
      <c r="S204" s="458"/>
      <c r="T204" s="458"/>
      <c r="U204" s="458"/>
      <c r="V204" s="458"/>
      <c r="W204" s="458"/>
      <c r="X204" s="455"/>
      <c r="Y204" s="455"/>
      <c r="Z204" s="455"/>
    </row>
    <row r="205" ht="26.25" customHeight="1">
      <c r="A205" s="455"/>
      <c r="B205" s="493"/>
      <c r="C205" s="493"/>
      <c r="D205" s="493"/>
      <c r="E205" s="493"/>
      <c r="F205" s="494"/>
      <c r="G205" s="494"/>
      <c r="H205" s="493"/>
      <c r="I205" s="495"/>
      <c r="J205" s="495"/>
      <c r="K205" s="458"/>
      <c r="L205" s="458"/>
      <c r="M205" s="458"/>
      <c r="N205" s="458"/>
      <c r="O205" s="455"/>
      <c r="P205" s="455"/>
      <c r="Q205" s="455"/>
      <c r="R205" s="458"/>
      <c r="S205" s="458"/>
      <c r="T205" s="458"/>
      <c r="U205" s="458"/>
      <c r="V205" s="458"/>
      <c r="W205" s="458"/>
      <c r="X205" s="455"/>
      <c r="Y205" s="455"/>
      <c r="Z205" s="455"/>
    </row>
    <row r="206" ht="26.25" customHeight="1">
      <c r="A206" s="455"/>
      <c r="B206" s="493"/>
      <c r="C206" s="493"/>
      <c r="D206" s="493"/>
      <c r="E206" s="493"/>
      <c r="F206" s="494"/>
      <c r="G206" s="494"/>
      <c r="H206" s="493"/>
      <c r="I206" s="495"/>
      <c r="J206" s="495"/>
      <c r="K206" s="458"/>
      <c r="L206" s="458"/>
      <c r="M206" s="458"/>
      <c r="N206" s="458"/>
      <c r="O206" s="455"/>
      <c r="P206" s="455"/>
      <c r="Q206" s="455"/>
      <c r="R206" s="458"/>
      <c r="S206" s="458"/>
      <c r="T206" s="458"/>
      <c r="U206" s="458"/>
      <c r="V206" s="458"/>
      <c r="W206" s="458"/>
      <c r="X206" s="455"/>
      <c r="Y206" s="455"/>
      <c r="Z206" s="455"/>
    </row>
    <row r="207" ht="26.25" customHeight="1">
      <c r="A207" s="455"/>
      <c r="B207" s="493"/>
      <c r="C207" s="493"/>
      <c r="D207" s="493"/>
      <c r="E207" s="493"/>
      <c r="F207" s="494"/>
      <c r="G207" s="494"/>
      <c r="H207" s="493"/>
      <c r="I207" s="495"/>
      <c r="J207" s="495"/>
      <c r="K207" s="458"/>
      <c r="L207" s="458"/>
      <c r="M207" s="458"/>
      <c r="N207" s="458"/>
      <c r="O207" s="455"/>
      <c r="P207" s="455"/>
      <c r="Q207" s="455"/>
      <c r="R207" s="458"/>
      <c r="S207" s="458"/>
      <c r="T207" s="458"/>
      <c r="U207" s="458"/>
      <c r="V207" s="458"/>
      <c r="W207" s="458"/>
      <c r="X207" s="455"/>
      <c r="Y207" s="455"/>
      <c r="Z207" s="455"/>
    </row>
    <row r="208" ht="26.25" customHeight="1">
      <c r="A208" s="455"/>
      <c r="B208" s="493"/>
      <c r="C208" s="493"/>
      <c r="D208" s="493"/>
      <c r="E208" s="493"/>
      <c r="F208" s="494"/>
      <c r="G208" s="494"/>
      <c r="H208" s="493"/>
      <c r="I208" s="495"/>
      <c r="J208" s="495"/>
      <c r="K208" s="458"/>
      <c r="L208" s="458"/>
      <c r="M208" s="458"/>
      <c r="N208" s="458"/>
      <c r="O208" s="455"/>
      <c r="P208" s="455"/>
      <c r="Q208" s="455"/>
      <c r="R208" s="458"/>
      <c r="S208" s="458"/>
      <c r="T208" s="458"/>
      <c r="U208" s="458"/>
      <c r="V208" s="458"/>
      <c r="W208" s="458"/>
      <c r="X208" s="455"/>
      <c r="Y208" s="455"/>
      <c r="Z208" s="455"/>
    </row>
    <row r="209" ht="26.25" customHeight="1">
      <c r="A209" s="455"/>
      <c r="B209" s="493"/>
      <c r="C209" s="493"/>
      <c r="D209" s="493"/>
      <c r="E209" s="493"/>
      <c r="F209" s="494"/>
      <c r="G209" s="494"/>
      <c r="H209" s="493"/>
      <c r="I209" s="495"/>
      <c r="J209" s="495"/>
      <c r="K209" s="458"/>
      <c r="L209" s="458"/>
      <c r="M209" s="458"/>
      <c r="N209" s="458"/>
      <c r="O209" s="455"/>
      <c r="P209" s="455"/>
      <c r="Q209" s="455"/>
      <c r="R209" s="458"/>
      <c r="S209" s="458"/>
      <c r="T209" s="458"/>
      <c r="U209" s="458"/>
      <c r="V209" s="458"/>
      <c r="W209" s="458"/>
      <c r="X209" s="455"/>
      <c r="Y209" s="455"/>
      <c r="Z209" s="455"/>
    </row>
    <row r="210" ht="26.25" customHeight="1">
      <c r="A210" s="455"/>
      <c r="B210" s="493"/>
      <c r="C210" s="493"/>
      <c r="D210" s="493"/>
      <c r="E210" s="493"/>
      <c r="F210" s="494"/>
      <c r="G210" s="494"/>
      <c r="H210" s="493"/>
      <c r="I210" s="495"/>
      <c r="J210" s="495"/>
      <c r="K210" s="458"/>
      <c r="L210" s="458"/>
      <c r="M210" s="458"/>
      <c r="N210" s="458"/>
      <c r="O210" s="455"/>
      <c r="P210" s="455"/>
      <c r="Q210" s="455"/>
      <c r="R210" s="458"/>
      <c r="S210" s="458"/>
      <c r="T210" s="458"/>
      <c r="U210" s="458"/>
      <c r="V210" s="458"/>
      <c r="W210" s="458"/>
      <c r="X210" s="455"/>
      <c r="Y210" s="455"/>
      <c r="Z210" s="455"/>
    </row>
    <row r="211" ht="26.25" customHeight="1">
      <c r="A211" s="455"/>
      <c r="B211" s="493"/>
      <c r="C211" s="493"/>
      <c r="D211" s="493"/>
      <c r="E211" s="493"/>
      <c r="F211" s="494"/>
      <c r="G211" s="494"/>
      <c r="H211" s="493"/>
      <c r="I211" s="495"/>
      <c r="J211" s="495"/>
      <c r="K211" s="458"/>
      <c r="L211" s="458"/>
      <c r="M211" s="458"/>
      <c r="N211" s="458"/>
      <c r="O211" s="455"/>
      <c r="P211" s="455"/>
      <c r="Q211" s="455"/>
      <c r="R211" s="458"/>
      <c r="S211" s="458"/>
      <c r="T211" s="458"/>
      <c r="U211" s="458"/>
      <c r="V211" s="458"/>
      <c r="W211" s="458"/>
      <c r="X211" s="455"/>
      <c r="Y211" s="455"/>
      <c r="Z211" s="455"/>
    </row>
    <row r="212" ht="26.25" customHeight="1">
      <c r="A212" s="455"/>
      <c r="B212" s="493"/>
      <c r="C212" s="493"/>
      <c r="D212" s="493"/>
      <c r="E212" s="493"/>
      <c r="F212" s="494"/>
      <c r="G212" s="494"/>
      <c r="H212" s="493"/>
      <c r="I212" s="495"/>
      <c r="J212" s="495"/>
      <c r="K212" s="458"/>
      <c r="L212" s="458"/>
      <c r="M212" s="458"/>
      <c r="N212" s="458"/>
      <c r="O212" s="455"/>
      <c r="P212" s="455"/>
      <c r="Q212" s="455"/>
      <c r="R212" s="458"/>
      <c r="S212" s="458"/>
      <c r="T212" s="458"/>
      <c r="U212" s="458"/>
      <c r="V212" s="458"/>
      <c r="W212" s="458"/>
      <c r="X212" s="455"/>
      <c r="Y212" s="455"/>
      <c r="Z212" s="455"/>
    </row>
    <row r="213" ht="26.25" customHeight="1">
      <c r="A213" s="455"/>
      <c r="B213" s="493"/>
      <c r="C213" s="493"/>
      <c r="D213" s="493"/>
      <c r="E213" s="493"/>
      <c r="F213" s="494"/>
      <c r="G213" s="494"/>
      <c r="H213" s="493"/>
      <c r="I213" s="495"/>
      <c r="J213" s="495"/>
      <c r="K213" s="458"/>
      <c r="L213" s="458"/>
      <c r="M213" s="458"/>
      <c r="N213" s="458"/>
      <c r="O213" s="455"/>
      <c r="P213" s="455"/>
      <c r="Q213" s="455"/>
      <c r="R213" s="458"/>
      <c r="S213" s="458"/>
      <c r="T213" s="458"/>
      <c r="U213" s="458"/>
      <c r="V213" s="458"/>
      <c r="W213" s="458"/>
      <c r="X213" s="455"/>
      <c r="Y213" s="455"/>
      <c r="Z213" s="455"/>
    </row>
    <row r="214" ht="26.25" customHeight="1">
      <c r="A214" s="455"/>
      <c r="B214" s="493"/>
      <c r="C214" s="493"/>
      <c r="D214" s="493"/>
      <c r="E214" s="493"/>
      <c r="F214" s="494"/>
      <c r="G214" s="494"/>
      <c r="H214" s="493"/>
      <c r="I214" s="495"/>
      <c r="J214" s="495"/>
      <c r="K214" s="458"/>
      <c r="L214" s="458"/>
      <c r="M214" s="458"/>
      <c r="N214" s="458"/>
      <c r="O214" s="455"/>
      <c r="P214" s="455"/>
      <c r="Q214" s="455"/>
      <c r="R214" s="458"/>
      <c r="S214" s="458"/>
      <c r="T214" s="458"/>
      <c r="U214" s="458"/>
      <c r="V214" s="458"/>
      <c r="W214" s="458"/>
      <c r="X214" s="455"/>
      <c r="Y214" s="455"/>
      <c r="Z214" s="455"/>
    </row>
    <row r="215" ht="26.25" customHeight="1">
      <c r="A215" s="455"/>
      <c r="B215" s="493"/>
      <c r="C215" s="493"/>
      <c r="D215" s="493"/>
      <c r="E215" s="493"/>
      <c r="F215" s="494"/>
      <c r="G215" s="494"/>
      <c r="H215" s="493"/>
      <c r="I215" s="495"/>
      <c r="J215" s="495"/>
      <c r="K215" s="458"/>
      <c r="L215" s="458"/>
      <c r="M215" s="458"/>
      <c r="N215" s="458"/>
      <c r="O215" s="455"/>
      <c r="P215" s="455"/>
      <c r="Q215" s="455"/>
      <c r="R215" s="458"/>
      <c r="S215" s="458"/>
      <c r="T215" s="458"/>
      <c r="U215" s="458"/>
      <c r="V215" s="458"/>
      <c r="W215" s="458"/>
      <c r="X215" s="455"/>
      <c r="Y215" s="455"/>
      <c r="Z215" s="455"/>
    </row>
    <row r="216" ht="26.25" customHeight="1">
      <c r="A216" s="455"/>
      <c r="B216" s="493"/>
      <c r="C216" s="493"/>
      <c r="D216" s="493"/>
      <c r="E216" s="493"/>
      <c r="F216" s="494"/>
      <c r="G216" s="494"/>
      <c r="H216" s="493"/>
      <c r="I216" s="495"/>
      <c r="J216" s="495"/>
      <c r="K216" s="458"/>
      <c r="L216" s="458"/>
      <c r="M216" s="458"/>
      <c r="N216" s="458"/>
      <c r="O216" s="455"/>
      <c r="P216" s="455"/>
      <c r="Q216" s="455"/>
      <c r="R216" s="458"/>
      <c r="S216" s="458"/>
      <c r="T216" s="458"/>
      <c r="U216" s="458"/>
      <c r="V216" s="458"/>
      <c r="W216" s="458"/>
      <c r="X216" s="455"/>
      <c r="Y216" s="455"/>
      <c r="Z216" s="455"/>
    </row>
    <row r="217" ht="26.25" customHeight="1">
      <c r="A217" s="455"/>
      <c r="B217" s="493"/>
      <c r="C217" s="493"/>
      <c r="D217" s="493"/>
      <c r="E217" s="493"/>
      <c r="F217" s="494"/>
      <c r="G217" s="494"/>
      <c r="H217" s="493"/>
      <c r="I217" s="495"/>
      <c r="J217" s="495"/>
      <c r="K217" s="458"/>
      <c r="L217" s="458"/>
      <c r="M217" s="458"/>
      <c r="N217" s="458"/>
      <c r="O217" s="455"/>
      <c r="P217" s="455"/>
      <c r="Q217" s="455"/>
      <c r="R217" s="458"/>
      <c r="S217" s="458"/>
      <c r="T217" s="458"/>
      <c r="U217" s="458"/>
      <c r="V217" s="458"/>
      <c r="W217" s="458"/>
      <c r="X217" s="455"/>
      <c r="Y217" s="455"/>
      <c r="Z217" s="455"/>
    </row>
    <row r="218" ht="26.25" customHeight="1">
      <c r="A218" s="455"/>
      <c r="B218" s="493"/>
      <c r="C218" s="493"/>
      <c r="D218" s="493"/>
      <c r="E218" s="493"/>
      <c r="F218" s="494"/>
      <c r="G218" s="494"/>
      <c r="H218" s="493"/>
      <c r="I218" s="495"/>
      <c r="J218" s="495"/>
      <c r="K218" s="458"/>
      <c r="L218" s="458"/>
      <c r="M218" s="458"/>
      <c r="N218" s="458"/>
      <c r="O218" s="455"/>
      <c r="P218" s="455"/>
      <c r="Q218" s="455"/>
      <c r="R218" s="458"/>
      <c r="S218" s="458"/>
      <c r="T218" s="458"/>
      <c r="U218" s="458"/>
      <c r="V218" s="458"/>
      <c r="W218" s="458"/>
      <c r="X218" s="455"/>
      <c r="Y218" s="455"/>
      <c r="Z218" s="455"/>
    </row>
    <row r="219" ht="26.25" customHeight="1">
      <c r="A219" s="455"/>
      <c r="B219" s="493"/>
      <c r="C219" s="493"/>
      <c r="D219" s="493"/>
      <c r="E219" s="493"/>
      <c r="F219" s="494"/>
      <c r="G219" s="494"/>
      <c r="H219" s="493"/>
      <c r="I219" s="495"/>
      <c r="J219" s="495"/>
      <c r="K219" s="458"/>
      <c r="L219" s="458"/>
      <c r="M219" s="458"/>
      <c r="N219" s="458"/>
      <c r="O219" s="455"/>
      <c r="P219" s="455"/>
      <c r="Q219" s="455"/>
      <c r="R219" s="458"/>
      <c r="S219" s="458"/>
      <c r="T219" s="458"/>
      <c r="U219" s="458"/>
      <c r="V219" s="458"/>
      <c r="W219" s="458"/>
      <c r="X219" s="455"/>
      <c r="Y219" s="455"/>
      <c r="Z219" s="455"/>
    </row>
    <row r="220" ht="26.25" customHeight="1">
      <c r="A220" s="455"/>
      <c r="B220" s="493"/>
      <c r="C220" s="493"/>
      <c r="D220" s="493"/>
      <c r="E220" s="493"/>
      <c r="F220" s="494"/>
      <c r="G220" s="494"/>
      <c r="H220" s="493"/>
      <c r="I220" s="495"/>
      <c r="J220" s="495"/>
      <c r="K220" s="458"/>
      <c r="L220" s="458"/>
      <c r="M220" s="458"/>
      <c r="N220" s="458"/>
      <c r="O220" s="455"/>
      <c r="P220" s="455"/>
      <c r="Q220" s="455"/>
      <c r="R220" s="458"/>
      <c r="S220" s="458"/>
      <c r="T220" s="458"/>
      <c r="U220" s="458"/>
      <c r="V220" s="458"/>
      <c r="W220" s="458"/>
      <c r="X220" s="455"/>
      <c r="Y220" s="455"/>
      <c r="Z220" s="455"/>
    </row>
    <row r="221" ht="26.25" customHeight="1">
      <c r="A221" s="455"/>
      <c r="B221" s="493"/>
      <c r="C221" s="493"/>
      <c r="D221" s="493"/>
      <c r="E221" s="493"/>
      <c r="F221" s="494"/>
      <c r="G221" s="494"/>
      <c r="H221" s="493"/>
      <c r="I221" s="495"/>
      <c r="J221" s="495"/>
      <c r="K221" s="458"/>
      <c r="L221" s="458"/>
      <c r="M221" s="458"/>
      <c r="N221" s="458"/>
      <c r="O221" s="455"/>
      <c r="P221" s="455"/>
      <c r="Q221" s="455"/>
      <c r="R221" s="458"/>
      <c r="S221" s="458"/>
      <c r="T221" s="458"/>
      <c r="U221" s="458"/>
      <c r="V221" s="458"/>
      <c r="W221" s="458"/>
      <c r="X221" s="455"/>
      <c r="Y221" s="455"/>
      <c r="Z221" s="455"/>
    </row>
    <row r="222" ht="26.25" customHeight="1">
      <c r="A222" s="455"/>
      <c r="B222" s="493"/>
      <c r="C222" s="493"/>
      <c r="D222" s="493"/>
      <c r="E222" s="493"/>
      <c r="F222" s="494"/>
      <c r="G222" s="494"/>
      <c r="H222" s="493"/>
      <c r="I222" s="495"/>
      <c r="J222" s="495"/>
      <c r="K222" s="458"/>
      <c r="L222" s="458"/>
      <c r="M222" s="458"/>
      <c r="N222" s="458"/>
      <c r="O222" s="455"/>
      <c r="P222" s="455"/>
      <c r="Q222" s="455"/>
      <c r="R222" s="458"/>
      <c r="S222" s="458"/>
      <c r="T222" s="458"/>
      <c r="U222" s="458"/>
      <c r="V222" s="458"/>
      <c r="W222" s="458"/>
      <c r="X222" s="455"/>
      <c r="Y222" s="455"/>
      <c r="Z222" s="455"/>
    </row>
    <row r="223" ht="26.25" customHeight="1">
      <c r="A223" s="455"/>
      <c r="B223" s="493"/>
      <c r="C223" s="493"/>
      <c r="D223" s="493"/>
      <c r="E223" s="493"/>
      <c r="F223" s="494"/>
      <c r="G223" s="494"/>
      <c r="H223" s="493"/>
      <c r="I223" s="495"/>
      <c r="J223" s="495"/>
      <c r="K223" s="458"/>
      <c r="L223" s="458"/>
      <c r="M223" s="458"/>
      <c r="N223" s="458"/>
      <c r="O223" s="455"/>
      <c r="P223" s="455"/>
      <c r="Q223" s="455"/>
      <c r="R223" s="458"/>
      <c r="S223" s="458"/>
      <c r="T223" s="458"/>
      <c r="U223" s="458"/>
      <c r="V223" s="458"/>
      <c r="W223" s="458"/>
      <c r="X223" s="455"/>
      <c r="Y223" s="455"/>
      <c r="Z223" s="455"/>
    </row>
    <row r="224" ht="26.25" customHeight="1">
      <c r="A224" s="455"/>
      <c r="B224" s="493"/>
      <c r="C224" s="493"/>
      <c r="D224" s="493"/>
      <c r="E224" s="493"/>
      <c r="F224" s="494"/>
      <c r="G224" s="494"/>
      <c r="H224" s="493"/>
      <c r="I224" s="495"/>
      <c r="J224" s="495"/>
      <c r="K224" s="458"/>
      <c r="L224" s="458"/>
      <c r="M224" s="458"/>
      <c r="N224" s="458"/>
      <c r="O224" s="455"/>
      <c r="P224" s="455"/>
      <c r="Q224" s="455"/>
      <c r="R224" s="458"/>
      <c r="S224" s="458"/>
      <c r="T224" s="458"/>
      <c r="U224" s="458"/>
      <c r="V224" s="458"/>
      <c r="W224" s="458"/>
      <c r="X224" s="455"/>
      <c r="Y224" s="455"/>
      <c r="Z224" s="455"/>
    </row>
    <row r="225" ht="26.25" customHeight="1">
      <c r="A225" s="455"/>
      <c r="B225" s="493"/>
      <c r="C225" s="493"/>
      <c r="D225" s="493"/>
      <c r="E225" s="493"/>
      <c r="F225" s="494"/>
      <c r="G225" s="494"/>
      <c r="H225" s="493"/>
      <c r="I225" s="495"/>
      <c r="J225" s="495"/>
      <c r="K225" s="458"/>
      <c r="L225" s="458"/>
      <c r="M225" s="458"/>
      <c r="N225" s="458"/>
      <c r="O225" s="455"/>
      <c r="P225" s="455"/>
      <c r="Q225" s="455"/>
      <c r="R225" s="458"/>
      <c r="S225" s="458"/>
      <c r="T225" s="458"/>
      <c r="U225" s="458"/>
      <c r="V225" s="458"/>
      <c r="W225" s="458"/>
      <c r="X225" s="455"/>
      <c r="Y225" s="455"/>
      <c r="Z225" s="455"/>
    </row>
    <row r="226" ht="26.25" customHeight="1">
      <c r="A226" s="349"/>
      <c r="B226" s="458"/>
      <c r="C226" s="458"/>
      <c r="D226" s="458"/>
      <c r="E226" s="458"/>
      <c r="F226" s="496"/>
      <c r="G226" s="496"/>
      <c r="H226" s="475"/>
      <c r="I226" s="475"/>
      <c r="J226" s="475"/>
      <c r="K226" s="457"/>
      <c r="L226" s="457"/>
      <c r="M226" s="457"/>
      <c r="N226" s="457"/>
      <c r="O226" s="457"/>
      <c r="P226" s="457"/>
      <c r="Q226" s="457"/>
      <c r="R226" s="349"/>
      <c r="S226" s="349"/>
      <c r="T226" s="349"/>
      <c r="U226" s="349"/>
      <c r="V226" s="349"/>
      <c r="W226" s="349"/>
      <c r="X226" s="349"/>
      <c r="Y226" s="349"/>
      <c r="Z226" s="349"/>
    </row>
    <row r="227" ht="15.0" customHeight="1">
      <c r="A227" s="349"/>
      <c r="B227" s="458"/>
      <c r="C227" s="458"/>
      <c r="D227" s="458"/>
      <c r="E227" s="458"/>
      <c r="F227" s="497"/>
      <c r="G227" s="497"/>
      <c r="H227" s="458"/>
      <c r="I227" s="349"/>
      <c r="J227" s="349"/>
      <c r="K227" s="349"/>
      <c r="L227" s="349"/>
      <c r="M227" s="349"/>
      <c r="N227" s="349"/>
      <c r="O227" s="349"/>
      <c r="P227" s="349"/>
      <c r="Q227" s="349"/>
      <c r="R227" s="349"/>
      <c r="S227" s="349"/>
      <c r="T227" s="349"/>
      <c r="U227" s="349"/>
      <c r="V227" s="349"/>
      <c r="W227" s="349"/>
      <c r="X227" s="349"/>
      <c r="Y227" s="349"/>
      <c r="Z227" s="349"/>
    </row>
    <row r="228" ht="12.75" customHeight="1">
      <c r="A228" s="349"/>
      <c r="B228" s="349"/>
      <c r="C228" s="349"/>
      <c r="D228" s="349"/>
      <c r="E228" s="349"/>
      <c r="F228" s="498"/>
      <c r="G228" s="498"/>
      <c r="H228" s="349"/>
      <c r="I228" s="349"/>
      <c r="J228" s="349"/>
      <c r="K228" s="349"/>
      <c r="L228" s="349"/>
      <c r="M228" s="349"/>
      <c r="N228" s="349"/>
      <c r="O228" s="349"/>
      <c r="P228" s="349"/>
      <c r="Q228" s="349"/>
      <c r="R228" s="349"/>
      <c r="S228" s="349"/>
      <c r="T228" s="349"/>
      <c r="U228" s="349"/>
      <c r="V228" s="349"/>
      <c r="W228" s="349"/>
      <c r="X228" s="349"/>
      <c r="Y228" s="349"/>
      <c r="Z228" s="349"/>
    </row>
    <row r="229" ht="12.75" customHeight="1">
      <c r="A229" s="349"/>
      <c r="B229" s="349"/>
      <c r="C229" s="349"/>
      <c r="D229" s="349"/>
      <c r="E229" s="349"/>
      <c r="F229" s="498"/>
      <c r="G229" s="498"/>
      <c r="H229" s="349"/>
      <c r="I229" s="349"/>
      <c r="J229" s="349"/>
      <c r="K229" s="349"/>
      <c r="L229" s="349"/>
      <c r="M229" s="349"/>
      <c r="N229" s="349"/>
      <c r="O229" s="349"/>
      <c r="P229" s="349"/>
      <c r="Q229" s="349"/>
      <c r="R229" s="349"/>
      <c r="S229" s="349"/>
      <c r="T229" s="349"/>
      <c r="U229" s="349"/>
      <c r="V229" s="349"/>
      <c r="W229" s="349"/>
      <c r="X229" s="349"/>
      <c r="Y229" s="349"/>
      <c r="Z229" s="349"/>
    </row>
    <row r="230" ht="12.75" customHeight="1">
      <c r="A230" s="349"/>
      <c r="B230" s="349"/>
      <c r="C230" s="349"/>
      <c r="D230" s="349"/>
      <c r="E230" s="349"/>
      <c r="F230" s="498"/>
      <c r="G230" s="498"/>
      <c r="H230" s="349"/>
      <c r="I230" s="349"/>
      <c r="J230" s="349"/>
      <c r="K230" s="349"/>
      <c r="L230" s="349"/>
      <c r="M230" s="349"/>
      <c r="N230" s="349"/>
      <c r="O230" s="349"/>
      <c r="P230" s="349"/>
      <c r="Q230" s="349"/>
      <c r="R230" s="349"/>
      <c r="S230" s="349"/>
      <c r="T230" s="349"/>
      <c r="U230" s="349"/>
      <c r="V230" s="349"/>
      <c r="W230" s="349"/>
      <c r="X230" s="349"/>
      <c r="Y230" s="349"/>
      <c r="Z230" s="349"/>
    </row>
    <row r="231" ht="18.75" customHeight="1">
      <c r="A231" s="139"/>
      <c r="B231" s="349"/>
      <c r="C231" s="349"/>
      <c r="D231" s="349"/>
      <c r="E231" s="349"/>
      <c r="F231" s="498"/>
      <c r="G231" s="498"/>
      <c r="H231" s="349"/>
      <c r="I231" s="349"/>
      <c r="J231" s="349"/>
      <c r="K231" s="349"/>
      <c r="L231" s="349"/>
      <c r="M231" s="349"/>
      <c r="N231" s="349"/>
      <c r="O231" s="349"/>
      <c r="P231" s="349"/>
      <c r="Q231" s="349"/>
      <c r="R231" s="349"/>
      <c r="S231" s="349"/>
      <c r="T231" s="349"/>
      <c r="U231" s="349"/>
      <c r="V231" s="349"/>
      <c r="W231" s="349"/>
      <c r="X231" s="349"/>
      <c r="Y231" s="349"/>
      <c r="Z231" s="349"/>
    </row>
    <row r="232" ht="12.75" customHeight="1">
      <c r="A232" s="349"/>
      <c r="B232" s="349"/>
      <c r="C232" s="349"/>
      <c r="D232" s="349"/>
      <c r="E232" s="349"/>
      <c r="F232" s="498"/>
      <c r="G232" s="498"/>
      <c r="H232" s="349"/>
      <c r="I232" s="349"/>
      <c r="J232" s="349"/>
      <c r="K232" s="349"/>
      <c r="L232" s="349"/>
      <c r="M232" s="349"/>
      <c r="N232" s="349"/>
      <c r="O232" s="349"/>
      <c r="P232" s="349"/>
      <c r="Q232" s="349"/>
      <c r="R232" s="349"/>
      <c r="S232" s="349"/>
      <c r="T232" s="349"/>
      <c r="U232" s="349"/>
      <c r="V232" s="349"/>
      <c r="W232" s="349"/>
      <c r="X232" s="349"/>
      <c r="Y232" s="349"/>
      <c r="Z232" s="349"/>
    </row>
    <row r="233" ht="32.25" customHeight="1">
      <c r="A233" s="349"/>
      <c r="B233" s="475"/>
      <c r="C233" s="499"/>
      <c r="D233" s="499"/>
      <c r="E233" s="499"/>
      <c r="F233" s="500"/>
      <c r="G233" s="500"/>
      <c r="H233" s="475"/>
      <c r="I233" s="475"/>
      <c r="J233" s="475"/>
      <c r="K233" s="349"/>
      <c r="L233" s="349"/>
      <c r="M233" s="349"/>
      <c r="N233" s="349"/>
      <c r="O233" s="349"/>
      <c r="P233" s="349"/>
      <c r="Q233" s="349"/>
      <c r="R233" s="349"/>
      <c r="S233" s="349"/>
      <c r="T233" s="349"/>
      <c r="U233" s="349"/>
      <c r="V233" s="349"/>
      <c r="W233" s="349"/>
      <c r="X233" s="349"/>
      <c r="Y233" s="349"/>
      <c r="Z233" s="349"/>
    </row>
    <row r="234" ht="15.75" customHeight="1">
      <c r="A234" s="501"/>
      <c r="B234" s="456"/>
      <c r="C234" s="456"/>
      <c r="D234" s="456"/>
      <c r="E234" s="456"/>
      <c r="F234" s="463"/>
      <c r="G234" s="463"/>
      <c r="H234" s="456"/>
      <c r="I234" s="469"/>
      <c r="J234" s="469"/>
      <c r="K234" s="349"/>
      <c r="L234" s="349"/>
      <c r="M234" s="349"/>
      <c r="N234" s="349"/>
      <c r="O234" s="502"/>
      <c r="P234" s="502"/>
      <c r="Q234" s="502"/>
      <c r="R234" s="349"/>
      <c r="S234" s="349"/>
      <c r="T234" s="349"/>
      <c r="U234" s="349"/>
      <c r="V234" s="349"/>
      <c r="W234" s="349"/>
      <c r="X234" s="349"/>
      <c r="Y234" s="349"/>
      <c r="Z234" s="349"/>
    </row>
    <row r="235" ht="15.75" customHeight="1">
      <c r="A235" s="501"/>
      <c r="B235" s="456"/>
      <c r="C235" s="456"/>
      <c r="D235" s="456"/>
      <c r="E235" s="456"/>
      <c r="F235" s="463"/>
      <c r="G235" s="463"/>
      <c r="H235" s="456"/>
      <c r="I235" s="469"/>
      <c r="J235" s="469"/>
      <c r="K235" s="349"/>
      <c r="L235" s="349"/>
      <c r="M235" s="349"/>
      <c r="N235" s="349"/>
      <c r="O235" s="502"/>
      <c r="P235" s="502"/>
      <c r="Q235" s="502"/>
      <c r="R235" s="349"/>
      <c r="S235" s="349"/>
      <c r="T235" s="349"/>
      <c r="U235" s="349"/>
      <c r="V235" s="349"/>
      <c r="W235" s="349"/>
      <c r="X235" s="493"/>
      <c r="Y235" s="493"/>
      <c r="Z235" s="349"/>
    </row>
    <row r="236" ht="15.75" customHeight="1">
      <c r="A236" s="501"/>
      <c r="B236" s="456"/>
      <c r="C236" s="456"/>
      <c r="D236" s="456"/>
      <c r="E236" s="456"/>
      <c r="F236" s="463"/>
      <c r="G236" s="463"/>
      <c r="H236" s="456"/>
      <c r="I236" s="469"/>
      <c r="J236" s="469"/>
      <c r="K236" s="349"/>
      <c r="L236" s="349"/>
      <c r="M236" s="349"/>
      <c r="N236" s="349"/>
      <c r="O236" s="502"/>
      <c r="P236" s="502"/>
      <c r="Q236" s="502"/>
      <c r="R236" s="349"/>
      <c r="S236" s="349"/>
      <c r="T236" s="349"/>
      <c r="U236" s="349"/>
      <c r="V236" s="349"/>
      <c r="W236" s="349"/>
      <c r="X236" s="493"/>
      <c r="Y236" s="493"/>
      <c r="Z236" s="349"/>
    </row>
    <row r="237" ht="15.75" customHeight="1">
      <c r="A237" s="501"/>
      <c r="B237" s="456"/>
      <c r="C237" s="456"/>
      <c r="D237" s="456"/>
      <c r="E237" s="456"/>
      <c r="F237" s="463"/>
      <c r="G237" s="463"/>
      <c r="H237" s="456"/>
      <c r="I237" s="469"/>
      <c r="J237" s="469"/>
      <c r="K237" s="349"/>
      <c r="L237" s="349"/>
      <c r="M237" s="349"/>
      <c r="N237" s="349"/>
      <c r="O237" s="502"/>
      <c r="P237" s="502"/>
      <c r="Q237" s="502"/>
      <c r="R237" s="349"/>
      <c r="S237" s="349"/>
      <c r="T237" s="349"/>
      <c r="U237" s="349"/>
      <c r="V237" s="349"/>
      <c r="W237" s="349"/>
      <c r="X237" s="493"/>
      <c r="Y237" s="493"/>
      <c r="Z237" s="349"/>
    </row>
    <row r="238" ht="15.75" customHeight="1">
      <c r="A238" s="501"/>
      <c r="B238" s="456"/>
      <c r="C238" s="456"/>
      <c r="D238" s="456"/>
      <c r="E238" s="456"/>
      <c r="F238" s="463"/>
      <c r="G238" s="463"/>
      <c r="H238" s="456"/>
      <c r="I238" s="469"/>
      <c r="J238" s="469"/>
      <c r="K238" s="349"/>
      <c r="L238" s="349"/>
      <c r="M238" s="349"/>
      <c r="N238" s="349"/>
      <c r="O238" s="502"/>
      <c r="P238" s="502"/>
      <c r="Q238" s="502"/>
      <c r="R238" s="349"/>
      <c r="S238" s="349"/>
      <c r="T238" s="349"/>
      <c r="U238" s="349"/>
      <c r="V238" s="349"/>
      <c r="W238" s="349"/>
      <c r="X238" s="349"/>
      <c r="Y238" s="349"/>
      <c r="Z238" s="349"/>
    </row>
    <row r="239" ht="15.75" customHeight="1">
      <c r="A239" s="501"/>
      <c r="B239" s="456"/>
      <c r="C239" s="456"/>
      <c r="D239" s="456"/>
      <c r="E239" s="456"/>
      <c r="F239" s="463"/>
      <c r="G239" s="463"/>
      <c r="H239" s="456"/>
      <c r="I239" s="469"/>
      <c r="J239" s="469"/>
      <c r="K239" s="349"/>
      <c r="L239" s="349"/>
      <c r="M239" s="349"/>
      <c r="N239" s="349"/>
      <c r="O239" s="502"/>
      <c r="P239" s="502"/>
      <c r="Q239" s="502"/>
      <c r="R239" s="349"/>
      <c r="S239" s="349"/>
      <c r="T239" s="349"/>
      <c r="U239" s="349"/>
      <c r="V239" s="349"/>
      <c r="W239" s="349"/>
      <c r="X239" s="349"/>
      <c r="Y239" s="349"/>
      <c r="Z239" s="349"/>
    </row>
    <row r="240" ht="18.75" customHeight="1">
      <c r="A240" s="501"/>
      <c r="B240" s="456"/>
      <c r="C240" s="456"/>
      <c r="D240" s="456"/>
      <c r="E240" s="456"/>
      <c r="F240" s="463"/>
      <c r="G240" s="463"/>
      <c r="H240" s="456"/>
      <c r="I240" s="469"/>
      <c r="J240" s="469"/>
      <c r="K240" s="349"/>
      <c r="L240" s="349"/>
      <c r="M240" s="349"/>
      <c r="N240" s="349"/>
      <c r="O240" s="502"/>
      <c r="P240" s="502"/>
      <c r="Q240" s="502"/>
      <c r="R240" s="349"/>
      <c r="S240" s="349"/>
      <c r="T240" s="349"/>
      <c r="U240" s="349"/>
      <c r="V240" s="349"/>
      <c r="W240" s="349"/>
      <c r="X240" s="349"/>
      <c r="Y240" s="349"/>
      <c r="Z240" s="349"/>
    </row>
    <row r="241" ht="18.0" customHeight="1">
      <c r="A241" s="501"/>
      <c r="B241" s="456"/>
      <c r="C241" s="456"/>
      <c r="D241" s="456"/>
      <c r="E241" s="456"/>
      <c r="F241" s="463"/>
      <c r="G241" s="463"/>
      <c r="H241" s="456"/>
      <c r="I241" s="469"/>
      <c r="J241" s="469"/>
      <c r="K241" s="349"/>
      <c r="L241" s="349"/>
      <c r="M241" s="349"/>
      <c r="N241" s="349"/>
      <c r="O241" s="502"/>
      <c r="P241" s="502"/>
      <c r="Q241" s="502"/>
      <c r="R241" s="349"/>
      <c r="S241" s="349"/>
      <c r="T241" s="349"/>
      <c r="U241" s="349"/>
      <c r="V241" s="349"/>
      <c r="W241" s="349"/>
      <c r="X241" s="349"/>
      <c r="Y241" s="349"/>
      <c r="Z241" s="349"/>
    </row>
    <row r="242" ht="18.0" customHeight="1">
      <c r="A242" s="501"/>
      <c r="B242" s="456"/>
      <c r="C242" s="456"/>
      <c r="D242" s="456"/>
      <c r="E242" s="456"/>
      <c r="F242" s="463"/>
      <c r="G242" s="463"/>
      <c r="H242" s="456"/>
      <c r="I242" s="469"/>
      <c r="J242" s="469"/>
      <c r="K242" s="349"/>
      <c r="L242" s="349"/>
      <c r="M242" s="349"/>
      <c r="N242" s="349"/>
      <c r="O242" s="502"/>
      <c r="P242" s="502"/>
      <c r="Q242" s="502"/>
      <c r="R242" s="349"/>
      <c r="S242" s="349"/>
      <c r="T242" s="349"/>
      <c r="U242" s="349"/>
      <c r="V242" s="349"/>
      <c r="W242" s="349"/>
      <c r="X242" s="349"/>
      <c r="Y242" s="349"/>
      <c r="Z242" s="349"/>
    </row>
    <row r="243" ht="18.0" customHeight="1">
      <c r="A243" s="501"/>
      <c r="B243" s="456"/>
      <c r="C243" s="456"/>
      <c r="D243" s="456"/>
      <c r="E243" s="456"/>
      <c r="F243" s="463"/>
      <c r="G243" s="463"/>
      <c r="H243" s="456"/>
      <c r="I243" s="469"/>
      <c r="J243" s="469"/>
      <c r="K243" s="349"/>
      <c r="L243" s="349"/>
      <c r="M243" s="349"/>
      <c r="N243" s="349"/>
      <c r="O243" s="349"/>
      <c r="P243" s="349"/>
      <c r="Q243" s="349"/>
      <c r="R243" s="349"/>
      <c r="S243" s="349"/>
      <c r="T243" s="349"/>
      <c r="U243" s="349"/>
      <c r="V243" s="349"/>
      <c r="W243" s="503"/>
      <c r="X243" s="349"/>
      <c r="Y243" s="349"/>
      <c r="Z243" s="349"/>
    </row>
    <row r="244" ht="15.75" customHeight="1">
      <c r="A244" s="501"/>
      <c r="B244" s="349"/>
      <c r="C244" s="349"/>
      <c r="D244" s="349"/>
      <c r="E244" s="349"/>
      <c r="F244" s="500"/>
      <c r="G244" s="500"/>
      <c r="H244" s="349"/>
      <c r="I244" s="504"/>
      <c r="J244" s="504"/>
      <c r="K244" s="349"/>
      <c r="L244" s="349"/>
      <c r="M244" s="349"/>
      <c r="N244" s="349"/>
      <c r="O244" s="349"/>
      <c r="P244" s="349"/>
      <c r="Q244" s="349"/>
      <c r="R244" s="349"/>
      <c r="S244" s="349"/>
      <c r="T244" s="349"/>
      <c r="U244" s="349"/>
      <c r="V244" s="349"/>
      <c r="W244" s="503"/>
      <c r="X244" s="349"/>
      <c r="Y244" s="349"/>
      <c r="Z244" s="349"/>
    </row>
    <row r="245" ht="12.75" customHeight="1">
      <c r="A245" s="349"/>
      <c r="B245" s="349"/>
      <c r="C245" s="349"/>
      <c r="D245" s="349"/>
      <c r="E245" s="349"/>
      <c r="F245" s="498"/>
      <c r="G245" s="498"/>
      <c r="H245" s="349"/>
      <c r="I245" s="349"/>
      <c r="J245" s="349"/>
      <c r="K245" s="349"/>
      <c r="L245" s="349"/>
      <c r="M245" s="349"/>
      <c r="N245" s="349"/>
      <c r="O245" s="349"/>
      <c r="P245" s="349"/>
      <c r="Q245" s="349"/>
      <c r="R245" s="349"/>
      <c r="S245" s="349"/>
      <c r="T245" s="349"/>
      <c r="U245" s="349"/>
      <c r="V245" s="349"/>
      <c r="W245" s="503"/>
      <c r="X245" s="349"/>
      <c r="Y245" s="349"/>
      <c r="Z245" s="349"/>
    </row>
    <row r="246" ht="12.75" customHeight="1">
      <c r="A246" s="349"/>
      <c r="B246" s="349"/>
      <c r="C246" s="349"/>
      <c r="D246" s="349"/>
      <c r="E246" s="349"/>
      <c r="F246" s="498"/>
      <c r="G246" s="498"/>
      <c r="H246" s="349"/>
      <c r="I246" s="349"/>
      <c r="J246" s="349"/>
      <c r="K246" s="349"/>
      <c r="L246" s="349"/>
      <c r="M246" s="349"/>
      <c r="N246" s="349"/>
      <c r="O246" s="349"/>
      <c r="P246" s="349"/>
      <c r="Q246" s="349"/>
      <c r="R246" s="349"/>
      <c r="S246" s="349"/>
      <c r="T246" s="349"/>
      <c r="U246" s="349"/>
      <c r="V246" s="349"/>
      <c r="W246" s="503"/>
      <c r="X246" s="349"/>
      <c r="Y246" s="349"/>
      <c r="Z246" s="349"/>
    </row>
    <row r="247" ht="12.75" customHeight="1">
      <c r="A247" s="349"/>
      <c r="B247" s="349"/>
      <c r="C247" s="349"/>
      <c r="D247" s="349"/>
      <c r="E247" s="349"/>
      <c r="F247" s="498"/>
      <c r="G247" s="498"/>
      <c r="H247" s="349"/>
      <c r="I247" s="349"/>
      <c r="J247" s="349"/>
      <c r="K247" s="349"/>
      <c r="L247" s="349"/>
      <c r="M247" s="349"/>
      <c r="N247" s="349"/>
      <c r="O247" s="349"/>
      <c r="P247" s="349"/>
      <c r="Q247" s="349"/>
      <c r="R247" s="349"/>
      <c r="S247" s="349"/>
      <c r="T247" s="349"/>
      <c r="U247" s="349"/>
      <c r="V247" s="349"/>
      <c r="W247" s="503"/>
      <c r="X247" s="349"/>
      <c r="Y247" s="349"/>
      <c r="Z247" s="349"/>
    </row>
    <row r="248" ht="18.75" customHeight="1">
      <c r="A248" s="139"/>
      <c r="B248" s="349"/>
      <c r="C248" s="349"/>
      <c r="D248" s="349"/>
      <c r="E248" s="349"/>
      <c r="F248" s="498"/>
      <c r="G248" s="498"/>
      <c r="H248" s="349"/>
      <c r="I248" s="349"/>
      <c r="J248" s="349"/>
      <c r="K248" s="349"/>
      <c r="L248" s="349"/>
      <c r="M248" s="349"/>
      <c r="N248" s="349"/>
      <c r="O248" s="349"/>
      <c r="P248" s="349"/>
      <c r="Q248" s="349"/>
      <c r="R248" s="349"/>
      <c r="S248" s="349"/>
      <c r="T248" s="349"/>
      <c r="U248" s="349"/>
      <c r="V248" s="349"/>
      <c r="W248" s="503"/>
      <c r="X248" s="349"/>
      <c r="Y248" s="349"/>
      <c r="Z248" s="349"/>
    </row>
    <row r="249" ht="12.75" customHeight="1">
      <c r="A249" s="349"/>
      <c r="B249" s="349"/>
      <c r="C249" s="349"/>
      <c r="D249" s="349"/>
      <c r="E249" s="349"/>
      <c r="F249" s="498"/>
      <c r="G249" s="498"/>
      <c r="H249" s="349"/>
      <c r="I249" s="349"/>
      <c r="J249" s="349"/>
      <c r="K249" s="349"/>
      <c r="L249" s="349"/>
      <c r="M249" s="349"/>
      <c r="N249" s="349"/>
      <c r="O249" s="349"/>
      <c r="P249" s="349"/>
      <c r="Q249" s="349"/>
      <c r="R249" s="349"/>
      <c r="S249" s="349"/>
      <c r="T249" s="349"/>
      <c r="U249" s="349"/>
      <c r="V249" s="349"/>
      <c r="W249" s="503"/>
      <c r="X249" s="349"/>
      <c r="Y249" s="349"/>
      <c r="Z249" s="349"/>
    </row>
    <row r="250" ht="33.75" customHeight="1">
      <c r="A250" s="349"/>
      <c r="B250" s="475"/>
      <c r="C250" s="499"/>
      <c r="D250" s="499"/>
      <c r="E250" s="499"/>
      <c r="F250" s="500"/>
      <c r="G250" s="500"/>
      <c r="H250" s="475"/>
      <c r="I250" s="475"/>
      <c r="J250" s="475"/>
      <c r="K250" s="349"/>
      <c r="L250" s="349"/>
      <c r="M250" s="349"/>
      <c r="N250" s="349"/>
      <c r="O250" s="349"/>
      <c r="P250" s="349"/>
      <c r="Q250" s="349"/>
      <c r="R250" s="349"/>
      <c r="S250" s="349"/>
      <c r="T250" s="349"/>
      <c r="U250" s="349"/>
      <c r="V250" s="349"/>
      <c r="W250" s="503"/>
      <c r="X250" s="349"/>
      <c r="Y250" s="349"/>
      <c r="Z250" s="349"/>
    </row>
    <row r="251" ht="15.75" customHeight="1">
      <c r="A251" s="501"/>
      <c r="B251" s="505"/>
      <c r="C251" s="504"/>
      <c r="D251" s="504"/>
      <c r="E251" s="504"/>
      <c r="F251" s="506"/>
      <c r="G251" s="506"/>
      <c r="H251" s="504"/>
      <c r="I251" s="504"/>
      <c r="J251" s="504"/>
      <c r="K251" s="349"/>
      <c r="L251" s="349"/>
      <c r="M251" s="349"/>
      <c r="N251" s="349"/>
      <c r="O251" s="349"/>
      <c r="P251" s="349"/>
      <c r="Q251" s="349"/>
      <c r="R251" s="349"/>
      <c r="S251" s="349"/>
      <c r="T251" s="349"/>
      <c r="U251" s="349"/>
      <c r="V251" s="349"/>
      <c r="W251" s="503"/>
      <c r="X251" s="349"/>
      <c r="Y251" s="349"/>
      <c r="Z251" s="349"/>
    </row>
    <row r="252" ht="15.75" customHeight="1">
      <c r="A252" s="501"/>
      <c r="B252" s="505"/>
      <c r="C252" s="504"/>
      <c r="D252" s="504"/>
      <c r="E252" s="504"/>
      <c r="F252" s="506"/>
      <c r="G252" s="506"/>
      <c r="H252" s="504"/>
      <c r="I252" s="504"/>
      <c r="J252" s="504"/>
      <c r="K252" s="349"/>
      <c r="L252" s="349"/>
      <c r="M252" s="349"/>
      <c r="N252" s="349"/>
      <c r="O252" s="349"/>
      <c r="P252" s="349"/>
      <c r="Q252" s="349"/>
      <c r="R252" s="349"/>
      <c r="S252" s="349"/>
      <c r="T252" s="349"/>
      <c r="U252" s="349"/>
      <c r="V252" s="349"/>
      <c r="W252" s="503"/>
      <c r="X252" s="349"/>
      <c r="Y252" s="349"/>
      <c r="Z252" s="349"/>
    </row>
    <row r="253" ht="15.75" customHeight="1">
      <c r="A253" s="501"/>
      <c r="B253" s="505"/>
      <c r="C253" s="504"/>
      <c r="D253" s="504"/>
      <c r="E253" s="504"/>
      <c r="F253" s="506"/>
      <c r="G253" s="506"/>
      <c r="H253" s="504"/>
      <c r="I253" s="504"/>
      <c r="J253" s="504"/>
      <c r="K253" s="349"/>
      <c r="L253" s="349"/>
      <c r="M253" s="349"/>
      <c r="N253" s="349"/>
      <c r="O253" s="349"/>
      <c r="P253" s="349"/>
      <c r="Q253" s="349"/>
      <c r="R253" s="349"/>
      <c r="S253" s="349"/>
      <c r="T253" s="349"/>
      <c r="U253" s="349"/>
      <c r="V253" s="349"/>
      <c r="W253" s="503"/>
      <c r="X253" s="349"/>
      <c r="Y253" s="349"/>
      <c r="Z253" s="349"/>
    </row>
    <row r="254" ht="15.75" customHeight="1">
      <c r="A254" s="501"/>
      <c r="B254" s="505"/>
      <c r="C254" s="504"/>
      <c r="D254" s="504"/>
      <c r="E254" s="504"/>
      <c r="F254" s="507"/>
      <c r="G254" s="507"/>
      <c r="H254" s="504"/>
      <c r="I254" s="504"/>
      <c r="J254" s="504"/>
      <c r="K254" s="349"/>
      <c r="L254" s="349"/>
      <c r="M254" s="349"/>
      <c r="N254" s="349"/>
      <c r="O254" s="349"/>
      <c r="P254" s="349"/>
      <c r="Q254" s="349"/>
      <c r="R254" s="349"/>
      <c r="S254" s="349"/>
      <c r="T254" s="349"/>
      <c r="U254" s="349"/>
      <c r="V254" s="349"/>
      <c r="W254" s="498"/>
      <c r="X254" s="349"/>
      <c r="Y254" s="349"/>
      <c r="Z254" s="349"/>
    </row>
    <row r="255" ht="15.75" customHeight="1">
      <c r="A255" s="501"/>
      <c r="B255" s="505"/>
      <c r="C255" s="504"/>
      <c r="D255" s="504"/>
      <c r="E255" s="504"/>
      <c r="F255" s="507"/>
      <c r="G255" s="507"/>
      <c r="H255" s="504"/>
      <c r="I255" s="504"/>
      <c r="J255" s="504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503"/>
      <c r="X255" s="349"/>
      <c r="Y255" s="349"/>
      <c r="Z255" s="349"/>
    </row>
    <row r="256" ht="15.75" customHeight="1">
      <c r="A256" s="501"/>
      <c r="B256" s="505"/>
      <c r="C256" s="508"/>
      <c r="D256" s="504"/>
      <c r="E256" s="504"/>
      <c r="F256" s="507"/>
      <c r="G256" s="507"/>
      <c r="H256" s="504"/>
      <c r="I256" s="504"/>
      <c r="J256" s="504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503"/>
      <c r="X256" s="349"/>
      <c r="Y256" s="349"/>
      <c r="Z256" s="349"/>
    </row>
    <row r="257" ht="15.75" customHeight="1">
      <c r="A257" s="349"/>
      <c r="B257" s="349"/>
      <c r="C257" s="349"/>
      <c r="D257" s="349"/>
      <c r="E257" s="349"/>
      <c r="F257" s="500"/>
      <c r="G257" s="500"/>
      <c r="H257" s="349"/>
      <c r="I257" s="504"/>
      <c r="J257" s="504"/>
      <c r="K257" s="349"/>
      <c r="L257" s="349"/>
      <c r="M257" s="349"/>
      <c r="N257" s="349"/>
      <c r="O257" s="349"/>
      <c r="P257" s="349"/>
      <c r="Q257" s="349"/>
      <c r="R257" s="349"/>
      <c r="S257" s="349"/>
      <c r="T257" s="349"/>
      <c r="U257" s="349"/>
      <c r="V257" s="349"/>
      <c r="W257" s="503"/>
      <c r="X257" s="349"/>
      <c r="Y257" s="349"/>
      <c r="Z257" s="349"/>
    </row>
    <row r="258" ht="12.75" customHeight="1">
      <c r="A258" s="349"/>
      <c r="B258" s="349"/>
      <c r="C258" s="349"/>
      <c r="D258" s="349"/>
      <c r="E258" s="349"/>
      <c r="F258" s="498"/>
      <c r="G258" s="498"/>
      <c r="H258" s="349"/>
      <c r="I258" s="349"/>
      <c r="J258" s="349"/>
      <c r="K258" s="349"/>
      <c r="L258" s="349"/>
      <c r="M258" s="349"/>
      <c r="N258" s="349"/>
      <c r="O258" s="349"/>
      <c r="P258" s="349"/>
      <c r="Q258" s="349"/>
      <c r="R258" s="349"/>
      <c r="S258" s="349"/>
      <c r="T258" s="349"/>
      <c r="U258" s="349"/>
      <c r="V258" s="349"/>
      <c r="W258" s="503"/>
      <c r="X258" s="349"/>
      <c r="Y258" s="349"/>
      <c r="Z258" s="349"/>
    </row>
    <row r="259" ht="12.75" customHeight="1">
      <c r="A259" s="349"/>
      <c r="B259" s="349"/>
      <c r="C259" s="349"/>
      <c r="D259" s="349"/>
      <c r="E259" s="349"/>
      <c r="F259" s="498"/>
      <c r="G259" s="498"/>
      <c r="H259" s="349"/>
      <c r="I259" s="349"/>
      <c r="J259" s="349"/>
      <c r="K259" s="349"/>
      <c r="L259" s="349"/>
      <c r="M259" s="349"/>
      <c r="N259" s="349"/>
      <c r="O259" s="349"/>
      <c r="P259" s="349"/>
      <c r="Q259" s="349"/>
      <c r="R259" s="349"/>
      <c r="S259" s="349"/>
      <c r="T259" s="349"/>
      <c r="U259" s="349"/>
      <c r="V259" s="349"/>
      <c r="W259" s="503"/>
      <c r="X259" s="349"/>
      <c r="Y259" s="349"/>
      <c r="Z259" s="349"/>
    </row>
    <row r="260" ht="12.75" customHeight="1">
      <c r="A260" s="349"/>
      <c r="B260" s="349"/>
      <c r="C260" s="349"/>
      <c r="D260" s="349"/>
      <c r="E260" s="349"/>
      <c r="F260" s="498"/>
      <c r="G260" s="498"/>
      <c r="H260" s="349"/>
      <c r="I260" s="349"/>
      <c r="J260" s="349"/>
      <c r="K260" s="349"/>
      <c r="L260" s="349"/>
      <c r="M260" s="349"/>
      <c r="N260" s="349"/>
      <c r="O260" s="349"/>
      <c r="P260" s="349"/>
      <c r="Q260" s="349"/>
      <c r="R260" s="349"/>
      <c r="S260" s="349"/>
      <c r="T260" s="349"/>
      <c r="U260" s="349"/>
      <c r="V260" s="349"/>
      <c r="W260" s="503"/>
      <c r="X260" s="349"/>
      <c r="Y260" s="349"/>
      <c r="Z260" s="349"/>
    </row>
    <row r="261" ht="19.5" customHeight="1">
      <c r="A261" s="509"/>
      <c r="B261" s="349"/>
      <c r="C261" s="349"/>
      <c r="D261" s="349"/>
      <c r="E261" s="349"/>
      <c r="F261" s="498"/>
      <c r="G261" s="498"/>
      <c r="H261" s="349"/>
      <c r="I261" s="349"/>
      <c r="J261" s="349"/>
      <c r="K261" s="349"/>
      <c r="L261" s="349"/>
      <c r="M261" s="349"/>
      <c r="N261" s="349"/>
      <c r="O261" s="349"/>
      <c r="P261" s="349"/>
      <c r="Q261" s="349"/>
      <c r="R261" s="349"/>
      <c r="S261" s="349"/>
      <c r="T261" s="349"/>
      <c r="U261" s="349"/>
      <c r="V261" s="349"/>
      <c r="W261" s="503"/>
      <c r="X261" s="349"/>
      <c r="Y261" s="349"/>
      <c r="Z261" s="349"/>
    </row>
    <row r="262" ht="15.75" customHeight="1">
      <c r="A262" s="510"/>
      <c r="B262" s="456"/>
      <c r="C262" s="456"/>
      <c r="D262" s="456"/>
      <c r="E262" s="456"/>
      <c r="F262" s="511"/>
      <c r="G262" s="511"/>
      <c r="H262" s="456"/>
      <c r="I262" s="510"/>
      <c r="J262" s="510"/>
      <c r="K262" s="510"/>
      <c r="L262" s="510"/>
      <c r="M262" s="510"/>
      <c r="N262" s="510"/>
      <c r="O262" s="510"/>
      <c r="P262" s="510"/>
      <c r="Q262" s="510"/>
      <c r="R262" s="510"/>
      <c r="S262" s="510"/>
      <c r="T262" s="510"/>
      <c r="U262" s="510"/>
      <c r="V262" s="510"/>
      <c r="W262" s="503"/>
      <c r="X262" s="510"/>
      <c r="Y262" s="510"/>
      <c r="Z262" s="510"/>
    </row>
    <row r="263" ht="15.75" customHeight="1">
      <c r="A263" s="475"/>
      <c r="B263" s="475"/>
      <c r="C263" s="475"/>
      <c r="D263" s="475"/>
      <c r="E263" s="475"/>
      <c r="F263" s="512"/>
      <c r="G263" s="512"/>
      <c r="H263" s="475"/>
      <c r="I263" s="349"/>
      <c r="J263" s="349"/>
      <c r="K263" s="349"/>
      <c r="L263" s="349"/>
      <c r="M263" s="349"/>
      <c r="N263" s="349"/>
      <c r="O263" s="349"/>
      <c r="P263" s="349"/>
      <c r="Q263" s="349"/>
      <c r="R263" s="349"/>
      <c r="S263" s="349"/>
      <c r="T263" s="349"/>
      <c r="U263" s="349"/>
      <c r="V263" s="349"/>
      <c r="W263" s="503"/>
      <c r="X263" s="349"/>
      <c r="Y263" s="349"/>
      <c r="Z263" s="349"/>
    </row>
    <row r="264" ht="15.75" customHeight="1">
      <c r="A264" s="475"/>
      <c r="B264" s="475"/>
      <c r="C264" s="513"/>
      <c r="D264" s="514"/>
      <c r="E264" s="514"/>
      <c r="F264" s="515"/>
      <c r="G264" s="515"/>
      <c r="H264" s="514"/>
      <c r="I264" s="349"/>
      <c r="J264" s="349"/>
      <c r="K264" s="349"/>
      <c r="L264" s="349"/>
      <c r="M264" s="349"/>
      <c r="N264" s="349"/>
      <c r="O264" s="349"/>
      <c r="P264" s="349"/>
      <c r="Q264" s="349"/>
      <c r="R264" s="349"/>
      <c r="S264" s="349"/>
      <c r="T264" s="349"/>
      <c r="U264" s="349"/>
      <c r="V264" s="349"/>
      <c r="W264" s="503"/>
      <c r="X264" s="349"/>
      <c r="Y264" s="349"/>
      <c r="Z264" s="349"/>
    </row>
    <row r="265" ht="15.75" customHeight="1">
      <c r="A265" s="475"/>
      <c r="B265" s="501"/>
      <c r="C265" s="516"/>
      <c r="D265" s="516"/>
      <c r="E265" s="516"/>
      <c r="F265" s="517"/>
      <c r="G265" s="517"/>
      <c r="H265" s="516"/>
      <c r="I265" s="349"/>
      <c r="J265" s="349"/>
      <c r="K265" s="349"/>
      <c r="L265" s="349"/>
      <c r="M265" s="349"/>
      <c r="N265" s="349"/>
      <c r="O265" s="349"/>
      <c r="P265" s="349"/>
      <c r="Q265" s="349"/>
      <c r="R265" s="349"/>
      <c r="S265" s="349"/>
      <c r="T265" s="349"/>
      <c r="U265" s="349"/>
      <c r="V265" s="349"/>
      <c r="W265" s="503"/>
      <c r="X265" s="349"/>
      <c r="Y265" s="349"/>
      <c r="Z265" s="349"/>
    </row>
    <row r="266" ht="15.75" customHeight="1">
      <c r="A266" s="349"/>
      <c r="B266" s="349"/>
      <c r="C266" s="349"/>
      <c r="D266" s="457" t="s">
        <v>50</v>
      </c>
      <c r="E266" s="457" t="s">
        <v>48</v>
      </c>
      <c r="F266" s="512">
        <f>+D263+E263+F263+H263</f>
        <v>0</v>
      </c>
      <c r="G266" s="500"/>
      <c r="H266" s="349"/>
      <c r="I266" s="349"/>
      <c r="J266" s="349"/>
      <c r="K266" s="349"/>
      <c r="L266" s="349"/>
      <c r="M266" s="349"/>
      <c r="N266" s="349"/>
      <c r="O266" s="349"/>
      <c r="P266" s="349"/>
      <c r="Q266" s="349"/>
      <c r="R266" s="349"/>
      <c r="S266" s="349"/>
      <c r="T266" s="349"/>
      <c r="U266" s="349"/>
      <c r="V266" s="349"/>
      <c r="W266" s="507"/>
      <c r="X266" s="349"/>
      <c r="Y266" s="349"/>
      <c r="Z266" s="349"/>
    </row>
    <row r="267" ht="15.75" customHeight="1">
      <c r="A267" s="349"/>
      <c r="B267" s="349"/>
      <c r="C267" s="349"/>
      <c r="D267" s="508"/>
      <c r="E267" s="457" t="s">
        <v>49</v>
      </c>
      <c r="F267" s="515" t="str">
        <f>+F266/B263</f>
        <v>#DIV/0!</v>
      </c>
      <c r="G267" s="515"/>
      <c r="H267" s="349"/>
      <c r="I267" s="349"/>
      <c r="J267" s="349"/>
      <c r="K267" s="349"/>
      <c r="L267" s="349"/>
      <c r="M267" s="349"/>
      <c r="N267" s="349"/>
      <c r="O267" s="349"/>
      <c r="P267" s="349"/>
      <c r="Q267" s="349"/>
      <c r="R267" s="349"/>
      <c r="S267" s="349"/>
      <c r="T267" s="349"/>
      <c r="U267" s="349"/>
      <c r="V267" s="349"/>
      <c r="W267" s="507"/>
      <c r="X267" s="349"/>
      <c r="Y267" s="349"/>
      <c r="Z267" s="349"/>
    </row>
    <row r="268" ht="15.75" customHeight="1">
      <c r="A268" s="510"/>
      <c r="B268" s="510"/>
      <c r="C268" s="457" t="s">
        <v>51</v>
      </c>
      <c r="D268" s="510"/>
      <c r="E268" s="510"/>
      <c r="F268" s="518"/>
      <c r="G268" s="518"/>
      <c r="H268" s="510"/>
      <c r="I268" s="349"/>
      <c r="J268" s="349"/>
      <c r="K268" s="349"/>
      <c r="L268" s="349"/>
      <c r="M268" s="349"/>
      <c r="N268" s="349"/>
      <c r="O268" s="349"/>
      <c r="P268" s="349"/>
      <c r="Q268" s="349"/>
      <c r="R268" s="349"/>
      <c r="S268" s="349"/>
      <c r="T268" s="349"/>
      <c r="U268" s="349"/>
      <c r="V268" s="349"/>
      <c r="W268" s="498"/>
      <c r="X268" s="349"/>
      <c r="Y268" s="349"/>
      <c r="Z268" s="349"/>
    </row>
    <row r="269" ht="15.75" customHeight="1">
      <c r="A269" s="510"/>
      <c r="B269" s="510"/>
      <c r="C269" s="510"/>
      <c r="D269" s="457" t="s">
        <v>52</v>
      </c>
      <c r="E269" s="510"/>
      <c r="F269" s="518">
        <f>+F268*(F266-F263)</f>
        <v>0</v>
      </c>
      <c r="G269" s="518"/>
      <c r="H269" s="510"/>
      <c r="I269" s="349"/>
      <c r="J269" s="349"/>
      <c r="K269" s="349"/>
      <c r="L269" s="349"/>
      <c r="M269" s="349"/>
      <c r="N269" s="349"/>
      <c r="O269" s="349"/>
      <c r="P269" s="349"/>
      <c r="Q269" s="349"/>
      <c r="R269" s="349"/>
      <c r="S269" s="349"/>
      <c r="T269" s="349"/>
      <c r="U269" s="349"/>
      <c r="V269" s="349"/>
      <c r="W269" s="349"/>
      <c r="X269" s="349"/>
      <c r="Y269" s="349"/>
      <c r="Z269" s="349"/>
    </row>
    <row r="270" ht="12.75" customHeight="1">
      <c r="A270" s="349"/>
      <c r="B270" s="349"/>
      <c r="C270" s="349"/>
      <c r="D270" s="349"/>
      <c r="E270" s="349"/>
      <c r="F270" s="498"/>
      <c r="G270" s="498"/>
      <c r="H270" s="349"/>
      <c r="I270" s="349"/>
      <c r="J270" s="349"/>
      <c r="K270" s="349"/>
      <c r="L270" s="349"/>
      <c r="M270" s="349"/>
      <c r="N270" s="349"/>
      <c r="O270" s="349"/>
      <c r="P270" s="349"/>
      <c r="Q270" s="349"/>
      <c r="R270" s="349"/>
      <c r="S270" s="349"/>
      <c r="T270" s="349"/>
      <c r="U270" s="349"/>
      <c r="V270" s="349"/>
      <c r="W270" s="349"/>
      <c r="X270" s="349"/>
      <c r="Y270" s="349"/>
      <c r="Z270" s="349"/>
    </row>
    <row r="271" ht="12.75" customHeight="1">
      <c r="A271" s="349"/>
      <c r="B271" s="349"/>
      <c r="C271" s="349"/>
      <c r="D271" s="349"/>
      <c r="E271" s="349"/>
      <c r="F271" s="498"/>
      <c r="G271" s="498"/>
      <c r="H271" s="349"/>
      <c r="I271" s="349"/>
      <c r="J271" s="349"/>
      <c r="K271" s="349"/>
      <c r="L271" s="349"/>
      <c r="M271" s="349"/>
      <c r="N271" s="349"/>
      <c r="O271" s="349"/>
      <c r="P271" s="349"/>
      <c r="Q271" s="349"/>
      <c r="R271" s="349"/>
      <c r="S271" s="349"/>
      <c r="T271" s="349"/>
      <c r="U271" s="349"/>
      <c r="V271" s="349"/>
      <c r="W271" s="349"/>
      <c r="X271" s="349"/>
      <c r="Y271" s="349"/>
      <c r="Z271" s="349"/>
    </row>
    <row r="272" ht="12.75" customHeight="1">
      <c r="A272" s="349"/>
      <c r="B272" s="349"/>
      <c r="C272" s="349"/>
      <c r="D272" s="349"/>
      <c r="E272" s="349"/>
      <c r="F272" s="498"/>
      <c r="G272" s="498"/>
      <c r="H272" s="349"/>
      <c r="I272" s="349"/>
      <c r="J272" s="349"/>
      <c r="K272" s="349"/>
      <c r="L272" s="349"/>
      <c r="M272" s="349"/>
      <c r="N272" s="349"/>
      <c r="O272" s="349"/>
      <c r="P272" s="349"/>
      <c r="Q272" s="349"/>
      <c r="R272" s="349"/>
      <c r="S272" s="349"/>
      <c r="T272" s="349"/>
      <c r="U272" s="349"/>
      <c r="V272" s="349"/>
      <c r="W272" s="349"/>
      <c r="X272" s="349"/>
      <c r="Y272" s="349"/>
      <c r="Z272" s="349"/>
    </row>
    <row r="273" ht="12.75" customHeight="1">
      <c r="A273" s="349"/>
      <c r="B273" s="349"/>
      <c r="C273" s="349"/>
      <c r="D273" s="349"/>
      <c r="E273" s="349"/>
      <c r="F273" s="498"/>
      <c r="G273" s="498"/>
      <c r="H273" s="349"/>
      <c r="I273" s="349"/>
      <c r="J273" s="349"/>
      <c r="K273" s="349"/>
      <c r="L273" s="349"/>
      <c r="M273" s="349"/>
      <c r="N273" s="349"/>
      <c r="O273" s="349"/>
      <c r="P273" s="349"/>
      <c r="Q273" s="349"/>
      <c r="R273" s="349"/>
      <c r="S273" s="349"/>
      <c r="T273" s="349"/>
      <c r="U273" s="349"/>
      <c r="V273" s="349"/>
      <c r="W273" s="349"/>
      <c r="X273" s="349"/>
      <c r="Y273" s="349"/>
      <c r="Z273" s="349"/>
    </row>
    <row r="274" ht="12.75" customHeight="1">
      <c r="A274" s="349"/>
      <c r="B274" s="349"/>
      <c r="C274" s="349"/>
      <c r="D274" s="349"/>
      <c r="E274" s="349"/>
      <c r="F274" s="498"/>
      <c r="G274" s="498"/>
      <c r="H274" s="349"/>
      <c r="I274" s="349"/>
      <c r="J274" s="349"/>
      <c r="K274" s="349"/>
      <c r="L274" s="349"/>
      <c r="M274" s="349"/>
      <c r="N274" s="349"/>
      <c r="O274" s="349"/>
      <c r="P274" s="349"/>
      <c r="Q274" s="349"/>
      <c r="R274" s="349"/>
      <c r="S274" s="349"/>
      <c r="T274" s="349"/>
      <c r="U274" s="349"/>
      <c r="V274" s="349"/>
      <c r="W274" s="349"/>
      <c r="X274" s="349"/>
      <c r="Y274" s="349"/>
      <c r="Z274" s="349"/>
    </row>
    <row r="275" ht="12.75" customHeight="1">
      <c r="A275" s="349"/>
      <c r="B275" s="349"/>
      <c r="C275" s="349"/>
      <c r="D275" s="349"/>
      <c r="E275" s="349"/>
      <c r="F275" s="498"/>
      <c r="G275" s="498"/>
      <c r="H275" s="349"/>
      <c r="I275" s="349"/>
      <c r="J275" s="349"/>
      <c r="K275" s="349"/>
      <c r="L275" s="349"/>
      <c r="M275" s="349"/>
      <c r="N275" s="349"/>
      <c r="O275" s="349"/>
      <c r="P275" s="349"/>
      <c r="Q275" s="349"/>
      <c r="R275" s="349"/>
      <c r="S275" s="349"/>
      <c r="T275" s="349"/>
      <c r="U275" s="349"/>
      <c r="V275" s="349"/>
      <c r="W275" s="349"/>
      <c r="X275" s="349"/>
      <c r="Y275" s="349"/>
      <c r="Z275" s="349"/>
    </row>
    <row r="276" ht="12.75" customHeight="1">
      <c r="A276" s="349"/>
      <c r="B276" s="349"/>
      <c r="C276" s="349"/>
      <c r="D276" s="349"/>
      <c r="E276" s="349"/>
      <c r="F276" s="498"/>
      <c r="G276" s="498"/>
      <c r="H276" s="349"/>
      <c r="I276" s="349"/>
      <c r="J276" s="349"/>
      <c r="K276" s="349"/>
      <c r="L276" s="349"/>
      <c r="M276" s="349"/>
      <c r="N276" s="349"/>
      <c r="O276" s="349"/>
      <c r="P276" s="349"/>
      <c r="Q276" s="349"/>
      <c r="R276" s="349"/>
      <c r="S276" s="349"/>
      <c r="T276" s="349"/>
      <c r="U276" s="349"/>
      <c r="V276" s="349"/>
      <c r="W276" s="349"/>
      <c r="X276" s="349"/>
      <c r="Y276" s="349"/>
      <c r="Z276" s="349"/>
    </row>
    <row r="277" ht="12.75" customHeight="1">
      <c r="A277" s="349"/>
      <c r="B277" s="349"/>
      <c r="C277" s="349"/>
      <c r="D277" s="349"/>
      <c r="E277" s="349"/>
      <c r="F277" s="498"/>
      <c r="G277" s="498"/>
      <c r="H277" s="349"/>
      <c r="I277" s="349"/>
      <c r="J277" s="349"/>
      <c r="K277" s="349"/>
      <c r="L277" s="349"/>
      <c r="M277" s="349"/>
      <c r="N277" s="349"/>
      <c r="O277" s="349"/>
      <c r="P277" s="349"/>
      <c r="Q277" s="349"/>
      <c r="R277" s="349"/>
      <c r="S277" s="349"/>
      <c r="T277" s="349"/>
      <c r="U277" s="349"/>
      <c r="V277" s="349"/>
      <c r="W277" s="349"/>
      <c r="X277" s="349"/>
      <c r="Y277" s="349"/>
      <c r="Z277" s="349"/>
    </row>
    <row r="278" ht="12.75" customHeight="1">
      <c r="A278" s="349"/>
      <c r="B278" s="349"/>
      <c r="C278" s="349"/>
      <c r="D278" s="349"/>
      <c r="E278" s="349"/>
      <c r="F278" s="498"/>
      <c r="G278" s="498"/>
      <c r="H278" s="349"/>
      <c r="I278" s="349"/>
      <c r="J278" s="349"/>
      <c r="K278" s="349"/>
      <c r="L278" s="349"/>
      <c r="M278" s="349"/>
      <c r="N278" s="349"/>
      <c r="O278" s="349"/>
      <c r="P278" s="349"/>
      <c r="Q278" s="349"/>
      <c r="R278" s="349"/>
      <c r="S278" s="349"/>
      <c r="T278" s="349"/>
      <c r="U278" s="349"/>
      <c r="V278" s="349"/>
      <c r="W278" s="349"/>
      <c r="X278" s="349"/>
      <c r="Y278" s="349"/>
      <c r="Z278" s="349"/>
    </row>
    <row r="279" ht="12.75" customHeight="1">
      <c r="A279" s="349"/>
      <c r="B279" s="349"/>
      <c r="C279" s="349"/>
      <c r="D279" s="349"/>
      <c r="E279" s="349"/>
      <c r="F279" s="498"/>
      <c r="G279" s="498"/>
      <c r="H279" s="349"/>
      <c r="I279" s="349"/>
      <c r="J279" s="349"/>
      <c r="K279" s="349"/>
      <c r="L279" s="349"/>
      <c r="M279" s="349"/>
      <c r="N279" s="349"/>
      <c r="O279" s="349"/>
      <c r="P279" s="349"/>
      <c r="Q279" s="349"/>
      <c r="R279" s="349"/>
      <c r="S279" s="349"/>
      <c r="T279" s="349"/>
      <c r="U279" s="349"/>
      <c r="V279" s="349"/>
      <c r="W279" s="349"/>
      <c r="X279" s="349"/>
      <c r="Y279" s="349"/>
      <c r="Z279" s="349"/>
    </row>
    <row r="280" ht="12.75" customHeight="1">
      <c r="A280" s="349"/>
      <c r="B280" s="349"/>
      <c r="C280" s="349"/>
      <c r="D280" s="349"/>
      <c r="E280" s="349"/>
      <c r="F280" s="498"/>
      <c r="G280" s="498"/>
      <c r="H280" s="349"/>
      <c r="I280" s="349"/>
      <c r="J280" s="349"/>
      <c r="K280" s="349"/>
      <c r="L280" s="349"/>
      <c r="M280" s="349"/>
      <c r="N280" s="349"/>
      <c r="O280" s="349"/>
      <c r="P280" s="349"/>
      <c r="Q280" s="349"/>
      <c r="R280" s="349"/>
      <c r="S280" s="349"/>
      <c r="T280" s="349"/>
      <c r="U280" s="349"/>
      <c r="V280" s="349"/>
      <c r="W280" s="349"/>
      <c r="X280" s="349"/>
      <c r="Y280" s="349"/>
      <c r="Z280" s="349"/>
    </row>
    <row r="281" ht="12.75" customHeight="1">
      <c r="A281" s="349"/>
      <c r="B281" s="349"/>
      <c r="C281" s="349"/>
      <c r="D281" s="349"/>
      <c r="E281" s="349"/>
      <c r="F281" s="498"/>
      <c r="G281" s="498"/>
      <c r="H281" s="349"/>
      <c r="I281" s="349"/>
      <c r="J281" s="349"/>
      <c r="K281" s="349"/>
      <c r="L281" s="349"/>
      <c r="M281" s="349"/>
      <c r="N281" s="349"/>
      <c r="O281" s="349"/>
      <c r="P281" s="349"/>
      <c r="Q281" s="349"/>
      <c r="R281" s="349"/>
      <c r="S281" s="349"/>
      <c r="T281" s="349"/>
      <c r="U281" s="349"/>
      <c r="V281" s="349"/>
      <c r="W281" s="349"/>
      <c r="X281" s="349"/>
      <c r="Y281" s="349"/>
      <c r="Z281" s="349"/>
    </row>
    <row r="282" ht="12.75" customHeight="1">
      <c r="A282" s="349"/>
      <c r="B282" s="349"/>
      <c r="C282" s="349"/>
      <c r="D282" s="349"/>
      <c r="E282" s="349"/>
      <c r="F282" s="498"/>
      <c r="G282" s="498"/>
      <c r="H282" s="349"/>
      <c r="I282" s="349"/>
      <c r="J282" s="349"/>
      <c r="K282" s="349"/>
      <c r="L282" s="349"/>
      <c r="M282" s="349"/>
      <c r="N282" s="349"/>
      <c r="O282" s="349"/>
      <c r="P282" s="349"/>
      <c r="Q282" s="349"/>
      <c r="R282" s="349"/>
      <c r="S282" s="349"/>
      <c r="T282" s="349"/>
      <c r="U282" s="349"/>
      <c r="V282" s="349"/>
      <c r="W282" s="349"/>
      <c r="X282" s="349"/>
      <c r="Y282" s="349"/>
      <c r="Z282" s="349"/>
    </row>
    <row r="283" ht="12.75" customHeight="1">
      <c r="A283" s="349"/>
      <c r="B283" s="349"/>
      <c r="C283" s="349"/>
      <c r="D283" s="349"/>
      <c r="E283" s="349"/>
      <c r="F283" s="498"/>
      <c r="G283" s="498"/>
      <c r="H283" s="349"/>
      <c r="I283" s="349"/>
      <c r="J283" s="349"/>
      <c r="K283" s="349"/>
      <c r="L283" s="349"/>
      <c r="M283" s="349"/>
      <c r="N283" s="349"/>
      <c r="O283" s="349"/>
      <c r="P283" s="349"/>
      <c r="Q283" s="349"/>
      <c r="R283" s="349"/>
      <c r="S283" s="349"/>
      <c r="T283" s="349"/>
      <c r="U283" s="349"/>
      <c r="V283" s="349"/>
      <c r="W283" s="349"/>
      <c r="X283" s="349"/>
      <c r="Y283" s="349"/>
      <c r="Z283" s="349"/>
    </row>
    <row r="284" ht="12.75" customHeight="1">
      <c r="A284" s="349"/>
      <c r="B284" s="349"/>
      <c r="C284" s="349"/>
      <c r="D284" s="349"/>
      <c r="E284" s="349"/>
      <c r="F284" s="498"/>
      <c r="G284" s="498"/>
      <c r="H284" s="349"/>
      <c r="I284" s="349"/>
      <c r="J284" s="349"/>
      <c r="K284" s="349"/>
      <c r="L284" s="349"/>
      <c r="M284" s="349"/>
      <c r="N284" s="349"/>
      <c r="O284" s="349"/>
      <c r="P284" s="349"/>
      <c r="Q284" s="349"/>
      <c r="R284" s="349"/>
      <c r="S284" s="349"/>
      <c r="T284" s="349"/>
      <c r="U284" s="349"/>
      <c r="V284" s="349"/>
      <c r="W284" s="349"/>
      <c r="X284" s="349"/>
      <c r="Y284" s="349"/>
      <c r="Z284" s="349"/>
    </row>
    <row r="285" ht="12.75" customHeight="1">
      <c r="A285" s="349"/>
      <c r="B285" s="349"/>
      <c r="C285" s="349"/>
      <c r="D285" s="349"/>
      <c r="E285" s="349"/>
      <c r="F285" s="498"/>
      <c r="G285" s="498"/>
      <c r="H285" s="349"/>
      <c r="I285" s="349"/>
      <c r="J285" s="349"/>
      <c r="K285" s="349"/>
      <c r="L285" s="349"/>
      <c r="M285" s="349"/>
      <c r="N285" s="349"/>
      <c r="O285" s="349"/>
      <c r="P285" s="349"/>
      <c r="Q285" s="349"/>
      <c r="R285" s="349"/>
      <c r="S285" s="349"/>
      <c r="T285" s="349"/>
      <c r="U285" s="349"/>
      <c r="V285" s="349"/>
      <c r="W285" s="349"/>
      <c r="X285" s="349"/>
      <c r="Y285" s="349"/>
      <c r="Z285" s="349"/>
    </row>
    <row r="286" ht="12.75" customHeight="1">
      <c r="A286" s="349"/>
      <c r="B286" s="349"/>
      <c r="C286" s="349"/>
      <c r="D286" s="349"/>
      <c r="E286" s="349"/>
      <c r="F286" s="498"/>
      <c r="G286" s="498"/>
      <c r="H286" s="349"/>
      <c r="I286" s="349"/>
      <c r="J286" s="349"/>
      <c r="K286" s="349"/>
      <c r="L286" s="349"/>
      <c r="M286" s="349"/>
      <c r="N286" s="349"/>
      <c r="O286" s="349"/>
      <c r="P286" s="349"/>
      <c r="Q286" s="349"/>
      <c r="R286" s="349"/>
      <c r="S286" s="349"/>
      <c r="T286" s="349"/>
      <c r="U286" s="349"/>
      <c r="V286" s="349"/>
      <c r="W286" s="349"/>
      <c r="X286" s="349"/>
      <c r="Y286" s="349"/>
      <c r="Z286" s="349"/>
    </row>
    <row r="287" ht="12.75" customHeight="1">
      <c r="A287" s="349"/>
      <c r="B287" s="349"/>
      <c r="C287" s="349"/>
      <c r="D287" s="349"/>
      <c r="E287" s="349"/>
      <c r="F287" s="498"/>
      <c r="G287" s="498"/>
      <c r="H287" s="349"/>
      <c r="I287" s="349"/>
      <c r="J287" s="349"/>
      <c r="K287" s="349"/>
      <c r="L287" s="349"/>
      <c r="M287" s="349"/>
      <c r="N287" s="349"/>
      <c r="O287" s="349"/>
      <c r="P287" s="349"/>
      <c r="Q287" s="349"/>
      <c r="R287" s="349"/>
      <c r="S287" s="349"/>
      <c r="T287" s="349"/>
      <c r="U287" s="349"/>
      <c r="V287" s="349"/>
      <c r="W287" s="349"/>
      <c r="X287" s="349"/>
      <c r="Y287" s="349"/>
      <c r="Z287" s="349"/>
    </row>
    <row r="288" ht="12.75" customHeight="1">
      <c r="A288" s="349"/>
      <c r="B288" s="349"/>
      <c r="C288" s="349"/>
      <c r="D288" s="349"/>
      <c r="E288" s="349"/>
      <c r="F288" s="498"/>
      <c r="G288" s="498"/>
      <c r="H288" s="349"/>
      <c r="I288" s="349"/>
      <c r="J288" s="349"/>
      <c r="K288" s="349"/>
      <c r="L288" s="349"/>
      <c r="M288" s="349"/>
      <c r="N288" s="349"/>
      <c r="O288" s="349"/>
      <c r="P288" s="349"/>
      <c r="Q288" s="349"/>
      <c r="R288" s="349"/>
      <c r="S288" s="349"/>
      <c r="T288" s="349"/>
      <c r="U288" s="349"/>
      <c r="V288" s="349"/>
      <c r="W288" s="349"/>
      <c r="X288" s="349"/>
      <c r="Y288" s="349"/>
      <c r="Z288" s="349"/>
    </row>
    <row r="289" ht="12.75" customHeight="1">
      <c r="A289" s="349"/>
      <c r="B289" s="349"/>
      <c r="C289" s="349"/>
      <c r="D289" s="349"/>
      <c r="E289" s="349"/>
      <c r="F289" s="498"/>
      <c r="G289" s="498"/>
      <c r="H289" s="349"/>
      <c r="I289" s="349"/>
      <c r="J289" s="349"/>
      <c r="K289" s="349"/>
      <c r="L289" s="349"/>
      <c r="M289" s="349"/>
      <c r="N289" s="349"/>
      <c r="O289" s="349"/>
      <c r="P289" s="349"/>
      <c r="Q289" s="349"/>
      <c r="R289" s="349"/>
      <c r="S289" s="349"/>
      <c r="T289" s="349"/>
      <c r="U289" s="349"/>
      <c r="V289" s="349"/>
      <c r="W289" s="349"/>
      <c r="X289" s="349"/>
      <c r="Y289" s="349"/>
      <c r="Z289" s="349"/>
    </row>
    <row r="290" ht="12.75" customHeight="1">
      <c r="A290" s="349"/>
      <c r="B290" s="349"/>
      <c r="C290" s="349"/>
      <c r="D290" s="349"/>
      <c r="E290" s="349"/>
      <c r="F290" s="498"/>
      <c r="G290" s="498"/>
      <c r="H290" s="349"/>
      <c r="I290" s="349"/>
      <c r="J290" s="349"/>
      <c r="K290" s="349"/>
      <c r="L290" s="349"/>
      <c r="M290" s="349"/>
      <c r="N290" s="349"/>
      <c r="O290" s="349"/>
      <c r="P290" s="349"/>
      <c r="Q290" s="349"/>
      <c r="R290" s="349"/>
      <c r="S290" s="349"/>
      <c r="T290" s="349"/>
      <c r="U290" s="349"/>
      <c r="V290" s="349"/>
      <c r="W290" s="349"/>
      <c r="X290" s="349"/>
      <c r="Y290" s="349"/>
      <c r="Z290" s="349"/>
    </row>
    <row r="291" ht="12.75" customHeight="1">
      <c r="A291" s="349"/>
      <c r="B291" s="349"/>
      <c r="C291" s="349"/>
      <c r="D291" s="349"/>
      <c r="E291" s="349"/>
      <c r="F291" s="498"/>
      <c r="G291" s="498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</row>
    <row r="292" ht="12.75" customHeight="1">
      <c r="A292" s="349"/>
      <c r="B292" s="349"/>
      <c r="C292" s="349"/>
      <c r="D292" s="349"/>
      <c r="E292" s="349"/>
      <c r="F292" s="498"/>
      <c r="G292" s="498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</row>
    <row r="293" ht="12.75" customHeight="1">
      <c r="A293" s="349"/>
      <c r="B293" s="349"/>
      <c r="C293" s="349"/>
      <c r="D293" s="349"/>
      <c r="E293" s="349"/>
      <c r="F293" s="498"/>
      <c r="G293" s="498"/>
      <c r="H293" s="349"/>
      <c r="I293" s="349"/>
      <c r="J293" s="349"/>
      <c r="K293" s="349"/>
      <c r="L293" s="349"/>
      <c r="M293" s="349"/>
      <c r="N293" s="349"/>
      <c r="O293" s="349"/>
      <c r="P293" s="349"/>
      <c r="Q293" s="349"/>
      <c r="R293" s="349"/>
      <c r="S293" s="349"/>
      <c r="T293" s="349"/>
      <c r="U293" s="349"/>
      <c r="V293" s="349"/>
      <c r="W293" s="349"/>
      <c r="X293" s="349"/>
      <c r="Y293" s="349"/>
      <c r="Z293" s="349"/>
    </row>
    <row r="294" ht="12.75" customHeight="1">
      <c r="A294" s="349"/>
      <c r="B294" s="349"/>
      <c r="C294" s="349"/>
      <c r="D294" s="349"/>
      <c r="E294" s="349"/>
      <c r="F294" s="498"/>
      <c r="G294" s="498"/>
      <c r="H294" s="349"/>
      <c r="I294" s="349"/>
      <c r="J294" s="349"/>
      <c r="K294" s="349"/>
      <c r="L294" s="349"/>
      <c r="M294" s="349"/>
      <c r="N294" s="349"/>
      <c r="O294" s="349"/>
      <c r="P294" s="349"/>
      <c r="Q294" s="349"/>
      <c r="R294" s="349"/>
      <c r="S294" s="349"/>
      <c r="T294" s="349"/>
      <c r="U294" s="349"/>
      <c r="V294" s="349"/>
      <c r="W294" s="349"/>
      <c r="X294" s="349"/>
      <c r="Y294" s="349"/>
      <c r="Z294" s="349"/>
    </row>
    <row r="295" ht="12.75" customHeight="1">
      <c r="A295" s="349"/>
      <c r="B295" s="349"/>
      <c r="C295" s="349"/>
      <c r="D295" s="349"/>
      <c r="E295" s="349"/>
      <c r="F295" s="498"/>
      <c r="G295" s="498"/>
      <c r="H295" s="349"/>
      <c r="I295" s="349"/>
      <c r="J295" s="349"/>
      <c r="K295" s="349"/>
      <c r="L295" s="349"/>
      <c r="M295" s="349"/>
      <c r="N295" s="349"/>
      <c r="O295" s="349"/>
      <c r="P295" s="349"/>
      <c r="Q295" s="349"/>
      <c r="R295" s="349"/>
      <c r="S295" s="349"/>
      <c r="T295" s="349"/>
      <c r="U295" s="349"/>
      <c r="V295" s="349"/>
      <c r="W295" s="349"/>
      <c r="X295" s="349"/>
      <c r="Y295" s="349"/>
      <c r="Z295" s="349"/>
    </row>
    <row r="296" ht="12.75" customHeight="1">
      <c r="A296" s="349"/>
      <c r="B296" s="349"/>
      <c r="C296" s="349"/>
      <c r="D296" s="349"/>
      <c r="E296" s="349"/>
      <c r="F296" s="498"/>
      <c r="G296" s="498"/>
      <c r="H296" s="349"/>
      <c r="I296" s="349"/>
      <c r="J296" s="349"/>
      <c r="K296" s="349"/>
      <c r="L296" s="349"/>
      <c r="M296" s="349"/>
      <c r="N296" s="349"/>
      <c r="O296" s="349"/>
      <c r="P296" s="349"/>
      <c r="Q296" s="349"/>
      <c r="R296" s="349"/>
      <c r="S296" s="349"/>
      <c r="T296" s="349"/>
      <c r="U296" s="349"/>
      <c r="V296" s="349"/>
      <c r="W296" s="349"/>
      <c r="X296" s="349"/>
      <c r="Y296" s="349"/>
      <c r="Z296" s="349"/>
    </row>
    <row r="297" ht="12.75" customHeight="1">
      <c r="A297" s="349"/>
      <c r="B297" s="349"/>
      <c r="C297" s="349"/>
      <c r="D297" s="349"/>
      <c r="E297" s="349"/>
      <c r="F297" s="498"/>
      <c r="G297" s="498"/>
      <c r="H297" s="349"/>
      <c r="I297" s="349"/>
      <c r="J297" s="349"/>
      <c r="K297" s="349"/>
      <c r="L297" s="349"/>
      <c r="M297" s="349"/>
      <c r="N297" s="349"/>
      <c r="O297" s="349"/>
      <c r="P297" s="349"/>
      <c r="Q297" s="349"/>
      <c r="R297" s="349"/>
      <c r="S297" s="349"/>
      <c r="T297" s="349"/>
      <c r="U297" s="349"/>
      <c r="V297" s="349"/>
      <c r="W297" s="349"/>
      <c r="X297" s="349"/>
      <c r="Y297" s="349"/>
      <c r="Z297" s="349"/>
    </row>
    <row r="298" ht="12.75" customHeight="1">
      <c r="A298" s="349"/>
      <c r="B298" s="349"/>
      <c r="C298" s="349"/>
      <c r="D298" s="349"/>
      <c r="E298" s="349"/>
      <c r="F298" s="498"/>
      <c r="G298" s="498"/>
      <c r="H298" s="349"/>
      <c r="I298" s="349"/>
      <c r="J298" s="349"/>
      <c r="K298" s="349"/>
      <c r="L298" s="349"/>
      <c r="M298" s="349"/>
      <c r="N298" s="349"/>
      <c r="O298" s="349"/>
      <c r="P298" s="349"/>
      <c r="Q298" s="349"/>
      <c r="R298" s="349"/>
      <c r="S298" s="349"/>
      <c r="T298" s="349"/>
      <c r="U298" s="349"/>
      <c r="V298" s="349"/>
      <c r="W298" s="349"/>
      <c r="X298" s="349"/>
      <c r="Y298" s="349"/>
      <c r="Z298" s="349"/>
    </row>
    <row r="299" ht="12.75" customHeight="1">
      <c r="A299" s="349"/>
      <c r="B299" s="349"/>
      <c r="C299" s="349"/>
      <c r="D299" s="349"/>
      <c r="E299" s="349"/>
      <c r="F299" s="498"/>
      <c r="G299" s="498"/>
      <c r="H299" s="349"/>
      <c r="I299" s="349"/>
      <c r="J299" s="349"/>
      <c r="K299" s="349"/>
      <c r="L299" s="349"/>
      <c r="M299" s="349"/>
      <c r="N299" s="349"/>
      <c r="O299" s="349"/>
      <c r="P299" s="349"/>
      <c r="Q299" s="349"/>
      <c r="R299" s="349"/>
      <c r="S299" s="349"/>
      <c r="T299" s="349"/>
      <c r="U299" s="349"/>
      <c r="V299" s="349"/>
      <c r="W299" s="349"/>
      <c r="X299" s="349"/>
      <c r="Y299" s="349"/>
      <c r="Z299" s="349"/>
    </row>
    <row r="300" ht="12.75" customHeight="1">
      <c r="A300" s="349"/>
      <c r="B300" s="349"/>
      <c r="C300" s="349"/>
      <c r="D300" s="349"/>
      <c r="E300" s="349"/>
      <c r="F300" s="498"/>
      <c r="G300" s="498"/>
      <c r="H300" s="349"/>
      <c r="I300" s="349"/>
      <c r="J300" s="349"/>
      <c r="K300" s="349"/>
      <c r="L300" s="349"/>
      <c r="M300" s="349"/>
      <c r="N300" s="349"/>
      <c r="O300" s="349"/>
      <c r="P300" s="349"/>
      <c r="Q300" s="349"/>
      <c r="R300" s="349"/>
      <c r="S300" s="349"/>
      <c r="T300" s="349"/>
      <c r="U300" s="349"/>
      <c r="V300" s="349"/>
      <c r="W300" s="349"/>
      <c r="X300" s="349"/>
      <c r="Y300" s="349"/>
      <c r="Z300" s="349"/>
    </row>
    <row r="301" ht="12.75" customHeight="1">
      <c r="A301" s="349"/>
      <c r="B301" s="349"/>
      <c r="C301" s="349"/>
      <c r="D301" s="349"/>
      <c r="E301" s="349"/>
      <c r="F301" s="498"/>
      <c r="G301" s="498"/>
      <c r="H301" s="349"/>
      <c r="I301" s="349"/>
      <c r="J301" s="349"/>
      <c r="K301" s="349"/>
      <c r="L301" s="349"/>
      <c r="M301" s="349"/>
      <c r="N301" s="349"/>
      <c r="O301" s="349"/>
      <c r="P301" s="349"/>
      <c r="Q301" s="349"/>
      <c r="R301" s="349"/>
      <c r="S301" s="349"/>
      <c r="T301" s="349"/>
      <c r="U301" s="349"/>
      <c r="V301" s="349"/>
      <c r="W301" s="349"/>
      <c r="X301" s="349"/>
      <c r="Y301" s="349"/>
      <c r="Z301" s="349"/>
    </row>
    <row r="302" ht="12.75" customHeight="1">
      <c r="A302" s="349"/>
      <c r="B302" s="349"/>
      <c r="C302" s="349"/>
      <c r="D302" s="349"/>
      <c r="E302" s="349"/>
      <c r="F302" s="498"/>
      <c r="G302" s="498"/>
      <c r="H302" s="349"/>
      <c r="I302" s="349"/>
      <c r="J302" s="349"/>
      <c r="K302" s="349"/>
      <c r="L302" s="349"/>
      <c r="M302" s="349"/>
      <c r="N302" s="349"/>
      <c r="O302" s="349"/>
      <c r="P302" s="349"/>
      <c r="Q302" s="349"/>
      <c r="R302" s="349"/>
      <c r="S302" s="349"/>
      <c r="T302" s="349"/>
      <c r="U302" s="349"/>
      <c r="V302" s="349"/>
      <c r="W302" s="349"/>
      <c r="X302" s="349"/>
      <c r="Y302" s="349"/>
      <c r="Z302" s="349"/>
    </row>
    <row r="303" ht="12.75" customHeight="1">
      <c r="A303" s="349"/>
      <c r="B303" s="349"/>
      <c r="C303" s="349"/>
      <c r="D303" s="349"/>
      <c r="E303" s="349"/>
      <c r="F303" s="498"/>
      <c r="G303" s="498"/>
      <c r="H303" s="349"/>
      <c r="I303" s="349"/>
      <c r="J303" s="349"/>
      <c r="K303" s="349"/>
      <c r="L303" s="349"/>
      <c r="M303" s="349"/>
      <c r="N303" s="349"/>
      <c r="O303" s="349"/>
      <c r="P303" s="349"/>
      <c r="Q303" s="349"/>
      <c r="R303" s="349"/>
      <c r="S303" s="349"/>
      <c r="T303" s="349"/>
      <c r="U303" s="349"/>
      <c r="V303" s="349"/>
      <c r="W303" s="349"/>
      <c r="X303" s="349"/>
      <c r="Y303" s="349"/>
      <c r="Z303" s="349"/>
    </row>
    <row r="304" ht="12.75" customHeight="1">
      <c r="A304" s="349"/>
      <c r="B304" s="349"/>
      <c r="C304" s="349"/>
      <c r="D304" s="349"/>
      <c r="E304" s="349"/>
      <c r="F304" s="498"/>
      <c r="G304" s="498"/>
      <c r="H304" s="349"/>
      <c r="I304" s="349"/>
      <c r="J304" s="349"/>
      <c r="K304" s="349"/>
      <c r="L304" s="349"/>
      <c r="M304" s="349"/>
      <c r="N304" s="349"/>
      <c r="O304" s="349"/>
      <c r="P304" s="349"/>
      <c r="Q304" s="349"/>
      <c r="R304" s="349"/>
      <c r="S304" s="349"/>
      <c r="T304" s="349"/>
      <c r="U304" s="349"/>
      <c r="V304" s="349"/>
      <c r="W304" s="349"/>
      <c r="X304" s="349"/>
      <c r="Y304" s="349"/>
      <c r="Z304" s="349"/>
    </row>
    <row r="305" ht="12.75" customHeight="1">
      <c r="A305" s="349"/>
      <c r="B305" s="349"/>
      <c r="C305" s="349"/>
      <c r="D305" s="349"/>
      <c r="E305" s="349"/>
      <c r="F305" s="498"/>
      <c r="G305" s="498"/>
      <c r="H305" s="349"/>
      <c r="I305" s="349"/>
      <c r="J305" s="349"/>
      <c r="K305" s="349"/>
      <c r="L305" s="349"/>
      <c r="M305" s="349"/>
      <c r="N305" s="349"/>
      <c r="O305" s="349"/>
      <c r="P305" s="349"/>
      <c r="Q305" s="349"/>
      <c r="R305" s="349"/>
      <c r="S305" s="349"/>
      <c r="T305" s="349"/>
      <c r="U305" s="349"/>
      <c r="V305" s="349"/>
      <c r="W305" s="349"/>
      <c r="X305" s="349"/>
      <c r="Y305" s="349"/>
      <c r="Z305" s="349"/>
    </row>
    <row r="306" ht="12.75" customHeight="1">
      <c r="A306" s="349"/>
      <c r="B306" s="349"/>
      <c r="C306" s="349"/>
      <c r="D306" s="349"/>
      <c r="E306" s="349"/>
      <c r="F306" s="498"/>
      <c r="G306" s="498"/>
      <c r="H306" s="349"/>
      <c r="I306" s="349"/>
      <c r="J306" s="349"/>
      <c r="K306" s="349"/>
      <c r="L306" s="349"/>
      <c r="M306" s="349"/>
      <c r="N306" s="349"/>
      <c r="O306" s="349"/>
      <c r="P306" s="349"/>
      <c r="Q306" s="349"/>
      <c r="R306" s="349"/>
      <c r="S306" s="349"/>
      <c r="T306" s="349"/>
      <c r="U306" s="349"/>
      <c r="V306" s="349"/>
      <c r="W306" s="349"/>
      <c r="X306" s="349"/>
      <c r="Y306" s="349"/>
      <c r="Z306" s="349"/>
    </row>
    <row r="307" ht="12.75" customHeight="1">
      <c r="A307" s="349"/>
      <c r="B307" s="349"/>
      <c r="C307" s="349"/>
      <c r="D307" s="349"/>
      <c r="E307" s="349"/>
      <c r="F307" s="498"/>
      <c r="G307" s="498"/>
      <c r="H307" s="349"/>
      <c r="I307" s="349"/>
      <c r="J307" s="349"/>
      <c r="K307" s="349"/>
      <c r="L307" s="349"/>
      <c r="M307" s="349"/>
      <c r="N307" s="349"/>
      <c r="O307" s="349"/>
      <c r="P307" s="349"/>
      <c r="Q307" s="349"/>
      <c r="R307" s="349"/>
      <c r="S307" s="349"/>
      <c r="T307" s="349"/>
      <c r="U307" s="349"/>
      <c r="V307" s="349"/>
      <c r="W307" s="349"/>
      <c r="X307" s="349"/>
      <c r="Y307" s="349"/>
      <c r="Z307" s="349"/>
    </row>
    <row r="308" ht="12.75" customHeight="1">
      <c r="A308" s="349"/>
      <c r="B308" s="349"/>
      <c r="C308" s="349"/>
      <c r="D308" s="349"/>
      <c r="E308" s="349"/>
      <c r="F308" s="498"/>
      <c r="G308" s="498"/>
      <c r="H308" s="349"/>
      <c r="I308" s="349"/>
      <c r="J308" s="349"/>
      <c r="K308" s="349"/>
      <c r="L308" s="349"/>
      <c r="M308" s="349"/>
      <c r="N308" s="349"/>
      <c r="O308" s="349"/>
      <c r="P308" s="349"/>
      <c r="Q308" s="349"/>
      <c r="R308" s="349"/>
      <c r="S308" s="349"/>
      <c r="T308" s="349"/>
      <c r="U308" s="349"/>
      <c r="V308" s="349"/>
      <c r="W308" s="349"/>
      <c r="X308" s="349"/>
      <c r="Y308" s="349"/>
      <c r="Z308" s="349"/>
    </row>
    <row r="309" ht="12.75" customHeight="1">
      <c r="A309" s="349"/>
      <c r="B309" s="349"/>
      <c r="C309" s="349"/>
      <c r="D309" s="349"/>
      <c r="E309" s="349"/>
      <c r="F309" s="498"/>
      <c r="G309" s="498"/>
      <c r="H309" s="349"/>
      <c r="I309" s="349"/>
      <c r="J309" s="349"/>
      <c r="K309" s="349"/>
      <c r="L309" s="349"/>
      <c r="M309" s="349"/>
      <c r="N309" s="349"/>
      <c r="O309" s="349"/>
      <c r="P309" s="349"/>
      <c r="Q309" s="349"/>
      <c r="R309" s="349"/>
      <c r="S309" s="349"/>
      <c r="T309" s="349"/>
      <c r="U309" s="349"/>
      <c r="V309" s="349"/>
      <c r="W309" s="349"/>
      <c r="X309" s="349"/>
      <c r="Y309" s="349"/>
      <c r="Z309" s="349"/>
    </row>
    <row r="310" ht="12.75" customHeight="1">
      <c r="A310" s="349"/>
      <c r="B310" s="349"/>
      <c r="C310" s="349"/>
      <c r="D310" s="349"/>
      <c r="E310" s="349"/>
      <c r="F310" s="498"/>
      <c r="G310" s="498"/>
      <c r="H310" s="349"/>
      <c r="I310" s="349"/>
      <c r="J310" s="349"/>
      <c r="K310" s="349"/>
      <c r="L310" s="349"/>
      <c r="M310" s="349"/>
      <c r="N310" s="349"/>
      <c r="O310" s="349"/>
      <c r="P310" s="349"/>
      <c r="Q310" s="349"/>
      <c r="R310" s="349"/>
      <c r="S310" s="349"/>
      <c r="T310" s="349"/>
      <c r="U310" s="349"/>
      <c r="V310" s="349"/>
      <c r="W310" s="349"/>
      <c r="X310" s="349"/>
      <c r="Y310" s="349"/>
      <c r="Z310" s="349"/>
    </row>
    <row r="311" ht="12.75" customHeight="1">
      <c r="A311" s="349"/>
      <c r="B311" s="349"/>
      <c r="C311" s="349"/>
      <c r="D311" s="349"/>
      <c r="E311" s="349"/>
      <c r="F311" s="498"/>
      <c r="G311" s="498"/>
      <c r="H311" s="349"/>
      <c r="I311" s="349"/>
      <c r="J311" s="349"/>
      <c r="K311" s="349"/>
      <c r="L311" s="349"/>
      <c r="M311" s="349"/>
      <c r="N311" s="349"/>
      <c r="O311" s="349"/>
      <c r="P311" s="349"/>
      <c r="Q311" s="349"/>
      <c r="R311" s="349"/>
      <c r="S311" s="349"/>
      <c r="T311" s="349"/>
      <c r="U311" s="349"/>
      <c r="V311" s="349"/>
      <c r="W311" s="349"/>
      <c r="X311" s="349"/>
      <c r="Y311" s="349"/>
      <c r="Z311" s="349"/>
    </row>
    <row r="312" ht="12.75" customHeight="1">
      <c r="A312" s="349"/>
      <c r="B312" s="349"/>
      <c r="C312" s="349"/>
      <c r="D312" s="349"/>
      <c r="E312" s="349"/>
      <c r="F312" s="498"/>
      <c r="G312" s="498"/>
      <c r="H312" s="349"/>
      <c r="I312" s="349"/>
      <c r="J312" s="349"/>
      <c r="K312" s="349"/>
      <c r="L312" s="349"/>
      <c r="M312" s="349"/>
      <c r="N312" s="349"/>
      <c r="O312" s="349"/>
      <c r="P312" s="349"/>
      <c r="Q312" s="349"/>
      <c r="R312" s="349"/>
      <c r="S312" s="349"/>
      <c r="T312" s="349"/>
      <c r="U312" s="349"/>
      <c r="V312" s="349"/>
      <c r="W312" s="349"/>
      <c r="X312" s="349"/>
      <c r="Y312" s="349"/>
      <c r="Z312" s="349"/>
    </row>
    <row r="313" ht="12.75" customHeight="1">
      <c r="A313" s="349"/>
      <c r="B313" s="349"/>
      <c r="C313" s="349"/>
      <c r="D313" s="349"/>
      <c r="E313" s="349"/>
      <c r="F313" s="498"/>
      <c r="G313" s="498"/>
      <c r="H313" s="349"/>
      <c r="I313" s="349"/>
      <c r="J313" s="349"/>
      <c r="K313" s="349"/>
      <c r="L313" s="349"/>
      <c r="M313" s="349"/>
      <c r="N313" s="349"/>
      <c r="O313" s="349"/>
      <c r="P313" s="349"/>
      <c r="Q313" s="349"/>
      <c r="R313" s="349"/>
      <c r="S313" s="349"/>
      <c r="T313" s="349"/>
      <c r="U313" s="349"/>
      <c r="V313" s="349"/>
      <c r="W313" s="349"/>
      <c r="X313" s="349"/>
      <c r="Y313" s="349"/>
      <c r="Z313" s="349"/>
    </row>
    <row r="314" ht="12.75" customHeight="1">
      <c r="A314" s="349"/>
      <c r="B314" s="349"/>
      <c r="C314" s="349"/>
      <c r="D314" s="349"/>
      <c r="E314" s="349"/>
      <c r="F314" s="498"/>
      <c r="G314" s="498"/>
      <c r="H314" s="349"/>
      <c r="I314" s="349"/>
      <c r="J314" s="349"/>
      <c r="K314" s="349"/>
      <c r="L314" s="349"/>
      <c r="M314" s="349"/>
      <c r="N314" s="349"/>
      <c r="O314" s="349"/>
      <c r="P314" s="349"/>
      <c r="Q314" s="349"/>
      <c r="R314" s="349"/>
      <c r="S314" s="349"/>
      <c r="T314" s="349"/>
      <c r="U314" s="349"/>
      <c r="V314" s="349"/>
      <c r="W314" s="349"/>
      <c r="X314" s="349"/>
      <c r="Y314" s="349"/>
      <c r="Z314" s="349"/>
    </row>
    <row r="315" ht="12.75" customHeight="1">
      <c r="A315" s="349"/>
      <c r="B315" s="349"/>
      <c r="C315" s="349"/>
      <c r="D315" s="349"/>
      <c r="E315" s="349"/>
      <c r="F315" s="498"/>
      <c r="G315" s="498"/>
      <c r="H315" s="349"/>
      <c r="I315" s="349"/>
      <c r="J315" s="349"/>
      <c r="K315" s="349"/>
      <c r="L315" s="349"/>
      <c r="M315" s="349"/>
      <c r="N315" s="349"/>
      <c r="O315" s="349"/>
      <c r="P315" s="349"/>
      <c r="Q315" s="349"/>
      <c r="R315" s="349"/>
      <c r="S315" s="349"/>
      <c r="T315" s="349"/>
      <c r="U315" s="349"/>
      <c r="V315" s="349"/>
      <c r="W315" s="349"/>
      <c r="X315" s="349"/>
      <c r="Y315" s="349"/>
      <c r="Z315" s="349"/>
    </row>
    <row r="316" ht="12.75" customHeight="1">
      <c r="A316" s="349"/>
      <c r="B316" s="349"/>
      <c r="C316" s="349"/>
      <c r="D316" s="349"/>
      <c r="E316" s="349"/>
      <c r="F316" s="498"/>
      <c r="G316" s="498"/>
      <c r="H316" s="349"/>
      <c r="I316" s="349"/>
      <c r="J316" s="349"/>
      <c r="K316" s="349"/>
      <c r="L316" s="349"/>
      <c r="M316" s="349"/>
      <c r="N316" s="349"/>
      <c r="O316" s="349"/>
      <c r="P316" s="349"/>
      <c r="Q316" s="349"/>
      <c r="R316" s="349"/>
      <c r="S316" s="349"/>
      <c r="T316" s="349"/>
      <c r="U316" s="349"/>
      <c r="V316" s="349"/>
      <c r="W316" s="349"/>
      <c r="X316" s="349"/>
      <c r="Y316" s="349"/>
      <c r="Z316" s="349"/>
    </row>
    <row r="317" ht="12.75" customHeight="1">
      <c r="A317" s="349"/>
      <c r="B317" s="349"/>
      <c r="C317" s="349"/>
      <c r="D317" s="349"/>
      <c r="E317" s="349"/>
      <c r="F317" s="498"/>
      <c r="G317" s="498"/>
      <c r="H317" s="349"/>
      <c r="I317" s="349"/>
      <c r="J317" s="349"/>
      <c r="K317" s="349"/>
      <c r="L317" s="349"/>
      <c r="M317" s="349"/>
      <c r="N317" s="349"/>
      <c r="O317" s="349"/>
      <c r="P317" s="349"/>
      <c r="Q317" s="349"/>
      <c r="R317" s="349"/>
      <c r="S317" s="349"/>
      <c r="T317" s="349"/>
      <c r="U317" s="349"/>
      <c r="V317" s="349"/>
      <c r="W317" s="349"/>
      <c r="X317" s="349"/>
      <c r="Y317" s="349"/>
      <c r="Z317" s="349"/>
    </row>
    <row r="318" ht="12.75" customHeight="1">
      <c r="A318" s="349"/>
      <c r="B318" s="349"/>
      <c r="C318" s="349"/>
      <c r="D318" s="349"/>
      <c r="E318" s="349"/>
      <c r="F318" s="498"/>
      <c r="G318" s="498"/>
      <c r="H318" s="349"/>
      <c r="I318" s="349"/>
      <c r="J318" s="349"/>
      <c r="K318" s="349"/>
      <c r="L318" s="349"/>
      <c r="M318" s="349"/>
      <c r="N318" s="349"/>
      <c r="O318" s="349"/>
      <c r="P318" s="349"/>
      <c r="Q318" s="349"/>
      <c r="R318" s="349"/>
      <c r="S318" s="349"/>
      <c r="T318" s="349"/>
      <c r="U318" s="349"/>
      <c r="V318" s="349"/>
      <c r="W318" s="349"/>
      <c r="X318" s="349"/>
      <c r="Y318" s="349"/>
      <c r="Z318" s="349"/>
    </row>
    <row r="319" ht="12.75" customHeight="1">
      <c r="A319" s="349"/>
      <c r="B319" s="349"/>
      <c r="C319" s="349"/>
      <c r="D319" s="349"/>
      <c r="E319" s="349"/>
      <c r="F319" s="498"/>
      <c r="G319" s="498"/>
      <c r="H319" s="349"/>
      <c r="I319" s="349"/>
      <c r="J319" s="349"/>
      <c r="K319" s="349"/>
      <c r="L319" s="349"/>
      <c r="M319" s="349"/>
      <c r="N319" s="349"/>
      <c r="O319" s="349"/>
      <c r="P319" s="349"/>
      <c r="Q319" s="349"/>
      <c r="R319" s="349"/>
      <c r="S319" s="349"/>
      <c r="T319" s="349"/>
      <c r="U319" s="349"/>
      <c r="V319" s="349"/>
      <c r="W319" s="349"/>
      <c r="X319" s="349"/>
      <c r="Y319" s="349"/>
      <c r="Z319" s="349"/>
    </row>
    <row r="320" ht="12.75" customHeight="1">
      <c r="A320" s="349"/>
      <c r="B320" s="349"/>
      <c r="C320" s="349"/>
      <c r="D320" s="349"/>
      <c r="E320" s="349"/>
      <c r="F320" s="498"/>
      <c r="G320" s="498"/>
      <c r="H320" s="349"/>
      <c r="I320" s="349"/>
      <c r="J320" s="349"/>
      <c r="K320" s="349"/>
      <c r="L320" s="349"/>
      <c r="M320" s="349"/>
      <c r="N320" s="349"/>
      <c r="O320" s="349"/>
      <c r="P320" s="349"/>
      <c r="Q320" s="349"/>
      <c r="R320" s="349"/>
      <c r="S320" s="349"/>
      <c r="T320" s="349"/>
      <c r="U320" s="349"/>
      <c r="V320" s="349"/>
      <c r="W320" s="349"/>
      <c r="X320" s="349"/>
      <c r="Y320" s="349"/>
      <c r="Z320" s="349"/>
    </row>
    <row r="321" ht="12.75" customHeight="1">
      <c r="A321" s="349"/>
      <c r="B321" s="349"/>
      <c r="C321" s="349"/>
      <c r="D321" s="349"/>
      <c r="E321" s="349"/>
      <c r="F321" s="498"/>
      <c r="G321" s="498"/>
      <c r="H321" s="349"/>
      <c r="I321" s="349"/>
      <c r="J321" s="349"/>
      <c r="K321" s="349"/>
      <c r="L321" s="349"/>
      <c r="M321" s="349"/>
      <c r="N321" s="349"/>
      <c r="O321" s="349"/>
      <c r="P321" s="349"/>
      <c r="Q321" s="349"/>
      <c r="R321" s="349"/>
      <c r="S321" s="349"/>
      <c r="T321" s="349"/>
      <c r="U321" s="349"/>
      <c r="V321" s="349"/>
      <c r="W321" s="349"/>
      <c r="X321" s="349"/>
      <c r="Y321" s="349"/>
      <c r="Z321" s="349"/>
    </row>
    <row r="322" ht="12.75" customHeight="1">
      <c r="A322" s="349"/>
      <c r="B322" s="349"/>
      <c r="C322" s="349"/>
      <c r="D322" s="349"/>
      <c r="E322" s="349"/>
      <c r="F322" s="498"/>
      <c r="G322" s="498"/>
      <c r="H322" s="349"/>
      <c r="I322" s="349"/>
      <c r="J322" s="349"/>
      <c r="K322" s="349"/>
      <c r="L322" s="349"/>
      <c r="M322" s="349"/>
      <c r="N322" s="349"/>
      <c r="O322" s="349"/>
      <c r="P322" s="349"/>
      <c r="Q322" s="349"/>
      <c r="R322" s="349"/>
      <c r="S322" s="349"/>
      <c r="T322" s="349"/>
      <c r="U322" s="349"/>
      <c r="V322" s="349"/>
      <c r="W322" s="349"/>
      <c r="X322" s="349"/>
      <c r="Y322" s="349"/>
      <c r="Z322" s="349"/>
    </row>
    <row r="323" ht="12.75" customHeight="1">
      <c r="A323" s="349"/>
      <c r="B323" s="349"/>
      <c r="C323" s="349"/>
      <c r="D323" s="349"/>
      <c r="E323" s="349"/>
      <c r="F323" s="498"/>
      <c r="G323" s="498"/>
      <c r="H323" s="349"/>
      <c r="I323" s="349"/>
      <c r="J323" s="349"/>
      <c r="K323" s="349"/>
      <c r="L323" s="349"/>
      <c r="M323" s="349"/>
      <c r="N323" s="349"/>
      <c r="O323" s="349"/>
      <c r="P323" s="349"/>
      <c r="Q323" s="349"/>
      <c r="R323" s="349"/>
      <c r="S323" s="349"/>
      <c r="T323" s="349"/>
      <c r="U323" s="349"/>
      <c r="V323" s="349"/>
      <c r="W323" s="349"/>
      <c r="X323" s="349"/>
      <c r="Y323" s="349"/>
      <c r="Z323" s="349"/>
    </row>
    <row r="324" ht="12.75" customHeight="1">
      <c r="A324" s="349"/>
      <c r="B324" s="349"/>
      <c r="C324" s="349"/>
      <c r="D324" s="349"/>
      <c r="E324" s="349"/>
      <c r="F324" s="498"/>
      <c r="G324" s="498"/>
      <c r="H324" s="349"/>
      <c r="I324" s="349"/>
      <c r="J324" s="349"/>
      <c r="K324" s="349"/>
      <c r="L324" s="349"/>
      <c r="M324" s="349"/>
      <c r="N324" s="349"/>
      <c r="O324" s="349"/>
      <c r="P324" s="349"/>
      <c r="Q324" s="349"/>
      <c r="R324" s="349"/>
      <c r="S324" s="349"/>
      <c r="T324" s="349"/>
      <c r="U324" s="349"/>
      <c r="V324" s="349"/>
      <c r="W324" s="349"/>
      <c r="X324" s="349"/>
      <c r="Y324" s="349"/>
      <c r="Z324" s="349"/>
    </row>
    <row r="325" ht="12.75" customHeight="1">
      <c r="A325" s="349"/>
      <c r="B325" s="349"/>
      <c r="C325" s="349"/>
      <c r="D325" s="349"/>
      <c r="E325" s="349"/>
      <c r="F325" s="498"/>
      <c r="G325" s="498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349"/>
      <c r="X325" s="349"/>
      <c r="Y325" s="349"/>
      <c r="Z325" s="349"/>
    </row>
    <row r="326" ht="12.75" customHeight="1">
      <c r="A326" s="349"/>
      <c r="B326" s="349"/>
      <c r="C326" s="349"/>
      <c r="D326" s="349"/>
      <c r="E326" s="349"/>
      <c r="F326" s="498"/>
      <c r="G326" s="498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349"/>
      <c r="X326" s="349"/>
      <c r="Y326" s="349"/>
      <c r="Z326" s="349"/>
    </row>
    <row r="327" ht="12.75" customHeight="1">
      <c r="A327" s="349"/>
      <c r="B327" s="349"/>
      <c r="C327" s="349"/>
      <c r="D327" s="349"/>
      <c r="E327" s="349"/>
      <c r="F327" s="498"/>
      <c r="G327" s="498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</row>
    <row r="328" ht="12.75" customHeight="1">
      <c r="A328" s="349"/>
      <c r="B328" s="349"/>
      <c r="C328" s="349"/>
      <c r="D328" s="349"/>
      <c r="E328" s="349"/>
      <c r="F328" s="498"/>
      <c r="G328" s="498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</row>
    <row r="329" ht="12.75" customHeight="1">
      <c r="A329" s="349"/>
      <c r="B329" s="349"/>
      <c r="C329" s="349"/>
      <c r="D329" s="349"/>
      <c r="E329" s="349"/>
      <c r="F329" s="498"/>
      <c r="G329" s="498"/>
      <c r="H329" s="349"/>
      <c r="I329" s="349"/>
      <c r="J329" s="349"/>
      <c r="K329" s="349"/>
      <c r="L329" s="349"/>
      <c r="M329" s="349"/>
      <c r="N329" s="349"/>
      <c r="O329" s="349"/>
      <c r="P329" s="349"/>
      <c r="Q329" s="349"/>
      <c r="R329" s="349"/>
      <c r="S329" s="349"/>
      <c r="T329" s="349"/>
      <c r="U329" s="349"/>
      <c r="V329" s="349"/>
      <c r="W329" s="349"/>
      <c r="X329" s="349"/>
      <c r="Y329" s="349"/>
      <c r="Z329" s="349"/>
    </row>
    <row r="330" ht="12.75" customHeight="1">
      <c r="A330" s="349"/>
      <c r="B330" s="349"/>
      <c r="C330" s="349"/>
      <c r="D330" s="349"/>
      <c r="E330" s="349"/>
      <c r="F330" s="498"/>
      <c r="G330" s="498"/>
      <c r="H330" s="349"/>
      <c r="I330" s="349"/>
      <c r="J330" s="349"/>
      <c r="K330" s="349"/>
      <c r="L330" s="349"/>
      <c r="M330" s="349"/>
      <c r="N330" s="349"/>
      <c r="O330" s="349"/>
      <c r="P330" s="349"/>
      <c r="Q330" s="349"/>
      <c r="R330" s="349"/>
      <c r="S330" s="349"/>
      <c r="T330" s="349"/>
      <c r="U330" s="349"/>
      <c r="V330" s="349"/>
      <c r="W330" s="349"/>
      <c r="X330" s="349"/>
      <c r="Y330" s="349"/>
      <c r="Z330" s="349"/>
    </row>
    <row r="331" ht="12.75" customHeight="1">
      <c r="A331" s="349"/>
      <c r="B331" s="349"/>
      <c r="C331" s="349"/>
      <c r="D331" s="349"/>
      <c r="E331" s="349"/>
      <c r="F331" s="498"/>
      <c r="G331" s="498"/>
      <c r="H331" s="349"/>
      <c r="I331" s="349"/>
      <c r="J331" s="349"/>
      <c r="K331" s="349"/>
      <c r="L331" s="349"/>
      <c r="M331" s="349"/>
      <c r="N331" s="349"/>
      <c r="O331" s="349"/>
      <c r="P331" s="349"/>
      <c r="Q331" s="349"/>
      <c r="R331" s="349"/>
      <c r="S331" s="349"/>
      <c r="T331" s="349"/>
      <c r="U331" s="349"/>
      <c r="V331" s="349"/>
      <c r="W331" s="349"/>
      <c r="X331" s="349"/>
      <c r="Y331" s="349"/>
      <c r="Z331" s="349"/>
    </row>
    <row r="332" ht="12.75" customHeight="1">
      <c r="A332" s="349"/>
      <c r="B332" s="349"/>
      <c r="C332" s="349"/>
      <c r="D332" s="349"/>
      <c r="E332" s="349"/>
      <c r="F332" s="498"/>
      <c r="G332" s="498"/>
      <c r="H332" s="349"/>
      <c r="I332" s="349"/>
      <c r="J332" s="349"/>
      <c r="K332" s="349"/>
      <c r="L332" s="349"/>
      <c r="M332" s="349"/>
      <c r="N332" s="349"/>
      <c r="O332" s="349"/>
      <c r="P332" s="349"/>
      <c r="Q332" s="349"/>
      <c r="R332" s="349"/>
      <c r="S332" s="349"/>
      <c r="T332" s="349"/>
      <c r="U332" s="349"/>
      <c r="V332" s="349"/>
      <c r="W332" s="349"/>
      <c r="X332" s="349"/>
      <c r="Y332" s="349"/>
      <c r="Z332" s="349"/>
    </row>
    <row r="333" ht="12.75" customHeight="1">
      <c r="A333" s="349"/>
      <c r="B333" s="349"/>
      <c r="C333" s="349"/>
      <c r="D333" s="349"/>
      <c r="E333" s="349"/>
      <c r="F333" s="498"/>
      <c r="G333" s="498"/>
      <c r="H333" s="349"/>
      <c r="I333" s="349"/>
      <c r="J333" s="349"/>
      <c r="K333" s="349"/>
      <c r="L333" s="349"/>
      <c r="M333" s="349"/>
      <c r="N333" s="349"/>
      <c r="O333" s="349"/>
      <c r="P333" s="349"/>
      <c r="Q333" s="349"/>
      <c r="R333" s="349"/>
      <c r="S333" s="349"/>
      <c r="T333" s="349"/>
      <c r="U333" s="349"/>
      <c r="V333" s="349"/>
      <c r="W333" s="349"/>
      <c r="X333" s="349"/>
      <c r="Y333" s="349"/>
      <c r="Z333" s="349"/>
    </row>
    <row r="334" ht="12.75" customHeight="1">
      <c r="A334" s="349"/>
      <c r="B334" s="349"/>
      <c r="C334" s="349"/>
      <c r="D334" s="349"/>
      <c r="E334" s="349"/>
      <c r="F334" s="498"/>
      <c r="G334" s="498"/>
      <c r="H334" s="349"/>
      <c r="I334" s="349"/>
      <c r="J334" s="349"/>
      <c r="K334" s="349"/>
      <c r="L334" s="349"/>
      <c r="M334" s="349"/>
      <c r="N334" s="349"/>
      <c r="O334" s="349"/>
      <c r="P334" s="349"/>
      <c r="Q334" s="349"/>
      <c r="R334" s="349"/>
      <c r="S334" s="349"/>
      <c r="T334" s="349"/>
      <c r="U334" s="349"/>
      <c r="V334" s="349"/>
      <c r="W334" s="349"/>
      <c r="X334" s="349"/>
      <c r="Y334" s="349"/>
      <c r="Z334" s="349"/>
    </row>
    <row r="335" ht="12.75" customHeight="1">
      <c r="A335" s="349"/>
      <c r="B335" s="349"/>
      <c r="C335" s="349"/>
      <c r="D335" s="349"/>
      <c r="E335" s="349"/>
      <c r="F335" s="498"/>
      <c r="G335" s="498"/>
      <c r="H335" s="349"/>
      <c r="I335" s="349"/>
      <c r="J335" s="349"/>
      <c r="K335" s="349"/>
      <c r="L335" s="349"/>
      <c r="M335" s="349"/>
      <c r="N335" s="349"/>
      <c r="O335" s="349"/>
      <c r="P335" s="349"/>
      <c r="Q335" s="349"/>
      <c r="R335" s="349"/>
      <c r="S335" s="349"/>
      <c r="T335" s="349"/>
      <c r="U335" s="349"/>
      <c r="V335" s="349"/>
      <c r="W335" s="349"/>
      <c r="X335" s="349"/>
      <c r="Y335" s="349"/>
      <c r="Z335" s="349"/>
    </row>
    <row r="336" ht="12.75" customHeight="1">
      <c r="A336" s="349"/>
      <c r="B336" s="349"/>
      <c r="C336" s="349"/>
      <c r="D336" s="349"/>
      <c r="E336" s="349"/>
      <c r="F336" s="498"/>
      <c r="G336" s="498"/>
      <c r="H336" s="349"/>
      <c r="I336" s="349"/>
      <c r="J336" s="349"/>
      <c r="K336" s="349"/>
      <c r="L336" s="349"/>
      <c r="M336" s="349"/>
      <c r="N336" s="349"/>
      <c r="O336" s="349"/>
      <c r="P336" s="349"/>
      <c r="Q336" s="349"/>
      <c r="R336" s="349"/>
      <c r="S336" s="349"/>
      <c r="T336" s="349"/>
      <c r="U336" s="349"/>
      <c r="V336" s="349"/>
      <c r="W336" s="349"/>
      <c r="X336" s="349"/>
      <c r="Y336" s="349"/>
      <c r="Z336" s="349"/>
    </row>
    <row r="337" ht="12.75" customHeight="1">
      <c r="A337" s="349"/>
      <c r="B337" s="349"/>
      <c r="C337" s="349"/>
      <c r="D337" s="349"/>
      <c r="E337" s="349"/>
      <c r="F337" s="498"/>
      <c r="G337" s="498"/>
      <c r="H337" s="349"/>
      <c r="I337" s="349"/>
      <c r="J337" s="349"/>
      <c r="K337" s="349"/>
      <c r="L337" s="349"/>
      <c r="M337" s="349"/>
      <c r="N337" s="349"/>
      <c r="O337" s="349"/>
      <c r="P337" s="349"/>
      <c r="Q337" s="349"/>
      <c r="R337" s="349"/>
      <c r="S337" s="349"/>
      <c r="T337" s="349"/>
      <c r="U337" s="349"/>
      <c r="V337" s="349"/>
      <c r="W337" s="349"/>
      <c r="X337" s="349"/>
      <c r="Y337" s="349"/>
      <c r="Z337" s="349"/>
    </row>
    <row r="338" ht="12.75" customHeight="1">
      <c r="A338" s="349"/>
      <c r="B338" s="349"/>
      <c r="C338" s="349"/>
      <c r="D338" s="349"/>
      <c r="E338" s="349"/>
      <c r="F338" s="498"/>
      <c r="G338" s="498"/>
      <c r="H338" s="349"/>
      <c r="I338" s="349"/>
      <c r="J338" s="349"/>
      <c r="K338" s="349"/>
      <c r="L338" s="349"/>
      <c r="M338" s="349"/>
      <c r="N338" s="349"/>
      <c r="O338" s="349"/>
      <c r="P338" s="349"/>
      <c r="Q338" s="349"/>
      <c r="R338" s="349"/>
      <c r="S338" s="349"/>
      <c r="T338" s="349"/>
      <c r="U338" s="349"/>
      <c r="V338" s="349"/>
      <c r="W338" s="349"/>
      <c r="X338" s="349"/>
      <c r="Y338" s="349"/>
      <c r="Z338" s="349"/>
    </row>
    <row r="339" ht="12.75" customHeight="1">
      <c r="A339" s="349"/>
      <c r="B339" s="349"/>
      <c r="C339" s="349"/>
      <c r="D339" s="349"/>
      <c r="E339" s="349"/>
      <c r="F339" s="498"/>
      <c r="G339" s="498"/>
      <c r="H339" s="349"/>
      <c r="I339" s="349"/>
      <c r="J339" s="349"/>
      <c r="K339" s="349"/>
      <c r="L339" s="349"/>
      <c r="M339" s="349"/>
      <c r="N339" s="349"/>
      <c r="O339" s="349"/>
      <c r="P339" s="349"/>
      <c r="Q339" s="349"/>
      <c r="R339" s="349"/>
      <c r="S339" s="349"/>
      <c r="T339" s="349"/>
      <c r="U339" s="349"/>
      <c r="V339" s="349"/>
      <c r="W339" s="349"/>
      <c r="X339" s="349"/>
      <c r="Y339" s="349"/>
      <c r="Z339" s="349"/>
    </row>
    <row r="340" ht="12.75" customHeight="1">
      <c r="A340" s="349"/>
      <c r="B340" s="349"/>
      <c r="C340" s="349"/>
      <c r="D340" s="349"/>
      <c r="E340" s="349"/>
      <c r="F340" s="498"/>
      <c r="G340" s="498"/>
      <c r="H340" s="349"/>
      <c r="I340" s="349"/>
      <c r="J340" s="349"/>
      <c r="K340" s="349"/>
      <c r="L340" s="349"/>
      <c r="M340" s="349"/>
      <c r="N340" s="349"/>
      <c r="O340" s="349"/>
      <c r="P340" s="349"/>
      <c r="Q340" s="349"/>
      <c r="R340" s="349"/>
      <c r="S340" s="349"/>
      <c r="T340" s="349"/>
      <c r="U340" s="349"/>
      <c r="V340" s="349"/>
      <c r="W340" s="349"/>
      <c r="X340" s="349"/>
      <c r="Y340" s="349"/>
      <c r="Z340" s="349"/>
    </row>
    <row r="341" ht="12.75" customHeight="1">
      <c r="A341" s="349"/>
      <c r="B341" s="349"/>
      <c r="C341" s="349"/>
      <c r="D341" s="349"/>
      <c r="E341" s="349"/>
      <c r="F341" s="498"/>
      <c r="G341" s="498"/>
      <c r="H341" s="349"/>
      <c r="I341" s="349"/>
      <c r="J341" s="349"/>
      <c r="K341" s="349"/>
      <c r="L341" s="349"/>
      <c r="M341" s="349"/>
      <c r="N341" s="349"/>
      <c r="O341" s="349"/>
      <c r="P341" s="349"/>
      <c r="Q341" s="349"/>
      <c r="R341" s="349"/>
      <c r="S341" s="349"/>
      <c r="T341" s="349"/>
      <c r="U341" s="349"/>
      <c r="V341" s="349"/>
      <c r="W341" s="349"/>
      <c r="X341" s="349"/>
      <c r="Y341" s="349"/>
      <c r="Z341" s="349"/>
    </row>
    <row r="342" ht="12.75" customHeight="1">
      <c r="A342" s="349"/>
      <c r="B342" s="349"/>
      <c r="C342" s="349"/>
      <c r="D342" s="349"/>
      <c r="E342" s="349"/>
      <c r="F342" s="498"/>
      <c r="G342" s="498"/>
      <c r="H342" s="349"/>
      <c r="I342" s="349"/>
      <c r="J342" s="349"/>
      <c r="K342" s="349"/>
      <c r="L342" s="349"/>
      <c r="M342" s="349"/>
      <c r="N342" s="349"/>
      <c r="O342" s="349"/>
      <c r="P342" s="349"/>
      <c r="Q342" s="349"/>
      <c r="R342" s="349"/>
      <c r="S342" s="349"/>
      <c r="T342" s="349"/>
      <c r="U342" s="349"/>
      <c r="V342" s="349"/>
      <c r="W342" s="349"/>
      <c r="X342" s="349"/>
      <c r="Y342" s="349"/>
      <c r="Z342" s="349"/>
    </row>
    <row r="343" ht="12.75" customHeight="1">
      <c r="A343" s="349"/>
      <c r="B343" s="349"/>
      <c r="C343" s="349"/>
      <c r="D343" s="349"/>
      <c r="E343" s="349"/>
      <c r="F343" s="498"/>
      <c r="G343" s="498"/>
      <c r="H343" s="349"/>
      <c r="I343" s="349"/>
      <c r="J343" s="349"/>
      <c r="K343" s="349"/>
      <c r="L343" s="349"/>
      <c r="M343" s="349"/>
      <c r="N343" s="349"/>
      <c r="O343" s="349"/>
      <c r="P343" s="349"/>
      <c r="Q343" s="349"/>
      <c r="R343" s="349"/>
      <c r="S343" s="349"/>
      <c r="T343" s="349"/>
      <c r="U343" s="349"/>
      <c r="V343" s="349"/>
      <c r="W343" s="349"/>
      <c r="X343" s="349"/>
      <c r="Y343" s="349"/>
      <c r="Z343" s="349"/>
    </row>
    <row r="344" ht="12.75" customHeight="1">
      <c r="A344" s="349"/>
      <c r="B344" s="349"/>
      <c r="C344" s="349"/>
      <c r="D344" s="349"/>
      <c r="E344" s="349"/>
      <c r="F344" s="498"/>
      <c r="G344" s="498"/>
      <c r="H344" s="349"/>
      <c r="I344" s="349"/>
      <c r="J344" s="349"/>
      <c r="K344" s="349"/>
      <c r="L344" s="349"/>
      <c r="M344" s="349"/>
      <c r="N344" s="349"/>
      <c r="O344" s="349"/>
      <c r="P344" s="349"/>
      <c r="Q344" s="349"/>
      <c r="R344" s="349"/>
      <c r="S344" s="349"/>
      <c r="T344" s="349"/>
      <c r="U344" s="349"/>
      <c r="V344" s="349"/>
      <c r="W344" s="349"/>
      <c r="X344" s="349"/>
      <c r="Y344" s="349"/>
      <c r="Z344" s="349"/>
    </row>
    <row r="345" ht="12.75" customHeight="1">
      <c r="A345" s="349"/>
      <c r="B345" s="349"/>
      <c r="C345" s="349"/>
      <c r="D345" s="349"/>
      <c r="E345" s="349"/>
      <c r="F345" s="498"/>
      <c r="G345" s="498"/>
      <c r="H345" s="349"/>
      <c r="I345" s="349"/>
      <c r="J345" s="349"/>
      <c r="K345" s="349"/>
      <c r="L345" s="349"/>
      <c r="M345" s="349"/>
      <c r="N345" s="349"/>
      <c r="O345" s="349"/>
      <c r="P345" s="349"/>
      <c r="Q345" s="349"/>
      <c r="R345" s="349"/>
      <c r="S345" s="349"/>
      <c r="T345" s="349"/>
      <c r="U345" s="349"/>
      <c r="V345" s="349"/>
      <c r="W345" s="349"/>
      <c r="X345" s="349"/>
      <c r="Y345" s="349"/>
      <c r="Z345" s="349"/>
    </row>
    <row r="346" ht="12.75" customHeight="1">
      <c r="A346" s="349"/>
      <c r="B346" s="349"/>
      <c r="C346" s="349"/>
      <c r="D346" s="349"/>
      <c r="E346" s="349"/>
      <c r="F346" s="498"/>
      <c r="G346" s="498"/>
      <c r="H346" s="349"/>
      <c r="I346" s="349"/>
      <c r="J346" s="349"/>
      <c r="K346" s="349"/>
      <c r="L346" s="349"/>
      <c r="M346" s="349"/>
      <c r="N346" s="349"/>
      <c r="O346" s="349"/>
      <c r="P346" s="349"/>
      <c r="Q346" s="349"/>
      <c r="R346" s="349"/>
      <c r="S346" s="349"/>
      <c r="T346" s="349"/>
      <c r="U346" s="349"/>
      <c r="V346" s="349"/>
      <c r="W346" s="349"/>
      <c r="X346" s="349"/>
      <c r="Y346" s="349"/>
      <c r="Z346" s="349"/>
    </row>
    <row r="347" ht="12.75" customHeight="1">
      <c r="A347" s="349"/>
      <c r="B347" s="349"/>
      <c r="C347" s="349"/>
      <c r="D347" s="349"/>
      <c r="E347" s="349"/>
      <c r="F347" s="498"/>
      <c r="G347" s="498"/>
      <c r="H347" s="349"/>
      <c r="I347" s="349"/>
      <c r="J347" s="349"/>
      <c r="K347" s="349"/>
      <c r="L347" s="349"/>
      <c r="M347" s="349"/>
      <c r="N347" s="349"/>
      <c r="O347" s="349"/>
      <c r="P347" s="349"/>
      <c r="Q347" s="349"/>
      <c r="R347" s="349"/>
      <c r="S347" s="349"/>
      <c r="T347" s="349"/>
      <c r="U347" s="349"/>
      <c r="V347" s="349"/>
      <c r="W347" s="349"/>
      <c r="X347" s="349"/>
      <c r="Y347" s="349"/>
      <c r="Z347" s="349"/>
    </row>
    <row r="348" ht="12.75" customHeight="1">
      <c r="A348" s="349"/>
      <c r="B348" s="349"/>
      <c r="C348" s="349"/>
      <c r="D348" s="349"/>
      <c r="E348" s="349"/>
      <c r="F348" s="498"/>
      <c r="G348" s="498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349"/>
      <c r="U348" s="349"/>
      <c r="V348" s="349"/>
      <c r="W348" s="349"/>
      <c r="X348" s="349"/>
      <c r="Y348" s="349"/>
      <c r="Z348" s="349"/>
    </row>
    <row r="349" ht="12.75" customHeight="1">
      <c r="A349" s="349"/>
      <c r="B349" s="349"/>
      <c r="C349" s="349"/>
      <c r="D349" s="349"/>
      <c r="E349" s="349"/>
      <c r="F349" s="498"/>
      <c r="G349" s="498"/>
      <c r="H349" s="349"/>
      <c r="I349" s="349"/>
      <c r="J349" s="349"/>
      <c r="K349" s="349"/>
      <c r="L349" s="349"/>
      <c r="M349" s="349"/>
      <c r="N349" s="349"/>
      <c r="O349" s="349"/>
      <c r="P349" s="349"/>
      <c r="Q349" s="349"/>
      <c r="R349" s="349"/>
      <c r="S349" s="349"/>
      <c r="T349" s="349"/>
      <c r="U349" s="349"/>
      <c r="V349" s="349"/>
      <c r="W349" s="349"/>
      <c r="X349" s="349"/>
      <c r="Y349" s="349"/>
      <c r="Z349" s="349"/>
    </row>
    <row r="350" ht="12.75" customHeight="1">
      <c r="A350" s="349"/>
      <c r="B350" s="349"/>
      <c r="C350" s="349"/>
      <c r="D350" s="349"/>
      <c r="E350" s="349"/>
      <c r="F350" s="498"/>
      <c r="G350" s="498"/>
      <c r="H350" s="349"/>
      <c r="I350" s="349"/>
      <c r="J350" s="349"/>
      <c r="K350" s="349"/>
      <c r="L350" s="349"/>
      <c r="M350" s="349"/>
      <c r="N350" s="349"/>
      <c r="O350" s="349"/>
      <c r="P350" s="349"/>
      <c r="Q350" s="349"/>
      <c r="R350" s="349"/>
      <c r="S350" s="349"/>
      <c r="T350" s="349"/>
      <c r="U350" s="349"/>
      <c r="V350" s="349"/>
      <c r="W350" s="349"/>
      <c r="X350" s="349"/>
      <c r="Y350" s="349"/>
      <c r="Z350" s="349"/>
    </row>
    <row r="351" ht="12.75" customHeight="1">
      <c r="A351" s="349"/>
      <c r="B351" s="349"/>
      <c r="C351" s="349"/>
      <c r="D351" s="349"/>
      <c r="E351" s="349"/>
      <c r="F351" s="498"/>
      <c r="G351" s="498"/>
      <c r="H351" s="349"/>
      <c r="I351" s="349"/>
      <c r="J351" s="349"/>
      <c r="K351" s="349"/>
      <c r="L351" s="349"/>
      <c r="M351" s="349"/>
      <c r="N351" s="349"/>
      <c r="O351" s="349"/>
      <c r="P351" s="349"/>
      <c r="Q351" s="349"/>
      <c r="R351" s="349"/>
      <c r="S351" s="349"/>
      <c r="T351" s="349"/>
      <c r="U351" s="349"/>
      <c r="V351" s="349"/>
      <c r="W351" s="349"/>
      <c r="X351" s="349"/>
      <c r="Y351" s="349"/>
      <c r="Z351" s="349"/>
    </row>
    <row r="352" ht="12.75" customHeight="1">
      <c r="A352" s="349"/>
      <c r="B352" s="349"/>
      <c r="C352" s="349"/>
      <c r="D352" s="349"/>
      <c r="E352" s="349"/>
      <c r="F352" s="498"/>
      <c r="G352" s="498"/>
      <c r="H352" s="349"/>
      <c r="I352" s="349"/>
      <c r="J352" s="349"/>
      <c r="K352" s="349"/>
      <c r="L352" s="349"/>
      <c r="M352" s="349"/>
      <c r="N352" s="349"/>
      <c r="O352" s="349"/>
      <c r="P352" s="349"/>
      <c r="Q352" s="349"/>
      <c r="R352" s="349"/>
      <c r="S352" s="349"/>
      <c r="T352" s="349"/>
      <c r="U352" s="349"/>
      <c r="V352" s="349"/>
      <c r="W352" s="349"/>
      <c r="X352" s="349"/>
      <c r="Y352" s="349"/>
      <c r="Z352" s="349"/>
    </row>
    <row r="353" ht="12.75" customHeight="1">
      <c r="A353" s="349"/>
      <c r="B353" s="349"/>
      <c r="C353" s="349"/>
      <c r="D353" s="349"/>
      <c r="E353" s="349"/>
      <c r="F353" s="498"/>
      <c r="G353" s="498"/>
      <c r="H353" s="349"/>
      <c r="I353" s="349"/>
      <c r="J353" s="349"/>
      <c r="K353" s="349"/>
      <c r="L353" s="349"/>
      <c r="M353" s="349"/>
      <c r="N353" s="349"/>
      <c r="O353" s="349"/>
      <c r="P353" s="349"/>
      <c r="Q353" s="349"/>
      <c r="R353" s="349"/>
      <c r="S353" s="349"/>
      <c r="T353" s="349"/>
      <c r="U353" s="349"/>
      <c r="V353" s="349"/>
      <c r="W353" s="349"/>
      <c r="X353" s="349"/>
      <c r="Y353" s="349"/>
      <c r="Z353" s="349"/>
    </row>
    <row r="354" ht="12.75" customHeight="1">
      <c r="A354" s="349"/>
      <c r="B354" s="349"/>
      <c r="C354" s="349"/>
      <c r="D354" s="349"/>
      <c r="E354" s="349"/>
      <c r="F354" s="498"/>
      <c r="G354" s="498"/>
      <c r="H354" s="349"/>
      <c r="I354" s="349"/>
      <c r="J354" s="349"/>
      <c r="K354" s="349"/>
      <c r="L354" s="349"/>
      <c r="M354" s="349"/>
      <c r="N354" s="349"/>
      <c r="O354" s="349"/>
      <c r="P354" s="349"/>
      <c r="Q354" s="349"/>
      <c r="R354" s="349"/>
      <c r="S354" s="349"/>
      <c r="T354" s="349"/>
      <c r="U354" s="349"/>
      <c r="V354" s="349"/>
      <c r="W354" s="349"/>
      <c r="X354" s="349"/>
      <c r="Y354" s="349"/>
      <c r="Z354" s="349"/>
    </row>
    <row r="355" ht="12.75" customHeight="1">
      <c r="A355" s="349"/>
      <c r="B355" s="349"/>
      <c r="C355" s="349"/>
      <c r="D355" s="349"/>
      <c r="E355" s="349"/>
      <c r="F355" s="498"/>
      <c r="G355" s="498"/>
      <c r="H355" s="349"/>
      <c r="I355" s="349"/>
      <c r="J355" s="349"/>
      <c r="K355" s="349"/>
      <c r="L355" s="349"/>
      <c r="M355" s="349"/>
      <c r="N355" s="349"/>
      <c r="O355" s="349"/>
      <c r="P355" s="349"/>
      <c r="Q355" s="349"/>
      <c r="R355" s="349"/>
      <c r="S355" s="349"/>
      <c r="T355" s="349"/>
      <c r="U355" s="349"/>
      <c r="V355" s="349"/>
      <c r="W355" s="349"/>
      <c r="X355" s="349"/>
      <c r="Y355" s="349"/>
      <c r="Z355" s="349"/>
    </row>
    <row r="356" ht="12.75" customHeight="1">
      <c r="A356" s="349"/>
      <c r="B356" s="349"/>
      <c r="C356" s="349"/>
      <c r="D356" s="349"/>
      <c r="E356" s="349"/>
      <c r="F356" s="498"/>
      <c r="G356" s="498"/>
      <c r="H356" s="349"/>
      <c r="I356" s="349"/>
      <c r="J356" s="349"/>
      <c r="K356" s="349"/>
      <c r="L356" s="349"/>
      <c r="M356" s="349"/>
      <c r="N356" s="349"/>
      <c r="O356" s="349"/>
      <c r="P356" s="349"/>
      <c r="Q356" s="349"/>
      <c r="R356" s="349"/>
      <c r="S356" s="349"/>
      <c r="T356" s="349"/>
      <c r="U356" s="349"/>
      <c r="V356" s="349"/>
      <c r="W356" s="349"/>
      <c r="X356" s="349"/>
      <c r="Y356" s="349"/>
      <c r="Z356" s="349"/>
    </row>
    <row r="357" ht="12.75" customHeight="1">
      <c r="A357" s="349"/>
      <c r="B357" s="349"/>
      <c r="C357" s="349"/>
      <c r="D357" s="349"/>
      <c r="E357" s="349"/>
      <c r="F357" s="498"/>
      <c r="G357" s="498"/>
      <c r="H357" s="349"/>
      <c r="I357" s="349"/>
      <c r="J357" s="349"/>
      <c r="K357" s="349"/>
      <c r="L357" s="349"/>
      <c r="M357" s="349"/>
      <c r="N357" s="349"/>
      <c r="O357" s="349"/>
      <c r="P357" s="349"/>
      <c r="Q357" s="349"/>
      <c r="R357" s="349"/>
      <c r="S357" s="349"/>
      <c r="T357" s="349"/>
      <c r="U357" s="349"/>
      <c r="V357" s="349"/>
      <c r="W357" s="349"/>
      <c r="X357" s="349"/>
      <c r="Y357" s="349"/>
      <c r="Z357" s="349"/>
    </row>
    <row r="358" ht="12.75" customHeight="1">
      <c r="A358" s="349"/>
      <c r="B358" s="349"/>
      <c r="C358" s="349"/>
      <c r="D358" s="349"/>
      <c r="E358" s="349"/>
      <c r="F358" s="498"/>
      <c r="G358" s="498"/>
      <c r="H358" s="349"/>
      <c r="I358" s="349"/>
      <c r="J358" s="349"/>
      <c r="K358" s="349"/>
      <c r="L358" s="349"/>
      <c r="M358" s="349"/>
      <c r="N358" s="349"/>
      <c r="O358" s="349"/>
      <c r="P358" s="349"/>
      <c r="Q358" s="349"/>
      <c r="R358" s="349"/>
      <c r="S358" s="349"/>
      <c r="T358" s="349"/>
      <c r="U358" s="349"/>
      <c r="V358" s="349"/>
      <c r="W358" s="349"/>
      <c r="X358" s="349"/>
      <c r="Y358" s="349"/>
      <c r="Z358" s="349"/>
    </row>
    <row r="359" ht="12.75" customHeight="1">
      <c r="A359" s="349"/>
      <c r="B359" s="349"/>
      <c r="C359" s="349"/>
      <c r="D359" s="349"/>
      <c r="E359" s="349"/>
      <c r="F359" s="498"/>
      <c r="G359" s="498"/>
      <c r="H359" s="349"/>
      <c r="I359" s="349"/>
      <c r="J359" s="349"/>
      <c r="K359" s="349"/>
      <c r="L359" s="349"/>
      <c r="M359" s="349"/>
      <c r="N359" s="349"/>
      <c r="O359" s="349"/>
      <c r="P359" s="349"/>
      <c r="Q359" s="349"/>
      <c r="R359" s="349"/>
      <c r="S359" s="349"/>
      <c r="T359" s="349"/>
      <c r="U359" s="349"/>
      <c r="V359" s="349"/>
      <c r="W359" s="349"/>
      <c r="X359" s="349"/>
      <c r="Y359" s="349"/>
      <c r="Z359" s="349"/>
    </row>
    <row r="360" ht="12.75" customHeight="1">
      <c r="A360" s="349"/>
      <c r="B360" s="349"/>
      <c r="C360" s="349"/>
      <c r="D360" s="349"/>
      <c r="E360" s="349"/>
      <c r="F360" s="498"/>
      <c r="G360" s="498"/>
      <c r="H360" s="349"/>
      <c r="I360" s="349"/>
      <c r="J360" s="349"/>
      <c r="K360" s="349"/>
      <c r="L360" s="349"/>
      <c r="M360" s="349"/>
      <c r="N360" s="349"/>
      <c r="O360" s="349"/>
      <c r="P360" s="349"/>
      <c r="Q360" s="349"/>
      <c r="R360" s="349"/>
      <c r="S360" s="349"/>
      <c r="T360" s="349"/>
      <c r="U360" s="349"/>
      <c r="V360" s="349"/>
      <c r="W360" s="349"/>
      <c r="X360" s="349"/>
      <c r="Y360" s="349"/>
      <c r="Z360" s="349"/>
    </row>
    <row r="361" ht="12.75" customHeight="1">
      <c r="A361" s="349"/>
      <c r="B361" s="349"/>
      <c r="C361" s="349"/>
      <c r="D361" s="349"/>
      <c r="E361" s="349"/>
      <c r="F361" s="498"/>
      <c r="G361" s="498"/>
      <c r="H361" s="349"/>
      <c r="I361" s="349"/>
      <c r="J361" s="349"/>
      <c r="K361" s="349"/>
      <c r="L361" s="349"/>
      <c r="M361" s="349"/>
      <c r="N361" s="349"/>
      <c r="O361" s="349"/>
      <c r="P361" s="349"/>
      <c r="Q361" s="349"/>
      <c r="R361" s="349"/>
      <c r="S361" s="349"/>
      <c r="T361" s="349"/>
      <c r="U361" s="349"/>
      <c r="V361" s="349"/>
      <c r="W361" s="349"/>
      <c r="X361" s="349"/>
      <c r="Y361" s="349"/>
      <c r="Z361" s="349"/>
    </row>
    <row r="362" ht="12.75" customHeight="1">
      <c r="A362" s="349"/>
      <c r="B362" s="349"/>
      <c r="C362" s="349"/>
      <c r="D362" s="349"/>
      <c r="E362" s="349"/>
      <c r="F362" s="498"/>
      <c r="G362" s="498"/>
      <c r="H362" s="349"/>
      <c r="I362" s="349"/>
      <c r="J362" s="349"/>
      <c r="K362" s="349"/>
      <c r="L362" s="349"/>
      <c r="M362" s="349"/>
      <c r="N362" s="349"/>
      <c r="O362" s="349"/>
      <c r="P362" s="349"/>
      <c r="Q362" s="349"/>
      <c r="R362" s="349"/>
      <c r="S362" s="349"/>
      <c r="T362" s="349"/>
      <c r="U362" s="349"/>
      <c r="V362" s="349"/>
      <c r="W362" s="349"/>
      <c r="X362" s="349"/>
      <c r="Y362" s="349"/>
      <c r="Z362" s="349"/>
    </row>
    <row r="363" ht="12.75" customHeight="1">
      <c r="A363" s="349"/>
      <c r="B363" s="349"/>
      <c r="C363" s="349"/>
      <c r="D363" s="349"/>
      <c r="E363" s="349"/>
      <c r="F363" s="498"/>
      <c r="G363" s="498"/>
      <c r="H363" s="349"/>
      <c r="I363" s="349"/>
      <c r="J363" s="349"/>
      <c r="K363" s="349"/>
      <c r="L363" s="349"/>
      <c r="M363" s="349"/>
      <c r="N363" s="349"/>
      <c r="O363" s="349"/>
      <c r="P363" s="349"/>
      <c r="Q363" s="349"/>
      <c r="R363" s="349"/>
      <c r="S363" s="349"/>
      <c r="T363" s="349"/>
      <c r="U363" s="349"/>
      <c r="V363" s="349"/>
      <c r="W363" s="349"/>
      <c r="X363" s="349"/>
      <c r="Y363" s="349"/>
      <c r="Z363" s="349"/>
    </row>
    <row r="364" ht="12.75" customHeight="1">
      <c r="A364" s="349"/>
      <c r="B364" s="349"/>
      <c r="C364" s="349"/>
      <c r="D364" s="349"/>
      <c r="E364" s="349"/>
      <c r="F364" s="498"/>
      <c r="G364" s="498"/>
      <c r="H364" s="349"/>
      <c r="I364" s="349"/>
      <c r="J364" s="349"/>
      <c r="K364" s="349"/>
      <c r="L364" s="349"/>
      <c r="M364" s="349"/>
      <c r="N364" s="349"/>
      <c r="O364" s="349"/>
      <c r="P364" s="349"/>
      <c r="Q364" s="349"/>
      <c r="R364" s="349"/>
      <c r="S364" s="349"/>
      <c r="T364" s="349"/>
      <c r="U364" s="349"/>
      <c r="V364" s="349"/>
      <c r="W364" s="349"/>
      <c r="X364" s="349"/>
      <c r="Y364" s="349"/>
      <c r="Z364" s="349"/>
    </row>
    <row r="365" ht="12.75" customHeight="1">
      <c r="A365" s="349"/>
      <c r="B365" s="349"/>
      <c r="C365" s="349"/>
      <c r="D365" s="349"/>
      <c r="E365" s="349"/>
      <c r="F365" s="498"/>
      <c r="G365" s="498"/>
      <c r="H365" s="349"/>
      <c r="I365" s="349"/>
      <c r="J365" s="349"/>
      <c r="K365" s="349"/>
      <c r="L365" s="349"/>
      <c r="M365" s="349"/>
      <c r="N365" s="349"/>
      <c r="O365" s="349"/>
      <c r="P365" s="349"/>
      <c r="Q365" s="349"/>
      <c r="R365" s="349"/>
      <c r="S365" s="349"/>
      <c r="T365" s="349"/>
      <c r="U365" s="349"/>
      <c r="V365" s="349"/>
      <c r="W365" s="349"/>
      <c r="X365" s="349"/>
      <c r="Y365" s="349"/>
      <c r="Z365" s="349"/>
    </row>
    <row r="366" ht="12.75" customHeight="1">
      <c r="A366" s="349"/>
      <c r="B366" s="349"/>
      <c r="C366" s="349"/>
      <c r="D366" s="349"/>
      <c r="E366" s="349"/>
      <c r="F366" s="498"/>
      <c r="G366" s="498"/>
      <c r="H366" s="349"/>
      <c r="I366" s="349"/>
      <c r="J366" s="349"/>
      <c r="K366" s="349"/>
      <c r="L366" s="349"/>
      <c r="M366" s="349"/>
      <c r="N366" s="349"/>
      <c r="O366" s="349"/>
      <c r="P366" s="349"/>
      <c r="Q366" s="349"/>
      <c r="R366" s="349"/>
      <c r="S366" s="349"/>
      <c r="T366" s="349"/>
      <c r="U366" s="349"/>
      <c r="V366" s="349"/>
      <c r="W366" s="349"/>
      <c r="X366" s="349"/>
      <c r="Y366" s="349"/>
      <c r="Z366" s="349"/>
    </row>
    <row r="367" ht="12.75" customHeight="1">
      <c r="A367" s="349"/>
      <c r="B367" s="349"/>
      <c r="C367" s="349"/>
      <c r="D367" s="349"/>
      <c r="E367" s="349"/>
      <c r="F367" s="498"/>
      <c r="G367" s="498"/>
      <c r="H367" s="349"/>
      <c r="I367" s="349"/>
      <c r="J367" s="349"/>
      <c r="K367" s="349"/>
      <c r="L367" s="349"/>
      <c r="M367" s="349"/>
      <c r="N367" s="349"/>
      <c r="O367" s="349"/>
      <c r="P367" s="349"/>
      <c r="Q367" s="349"/>
      <c r="R367" s="349"/>
      <c r="S367" s="349"/>
      <c r="T367" s="349"/>
      <c r="U367" s="349"/>
      <c r="V367" s="349"/>
      <c r="W367" s="349"/>
      <c r="X367" s="349"/>
      <c r="Y367" s="349"/>
      <c r="Z367" s="349"/>
    </row>
    <row r="368" ht="12.75" customHeight="1">
      <c r="A368" s="349"/>
      <c r="B368" s="349"/>
      <c r="C368" s="349"/>
      <c r="D368" s="349"/>
      <c r="E368" s="349"/>
      <c r="F368" s="498"/>
      <c r="G368" s="498"/>
      <c r="H368" s="349"/>
      <c r="I368" s="349"/>
      <c r="J368" s="349"/>
      <c r="K368" s="349"/>
      <c r="L368" s="349"/>
      <c r="M368" s="349"/>
      <c r="N368" s="349"/>
      <c r="O368" s="349"/>
      <c r="P368" s="349"/>
      <c r="Q368" s="349"/>
      <c r="R368" s="349"/>
      <c r="S368" s="349"/>
      <c r="T368" s="349"/>
      <c r="U368" s="349"/>
      <c r="V368" s="349"/>
      <c r="W368" s="349"/>
      <c r="X368" s="349"/>
      <c r="Y368" s="349"/>
      <c r="Z368" s="349"/>
    </row>
    <row r="369" ht="12.75" customHeight="1">
      <c r="A369" s="349"/>
      <c r="B369" s="349"/>
      <c r="C369" s="349"/>
      <c r="D369" s="349"/>
      <c r="E369" s="349"/>
      <c r="F369" s="498"/>
      <c r="G369" s="498"/>
      <c r="H369" s="349"/>
      <c r="I369" s="349"/>
      <c r="J369" s="349"/>
      <c r="K369" s="349"/>
      <c r="L369" s="349"/>
      <c r="M369" s="349"/>
      <c r="N369" s="349"/>
      <c r="O369" s="349"/>
      <c r="P369" s="349"/>
      <c r="Q369" s="349"/>
      <c r="R369" s="349"/>
      <c r="S369" s="349"/>
      <c r="T369" s="349"/>
      <c r="U369" s="349"/>
      <c r="V369" s="349"/>
      <c r="W369" s="349"/>
      <c r="X369" s="349"/>
      <c r="Y369" s="349"/>
      <c r="Z369" s="349"/>
    </row>
    <row r="370" ht="12.75" customHeight="1">
      <c r="A370" s="349"/>
      <c r="B370" s="349"/>
      <c r="C370" s="349"/>
      <c r="D370" s="349"/>
      <c r="E370" s="349"/>
      <c r="F370" s="498"/>
      <c r="G370" s="498"/>
      <c r="H370" s="349"/>
      <c r="I370" s="349"/>
      <c r="J370" s="349"/>
      <c r="K370" s="349"/>
      <c r="L370" s="349"/>
      <c r="M370" s="349"/>
      <c r="N370" s="349"/>
      <c r="O370" s="349"/>
      <c r="P370" s="349"/>
      <c r="Q370" s="349"/>
      <c r="R370" s="349"/>
      <c r="S370" s="349"/>
      <c r="T370" s="349"/>
      <c r="U370" s="349"/>
      <c r="V370" s="349"/>
      <c r="W370" s="349"/>
      <c r="X370" s="349"/>
      <c r="Y370" s="349"/>
      <c r="Z370" s="349"/>
    </row>
    <row r="371" ht="12.75" customHeight="1">
      <c r="A371" s="349"/>
      <c r="B371" s="349"/>
      <c r="C371" s="349"/>
      <c r="D371" s="349"/>
      <c r="E371" s="349"/>
      <c r="F371" s="498"/>
      <c r="G371" s="498"/>
      <c r="H371" s="349"/>
      <c r="I371" s="349"/>
      <c r="J371" s="349"/>
      <c r="K371" s="349"/>
      <c r="L371" s="349"/>
      <c r="M371" s="349"/>
      <c r="N371" s="349"/>
      <c r="O371" s="349"/>
      <c r="P371" s="349"/>
      <c r="Q371" s="349"/>
      <c r="R371" s="349"/>
      <c r="S371" s="349"/>
      <c r="T371" s="349"/>
      <c r="U371" s="349"/>
      <c r="V371" s="349"/>
      <c r="W371" s="349"/>
      <c r="X371" s="349"/>
      <c r="Y371" s="349"/>
      <c r="Z371" s="349"/>
    </row>
    <row r="372" ht="12.75" customHeight="1">
      <c r="A372" s="349"/>
      <c r="B372" s="349"/>
      <c r="C372" s="349"/>
      <c r="D372" s="349"/>
      <c r="E372" s="349"/>
      <c r="F372" s="498"/>
      <c r="G372" s="498"/>
      <c r="H372" s="349"/>
      <c r="I372" s="349"/>
      <c r="J372" s="349"/>
      <c r="K372" s="349"/>
      <c r="L372" s="349"/>
      <c r="M372" s="349"/>
      <c r="N372" s="349"/>
      <c r="O372" s="349"/>
      <c r="P372" s="349"/>
      <c r="Q372" s="349"/>
      <c r="R372" s="349"/>
      <c r="S372" s="349"/>
      <c r="T372" s="349"/>
      <c r="U372" s="349"/>
      <c r="V372" s="349"/>
      <c r="W372" s="349"/>
      <c r="X372" s="349"/>
      <c r="Y372" s="349"/>
      <c r="Z372" s="349"/>
    </row>
    <row r="373" ht="12.75" customHeight="1">
      <c r="A373" s="349"/>
      <c r="B373" s="349"/>
      <c r="C373" s="349"/>
      <c r="D373" s="349"/>
      <c r="E373" s="349"/>
      <c r="F373" s="498"/>
      <c r="G373" s="498"/>
      <c r="H373" s="349"/>
      <c r="I373" s="349"/>
      <c r="J373" s="349"/>
      <c r="K373" s="349"/>
      <c r="L373" s="349"/>
      <c r="M373" s="349"/>
      <c r="N373" s="349"/>
      <c r="O373" s="349"/>
      <c r="P373" s="349"/>
      <c r="Q373" s="349"/>
      <c r="R373" s="349"/>
      <c r="S373" s="349"/>
      <c r="T373" s="349"/>
      <c r="U373" s="349"/>
      <c r="V373" s="349"/>
      <c r="W373" s="349"/>
      <c r="X373" s="349"/>
      <c r="Y373" s="349"/>
      <c r="Z373" s="349"/>
    </row>
    <row r="374" ht="12.75" customHeight="1">
      <c r="A374" s="349"/>
      <c r="B374" s="349"/>
      <c r="C374" s="349"/>
      <c r="D374" s="349"/>
      <c r="E374" s="349"/>
      <c r="F374" s="498"/>
      <c r="G374" s="498"/>
      <c r="H374" s="349"/>
      <c r="I374" s="349"/>
      <c r="J374" s="349"/>
      <c r="K374" s="349"/>
      <c r="L374" s="349"/>
      <c r="M374" s="349"/>
      <c r="N374" s="349"/>
      <c r="O374" s="349"/>
      <c r="P374" s="349"/>
      <c r="Q374" s="349"/>
      <c r="R374" s="349"/>
      <c r="S374" s="349"/>
      <c r="T374" s="349"/>
      <c r="U374" s="349"/>
      <c r="V374" s="349"/>
      <c r="W374" s="349"/>
      <c r="X374" s="349"/>
      <c r="Y374" s="349"/>
      <c r="Z374" s="349"/>
    </row>
    <row r="375" ht="12.75" customHeight="1">
      <c r="A375" s="349"/>
      <c r="B375" s="349"/>
      <c r="C375" s="349"/>
      <c r="D375" s="349"/>
      <c r="E375" s="349"/>
      <c r="F375" s="498"/>
      <c r="G375" s="498"/>
      <c r="H375" s="349"/>
      <c r="I375" s="349"/>
      <c r="J375" s="349"/>
      <c r="K375" s="349"/>
      <c r="L375" s="349"/>
      <c r="M375" s="349"/>
      <c r="N375" s="349"/>
      <c r="O375" s="349"/>
      <c r="P375" s="349"/>
      <c r="Q375" s="349"/>
      <c r="R375" s="349"/>
      <c r="S375" s="349"/>
      <c r="T375" s="349"/>
      <c r="U375" s="349"/>
      <c r="V375" s="349"/>
      <c r="W375" s="349"/>
      <c r="X375" s="349"/>
      <c r="Y375" s="349"/>
      <c r="Z375" s="349"/>
    </row>
    <row r="376" ht="12.75" customHeight="1">
      <c r="A376" s="349"/>
      <c r="B376" s="349"/>
      <c r="C376" s="349"/>
      <c r="D376" s="349"/>
      <c r="E376" s="349"/>
      <c r="F376" s="498"/>
      <c r="G376" s="498"/>
      <c r="H376" s="349"/>
      <c r="I376" s="349"/>
      <c r="J376" s="349"/>
      <c r="K376" s="349"/>
      <c r="L376" s="349"/>
      <c r="M376" s="349"/>
      <c r="N376" s="349"/>
      <c r="O376" s="349"/>
      <c r="P376" s="349"/>
      <c r="Q376" s="349"/>
      <c r="R376" s="349"/>
      <c r="S376" s="349"/>
      <c r="T376" s="349"/>
      <c r="U376" s="349"/>
      <c r="V376" s="349"/>
      <c r="W376" s="349"/>
      <c r="X376" s="349"/>
      <c r="Y376" s="349"/>
      <c r="Z376" s="349"/>
    </row>
    <row r="377" ht="12.75" customHeight="1">
      <c r="A377" s="349"/>
      <c r="B377" s="349"/>
      <c r="C377" s="349"/>
      <c r="D377" s="349"/>
      <c r="E377" s="349"/>
      <c r="F377" s="498"/>
      <c r="G377" s="498"/>
      <c r="H377" s="349"/>
      <c r="I377" s="349"/>
      <c r="J377" s="349"/>
      <c r="K377" s="349"/>
      <c r="L377" s="349"/>
      <c r="M377" s="349"/>
      <c r="N377" s="349"/>
      <c r="O377" s="349"/>
      <c r="P377" s="349"/>
      <c r="Q377" s="349"/>
      <c r="R377" s="349"/>
      <c r="S377" s="349"/>
      <c r="T377" s="349"/>
      <c r="U377" s="349"/>
      <c r="V377" s="349"/>
      <c r="W377" s="349"/>
      <c r="X377" s="349"/>
      <c r="Y377" s="349"/>
      <c r="Z377" s="349"/>
    </row>
    <row r="378" ht="12.75" customHeight="1">
      <c r="A378" s="349"/>
      <c r="B378" s="349"/>
      <c r="C378" s="349"/>
      <c r="D378" s="349"/>
      <c r="E378" s="349"/>
      <c r="F378" s="498"/>
      <c r="G378" s="498"/>
      <c r="H378" s="349"/>
      <c r="I378" s="349"/>
      <c r="J378" s="349"/>
      <c r="K378" s="349"/>
      <c r="L378" s="349"/>
      <c r="M378" s="349"/>
      <c r="N378" s="349"/>
      <c r="O378" s="349"/>
      <c r="P378" s="349"/>
      <c r="Q378" s="349"/>
      <c r="R378" s="349"/>
      <c r="S378" s="349"/>
      <c r="T378" s="349"/>
      <c r="U378" s="349"/>
      <c r="V378" s="349"/>
      <c r="W378" s="349"/>
      <c r="X378" s="349"/>
      <c r="Y378" s="349"/>
      <c r="Z378" s="349"/>
    </row>
    <row r="379" ht="12.75" customHeight="1">
      <c r="A379" s="349"/>
      <c r="B379" s="349"/>
      <c r="C379" s="349"/>
      <c r="D379" s="349"/>
      <c r="E379" s="349"/>
      <c r="F379" s="498"/>
      <c r="G379" s="498"/>
      <c r="H379" s="349"/>
      <c r="I379" s="349"/>
      <c r="J379" s="349"/>
      <c r="K379" s="349"/>
      <c r="L379" s="349"/>
      <c r="M379" s="349"/>
      <c r="N379" s="349"/>
      <c r="O379" s="349"/>
      <c r="P379" s="349"/>
      <c r="Q379" s="349"/>
      <c r="R379" s="349"/>
      <c r="S379" s="349"/>
      <c r="T379" s="349"/>
      <c r="U379" s="349"/>
      <c r="V379" s="349"/>
      <c r="W379" s="349"/>
      <c r="X379" s="349"/>
      <c r="Y379" s="349"/>
      <c r="Z379" s="349"/>
    </row>
    <row r="380" ht="12.75" customHeight="1">
      <c r="A380" s="349"/>
      <c r="B380" s="349"/>
      <c r="C380" s="349"/>
      <c r="D380" s="349"/>
      <c r="E380" s="349"/>
      <c r="F380" s="498"/>
      <c r="G380" s="498"/>
      <c r="H380" s="349"/>
      <c r="I380" s="349"/>
      <c r="J380" s="349"/>
      <c r="K380" s="349"/>
      <c r="L380" s="349"/>
      <c r="M380" s="349"/>
      <c r="N380" s="349"/>
      <c r="O380" s="349"/>
      <c r="P380" s="349"/>
      <c r="Q380" s="349"/>
      <c r="R380" s="349"/>
      <c r="S380" s="349"/>
      <c r="T380" s="349"/>
      <c r="U380" s="349"/>
      <c r="V380" s="349"/>
      <c r="W380" s="349"/>
      <c r="X380" s="349"/>
      <c r="Y380" s="349"/>
      <c r="Z380" s="349"/>
    </row>
    <row r="381" ht="12.75" customHeight="1">
      <c r="A381" s="349"/>
      <c r="B381" s="349"/>
      <c r="C381" s="349"/>
      <c r="D381" s="349"/>
      <c r="E381" s="349"/>
      <c r="F381" s="498"/>
      <c r="G381" s="498"/>
      <c r="H381" s="349"/>
      <c r="I381" s="349"/>
      <c r="J381" s="349"/>
      <c r="K381" s="349"/>
      <c r="L381" s="349"/>
      <c r="M381" s="349"/>
      <c r="N381" s="349"/>
      <c r="O381" s="349"/>
      <c r="P381" s="349"/>
      <c r="Q381" s="349"/>
      <c r="R381" s="349"/>
      <c r="S381" s="349"/>
      <c r="T381" s="349"/>
      <c r="U381" s="349"/>
      <c r="V381" s="349"/>
      <c r="W381" s="349"/>
      <c r="X381" s="349"/>
      <c r="Y381" s="349"/>
      <c r="Z381" s="349"/>
    </row>
    <row r="382" ht="12.75" customHeight="1">
      <c r="A382" s="349"/>
      <c r="B382" s="349"/>
      <c r="C382" s="349"/>
      <c r="D382" s="349"/>
      <c r="E382" s="349"/>
      <c r="F382" s="498"/>
      <c r="G382" s="498"/>
      <c r="H382" s="349"/>
      <c r="I382" s="349"/>
      <c r="J382" s="349"/>
      <c r="K382" s="349"/>
      <c r="L382" s="349"/>
      <c r="M382" s="349"/>
      <c r="N382" s="349"/>
      <c r="O382" s="349"/>
      <c r="P382" s="349"/>
      <c r="Q382" s="349"/>
      <c r="R382" s="349"/>
      <c r="S382" s="349"/>
      <c r="T382" s="349"/>
      <c r="U382" s="349"/>
      <c r="V382" s="349"/>
      <c r="W382" s="349"/>
      <c r="X382" s="349"/>
      <c r="Y382" s="349"/>
      <c r="Z382" s="349"/>
    </row>
    <row r="383" ht="12.75" customHeight="1">
      <c r="A383" s="349"/>
      <c r="B383" s="349"/>
      <c r="C383" s="349"/>
      <c r="D383" s="349"/>
      <c r="E383" s="349"/>
      <c r="F383" s="498"/>
      <c r="G383" s="498"/>
      <c r="H383" s="349"/>
      <c r="I383" s="349"/>
      <c r="J383" s="349"/>
      <c r="K383" s="349"/>
      <c r="L383" s="349"/>
      <c r="M383" s="349"/>
      <c r="N383" s="349"/>
      <c r="O383" s="349"/>
      <c r="P383" s="349"/>
      <c r="Q383" s="349"/>
      <c r="R383" s="349"/>
      <c r="S383" s="349"/>
      <c r="T383" s="349"/>
      <c r="U383" s="349"/>
      <c r="V383" s="349"/>
      <c r="W383" s="349"/>
      <c r="X383" s="349"/>
      <c r="Y383" s="349"/>
      <c r="Z383" s="349"/>
    </row>
    <row r="384" ht="12.75" customHeight="1">
      <c r="A384" s="349"/>
      <c r="B384" s="349"/>
      <c r="C384" s="349"/>
      <c r="D384" s="349"/>
      <c r="E384" s="349"/>
      <c r="F384" s="498"/>
      <c r="G384" s="498"/>
      <c r="H384" s="349"/>
      <c r="I384" s="349"/>
      <c r="J384" s="349"/>
      <c r="K384" s="349"/>
      <c r="L384" s="349"/>
      <c r="M384" s="349"/>
      <c r="N384" s="349"/>
      <c r="O384" s="349"/>
      <c r="P384" s="349"/>
      <c r="Q384" s="349"/>
      <c r="R384" s="349"/>
      <c r="S384" s="349"/>
      <c r="T384" s="349"/>
      <c r="U384" s="349"/>
      <c r="V384" s="349"/>
      <c r="W384" s="349"/>
      <c r="X384" s="349"/>
      <c r="Y384" s="349"/>
      <c r="Z384" s="349"/>
    </row>
    <row r="385" ht="12.75" customHeight="1">
      <c r="A385" s="349"/>
      <c r="B385" s="349"/>
      <c r="C385" s="349"/>
      <c r="D385" s="349"/>
      <c r="E385" s="349"/>
      <c r="F385" s="498"/>
      <c r="G385" s="498"/>
      <c r="H385" s="349"/>
      <c r="I385" s="349"/>
      <c r="J385" s="349"/>
      <c r="K385" s="349"/>
      <c r="L385" s="349"/>
      <c r="M385" s="349"/>
      <c r="N385" s="349"/>
      <c r="O385" s="349"/>
      <c r="P385" s="349"/>
      <c r="Q385" s="349"/>
      <c r="R385" s="349"/>
      <c r="S385" s="349"/>
      <c r="T385" s="349"/>
      <c r="U385" s="349"/>
      <c r="V385" s="349"/>
      <c r="W385" s="349"/>
      <c r="X385" s="349"/>
      <c r="Y385" s="349"/>
      <c r="Z385" s="349"/>
    </row>
    <row r="386" ht="12.75" customHeight="1">
      <c r="A386" s="349"/>
      <c r="B386" s="349"/>
      <c r="C386" s="349"/>
      <c r="D386" s="349"/>
      <c r="E386" s="349"/>
      <c r="F386" s="498"/>
      <c r="G386" s="498"/>
      <c r="H386" s="349"/>
      <c r="I386" s="349"/>
      <c r="J386" s="349"/>
      <c r="K386" s="349"/>
      <c r="L386" s="349"/>
      <c r="M386" s="349"/>
      <c r="N386" s="349"/>
      <c r="O386" s="349"/>
      <c r="P386" s="349"/>
      <c r="Q386" s="349"/>
      <c r="R386" s="349"/>
      <c r="S386" s="349"/>
      <c r="T386" s="349"/>
      <c r="U386" s="349"/>
      <c r="V386" s="349"/>
      <c r="W386" s="349"/>
      <c r="X386" s="349"/>
      <c r="Y386" s="349"/>
      <c r="Z386" s="349"/>
    </row>
    <row r="387" ht="12.75" customHeight="1">
      <c r="A387" s="349"/>
      <c r="B387" s="349"/>
      <c r="C387" s="349"/>
      <c r="D387" s="349"/>
      <c r="E387" s="349"/>
      <c r="F387" s="498"/>
      <c r="G387" s="498"/>
      <c r="H387" s="349"/>
      <c r="I387" s="349"/>
      <c r="J387" s="349"/>
      <c r="K387" s="349"/>
      <c r="L387" s="349"/>
      <c r="M387" s="349"/>
      <c r="N387" s="349"/>
      <c r="O387" s="349"/>
      <c r="P387" s="349"/>
      <c r="Q387" s="349"/>
      <c r="R387" s="349"/>
      <c r="S387" s="349"/>
      <c r="T387" s="349"/>
      <c r="U387" s="349"/>
      <c r="V387" s="349"/>
      <c r="W387" s="349"/>
      <c r="X387" s="349"/>
      <c r="Y387" s="349"/>
      <c r="Z387" s="349"/>
    </row>
    <row r="388" ht="12.75" customHeight="1">
      <c r="A388" s="349"/>
      <c r="B388" s="349"/>
      <c r="C388" s="349"/>
      <c r="D388" s="349"/>
      <c r="E388" s="349"/>
      <c r="F388" s="498"/>
      <c r="G388" s="498"/>
      <c r="H388" s="349"/>
      <c r="I388" s="349"/>
      <c r="J388" s="349"/>
      <c r="K388" s="349"/>
      <c r="L388" s="349"/>
      <c r="M388" s="349"/>
      <c r="N388" s="349"/>
      <c r="O388" s="349"/>
      <c r="P388" s="349"/>
      <c r="Q388" s="349"/>
      <c r="R388" s="349"/>
      <c r="S388" s="349"/>
      <c r="T388" s="349"/>
      <c r="U388" s="349"/>
      <c r="V388" s="349"/>
      <c r="W388" s="349"/>
      <c r="X388" s="349"/>
      <c r="Y388" s="349"/>
      <c r="Z388" s="349"/>
    </row>
    <row r="389" ht="12.75" customHeight="1">
      <c r="A389" s="349"/>
      <c r="B389" s="349"/>
      <c r="C389" s="349"/>
      <c r="D389" s="349"/>
      <c r="E389" s="349"/>
      <c r="F389" s="498"/>
      <c r="G389" s="498"/>
      <c r="H389" s="349"/>
      <c r="I389" s="349"/>
      <c r="J389" s="349"/>
      <c r="K389" s="349"/>
      <c r="L389" s="349"/>
      <c r="M389" s="349"/>
      <c r="N389" s="349"/>
      <c r="O389" s="349"/>
      <c r="P389" s="349"/>
      <c r="Q389" s="349"/>
      <c r="R389" s="349"/>
      <c r="S389" s="349"/>
      <c r="T389" s="349"/>
      <c r="U389" s="349"/>
      <c r="V389" s="349"/>
      <c r="W389" s="349"/>
      <c r="X389" s="349"/>
      <c r="Y389" s="349"/>
      <c r="Z389" s="349"/>
    </row>
    <row r="390" ht="12.75" customHeight="1">
      <c r="A390" s="349"/>
      <c r="B390" s="349"/>
      <c r="C390" s="349"/>
      <c r="D390" s="349"/>
      <c r="E390" s="349"/>
      <c r="F390" s="498"/>
      <c r="G390" s="498"/>
      <c r="H390" s="349"/>
      <c r="I390" s="349"/>
      <c r="J390" s="349"/>
      <c r="K390" s="349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349"/>
      <c r="X390" s="349"/>
      <c r="Y390" s="349"/>
      <c r="Z390" s="349"/>
    </row>
    <row r="391" ht="12.75" customHeight="1">
      <c r="A391" s="349"/>
      <c r="B391" s="349"/>
      <c r="C391" s="349"/>
      <c r="D391" s="349"/>
      <c r="E391" s="349"/>
      <c r="F391" s="498"/>
      <c r="G391" s="498"/>
      <c r="H391" s="349"/>
      <c r="I391" s="349"/>
      <c r="J391" s="349"/>
      <c r="K391" s="349"/>
      <c r="L391" s="349"/>
      <c r="M391" s="349"/>
      <c r="N391" s="349"/>
      <c r="O391" s="349"/>
      <c r="P391" s="349"/>
      <c r="Q391" s="349"/>
      <c r="R391" s="349"/>
      <c r="S391" s="349"/>
      <c r="T391" s="349"/>
      <c r="U391" s="349"/>
      <c r="V391" s="349"/>
      <c r="W391" s="349"/>
      <c r="X391" s="349"/>
      <c r="Y391" s="349"/>
      <c r="Z391" s="349"/>
    </row>
    <row r="392" ht="12.75" customHeight="1">
      <c r="A392" s="349"/>
      <c r="B392" s="349"/>
      <c r="C392" s="349"/>
      <c r="D392" s="349"/>
      <c r="E392" s="349"/>
      <c r="F392" s="498"/>
      <c r="G392" s="498"/>
      <c r="H392" s="349"/>
      <c r="I392" s="349"/>
      <c r="J392" s="349"/>
      <c r="K392" s="349"/>
      <c r="L392" s="349"/>
      <c r="M392" s="349"/>
      <c r="N392" s="349"/>
      <c r="O392" s="349"/>
      <c r="P392" s="349"/>
      <c r="Q392" s="349"/>
      <c r="R392" s="349"/>
      <c r="S392" s="349"/>
      <c r="T392" s="349"/>
      <c r="U392" s="349"/>
      <c r="V392" s="349"/>
      <c r="W392" s="349"/>
      <c r="X392" s="349"/>
      <c r="Y392" s="349"/>
      <c r="Z392" s="349"/>
    </row>
    <row r="393" ht="12.75" customHeight="1">
      <c r="A393" s="349"/>
      <c r="B393" s="349"/>
      <c r="C393" s="349"/>
      <c r="D393" s="349"/>
      <c r="E393" s="349"/>
      <c r="F393" s="498"/>
      <c r="G393" s="498"/>
      <c r="H393" s="349"/>
      <c r="I393" s="349"/>
      <c r="J393" s="349"/>
      <c r="K393" s="349"/>
      <c r="L393" s="349"/>
      <c r="M393" s="349"/>
      <c r="N393" s="349"/>
      <c r="O393" s="349"/>
      <c r="P393" s="349"/>
      <c r="Q393" s="349"/>
      <c r="R393" s="349"/>
      <c r="S393" s="349"/>
      <c r="T393" s="349"/>
      <c r="U393" s="349"/>
      <c r="V393" s="349"/>
      <c r="W393" s="349"/>
      <c r="X393" s="349"/>
      <c r="Y393" s="349"/>
      <c r="Z393" s="349"/>
    </row>
    <row r="394" ht="12.75" customHeight="1">
      <c r="A394" s="349"/>
      <c r="B394" s="349"/>
      <c r="C394" s="349"/>
      <c r="D394" s="349"/>
      <c r="E394" s="349"/>
      <c r="F394" s="498"/>
      <c r="G394" s="498"/>
      <c r="H394" s="349"/>
      <c r="I394" s="349"/>
      <c r="J394" s="349"/>
      <c r="K394" s="349"/>
      <c r="L394" s="349"/>
      <c r="M394" s="349"/>
      <c r="N394" s="349"/>
      <c r="O394" s="349"/>
      <c r="P394" s="349"/>
      <c r="Q394" s="349"/>
      <c r="R394" s="349"/>
      <c r="S394" s="349"/>
      <c r="T394" s="349"/>
      <c r="U394" s="349"/>
      <c r="V394" s="349"/>
      <c r="W394" s="349"/>
      <c r="X394" s="349"/>
      <c r="Y394" s="349"/>
      <c r="Z394" s="349"/>
    </row>
    <row r="395" ht="12.75" customHeight="1">
      <c r="A395" s="349"/>
      <c r="B395" s="349"/>
      <c r="C395" s="349"/>
      <c r="D395" s="349"/>
      <c r="E395" s="349"/>
      <c r="F395" s="498"/>
      <c r="G395" s="498"/>
      <c r="H395" s="349"/>
      <c r="I395" s="349"/>
      <c r="J395" s="349"/>
      <c r="K395" s="349"/>
      <c r="L395" s="349"/>
      <c r="M395" s="349"/>
      <c r="N395" s="349"/>
      <c r="O395" s="349"/>
      <c r="P395" s="349"/>
      <c r="Q395" s="349"/>
      <c r="R395" s="349"/>
      <c r="S395" s="349"/>
      <c r="T395" s="349"/>
      <c r="U395" s="349"/>
      <c r="V395" s="349"/>
      <c r="W395" s="349"/>
      <c r="X395" s="349"/>
      <c r="Y395" s="349"/>
      <c r="Z395" s="349"/>
    </row>
    <row r="396" ht="12.75" customHeight="1">
      <c r="A396" s="349"/>
      <c r="B396" s="349"/>
      <c r="C396" s="349"/>
      <c r="D396" s="349"/>
      <c r="E396" s="349"/>
      <c r="F396" s="498"/>
      <c r="G396" s="498"/>
      <c r="H396" s="349"/>
      <c r="I396" s="349"/>
      <c r="J396" s="349"/>
      <c r="K396" s="349"/>
      <c r="L396" s="349"/>
      <c r="M396" s="349"/>
      <c r="N396" s="349"/>
      <c r="O396" s="349"/>
      <c r="P396" s="349"/>
      <c r="Q396" s="349"/>
      <c r="R396" s="349"/>
      <c r="S396" s="349"/>
      <c r="T396" s="349"/>
      <c r="U396" s="349"/>
      <c r="V396" s="349"/>
      <c r="W396" s="349"/>
      <c r="X396" s="349"/>
      <c r="Y396" s="349"/>
      <c r="Z396" s="349"/>
    </row>
    <row r="397" ht="12.75" customHeight="1">
      <c r="A397" s="349"/>
      <c r="B397" s="349"/>
      <c r="C397" s="349"/>
      <c r="D397" s="349"/>
      <c r="E397" s="349"/>
      <c r="F397" s="498"/>
      <c r="G397" s="498"/>
      <c r="H397" s="349"/>
      <c r="I397" s="349"/>
      <c r="J397" s="349"/>
      <c r="K397" s="349"/>
      <c r="L397" s="349"/>
      <c r="M397" s="349"/>
      <c r="N397" s="349"/>
      <c r="O397" s="349"/>
      <c r="P397" s="349"/>
      <c r="Q397" s="349"/>
      <c r="R397" s="349"/>
      <c r="S397" s="349"/>
      <c r="T397" s="349"/>
      <c r="U397" s="349"/>
      <c r="V397" s="349"/>
      <c r="W397" s="349"/>
      <c r="X397" s="349"/>
      <c r="Y397" s="349"/>
      <c r="Z397" s="349"/>
    </row>
    <row r="398" ht="12.75" customHeight="1">
      <c r="A398" s="349"/>
      <c r="B398" s="349"/>
      <c r="C398" s="349"/>
      <c r="D398" s="349"/>
      <c r="E398" s="349"/>
      <c r="F398" s="498"/>
      <c r="G398" s="498"/>
      <c r="H398" s="349"/>
      <c r="I398" s="349"/>
      <c r="J398" s="349"/>
      <c r="K398" s="349"/>
      <c r="L398" s="349"/>
      <c r="M398" s="349"/>
      <c r="N398" s="349"/>
      <c r="O398" s="349"/>
      <c r="P398" s="349"/>
      <c r="Q398" s="349"/>
      <c r="R398" s="349"/>
      <c r="S398" s="349"/>
      <c r="T398" s="349"/>
      <c r="U398" s="349"/>
      <c r="V398" s="349"/>
      <c r="W398" s="349"/>
      <c r="X398" s="349"/>
      <c r="Y398" s="349"/>
      <c r="Z398" s="349"/>
    </row>
    <row r="399" ht="12.75" customHeight="1">
      <c r="A399" s="349"/>
      <c r="B399" s="349"/>
      <c r="C399" s="349"/>
      <c r="D399" s="349"/>
      <c r="E399" s="349"/>
      <c r="F399" s="498"/>
      <c r="G399" s="498"/>
      <c r="H399" s="349"/>
      <c r="I399" s="349"/>
      <c r="J399" s="349"/>
      <c r="K399" s="349"/>
      <c r="L399" s="349"/>
      <c r="M399" s="349"/>
      <c r="N399" s="349"/>
      <c r="O399" s="349"/>
      <c r="P399" s="349"/>
      <c r="Q399" s="349"/>
      <c r="R399" s="349"/>
      <c r="S399" s="349"/>
      <c r="T399" s="349"/>
      <c r="U399" s="349"/>
      <c r="V399" s="349"/>
      <c r="W399" s="349"/>
      <c r="X399" s="349"/>
      <c r="Y399" s="349"/>
      <c r="Z399" s="349"/>
    </row>
    <row r="400" ht="12.75" customHeight="1">
      <c r="A400" s="349"/>
      <c r="B400" s="349"/>
      <c r="C400" s="349"/>
      <c r="D400" s="349"/>
      <c r="E400" s="349"/>
      <c r="F400" s="498"/>
      <c r="G400" s="498"/>
      <c r="H400" s="349"/>
      <c r="I400" s="349"/>
      <c r="J400" s="349"/>
      <c r="K400" s="349"/>
      <c r="L400" s="349"/>
      <c r="M400" s="349"/>
      <c r="N400" s="349"/>
      <c r="O400" s="349"/>
      <c r="P400" s="349"/>
      <c r="Q400" s="349"/>
      <c r="R400" s="349"/>
      <c r="S400" s="349"/>
      <c r="T400" s="349"/>
      <c r="U400" s="349"/>
      <c r="V400" s="349"/>
      <c r="W400" s="349"/>
      <c r="X400" s="349"/>
      <c r="Y400" s="349"/>
      <c r="Z400" s="349"/>
    </row>
    <row r="401" ht="12.75" customHeight="1">
      <c r="A401" s="349"/>
      <c r="B401" s="349"/>
      <c r="C401" s="349"/>
      <c r="D401" s="349"/>
      <c r="E401" s="349"/>
      <c r="F401" s="498"/>
      <c r="G401" s="498"/>
      <c r="H401" s="349"/>
      <c r="I401" s="349"/>
      <c r="J401" s="349"/>
      <c r="K401" s="349"/>
      <c r="L401" s="349"/>
      <c r="M401" s="349"/>
      <c r="N401" s="349"/>
      <c r="O401" s="349"/>
      <c r="P401" s="349"/>
      <c r="Q401" s="349"/>
      <c r="R401" s="349"/>
      <c r="S401" s="349"/>
      <c r="T401" s="349"/>
      <c r="U401" s="349"/>
      <c r="V401" s="349"/>
      <c r="W401" s="349"/>
      <c r="X401" s="349"/>
      <c r="Y401" s="349"/>
      <c r="Z401" s="349"/>
    </row>
    <row r="402" ht="12.75" customHeight="1">
      <c r="A402" s="349"/>
      <c r="B402" s="349"/>
      <c r="C402" s="349"/>
      <c r="D402" s="349"/>
      <c r="E402" s="349"/>
      <c r="F402" s="498"/>
      <c r="G402" s="498"/>
      <c r="H402" s="349"/>
      <c r="I402" s="349"/>
      <c r="J402" s="349"/>
      <c r="K402" s="349"/>
      <c r="L402" s="349"/>
      <c r="M402" s="349"/>
      <c r="N402" s="349"/>
      <c r="O402" s="349"/>
      <c r="P402" s="349"/>
      <c r="Q402" s="349"/>
      <c r="R402" s="349"/>
      <c r="S402" s="349"/>
      <c r="T402" s="349"/>
      <c r="U402" s="349"/>
      <c r="V402" s="349"/>
      <c r="W402" s="349"/>
      <c r="X402" s="349"/>
      <c r="Y402" s="349"/>
      <c r="Z402" s="349"/>
    </row>
    <row r="403" ht="12.75" customHeight="1">
      <c r="A403" s="349"/>
      <c r="B403" s="349"/>
      <c r="C403" s="349"/>
      <c r="D403" s="349"/>
      <c r="E403" s="349"/>
      <c r="F403" s="498"/>
      <c r="G403" s="498"/>
      <c r="H403" s="349"/>
      <c r="I403" s="349"/>
      <c r="J403" s="349"/>
      <c r="K403" s="349"/>
      <c r="L403" s="349"/>
      <c r="M403" s="349"/>
      <c r="N403" s="349"/>
      <c r="O403" s="349"/>
      <c r="P403" s="349"/>
      <c r="Q403" s="349"/>
      <c r="R403" s="349"/>
      <c r="S403" s="349"/>
      <c r="T403" s="349"/>
      <c r="U403" s="349"/>
      <c r="V403" s="349"/>
      <c r="W403" s="349"/>
      <c r="X403" s="349"/>
      <c r="Y403" s="349"/>
      <c r="Z403" s="349"/>
    </row>
    <row r="404" ht="12.75" customHeight="1">
      <c r="A404" s="349"/>
      <c r="B404" s="349"/>
      <c r="C404" s="349"/>
      <c r="D404" s="349"/>
      <c r="E404" s="349"/>
      <c r="F404" s="498"/>
      <c r="G404" s="498"/>
      <c r="H404" s="349"/>
      <c r="I404" s="349"/>
      <c r="J404" s="349"/>
      <c r="K404" s="349"/>
      <c r="L404" s="349"/>
      <c r="M404" s="349"/>
      <c r="N404" s="349"/>
      <c r="O404" s="349"/>
      <c r="P404" s="349"/>
      <c r="Q404" s="349"/>
      <c r="R404" s="349"/>
      <c r="S404" s="349"/>
      <c r="T404" s="349"/>
      <c r="U404" s="349"/>
      <c r="V404" s="349"/>
      <c r="W404" s="349"/>
      <c r="X404" s="349"/>
      <c r="Y404" s="349"/>
      <c r="Z404" s="349"/>
    </row>
    <row r="405" ht="12.75" customHeight="1">
      <c r="A405" s="349"/>
      <c r="B405" s="349"/>
      <c r="C405" s="349"/>
      <c r="D405" s="349"/>
      <c r="E405" s="349"/>
      <c r="F405" s="498"/>
      <c r="G405" s="498"/>
      <c r="H405" s="349"/>
      <c r="I405" s="349"/>
      <c r="J405" s="349"/>
      <c r="K405" s="349"/>
      <c r="L405" s="349"/>
      <c r="M405" s="349"/>
      <c r="N405" s="349"/>
      <c r="O405" s="349"/>
      <c r="P405" s="349"/>
      <c r="Q405" s="349"/>
      <c r="R405" s="349"/>
      <c r="S405" s="349"/>
      <c r="T405" s="349"/>
      <c r="U405" s="349"/>
      <c r="V405" s="349"/>
      <c r="W405" s="349"/>
      <c r="X405" s="349"/>
      <c r="Y405" s="349"/>
      <c r="Z405" s="349"/>
    </row>
    <row r="406" ht="12.75" customHeight="1">
      <c r="A406" s="349"/>
      <c r="B406" s="349"/>
      <c r="C406" s="349"/>
      <c r="D406" s="349"/>
      <c r="E406" s="349"/>
      <c r="F406" s="498"/>
      <c r="G406" s="498"/>
      <c r="H406" s="349"/>
      <c r="I406" s="349"/>
      <c r="J406" s="349"/>
      <c r="K406" s="349"/>
      <c r="L406" s="349"/>
      <c r="M406" s="349"/>
      <c r="N406" s="349"/>
      <c r="O406" s="349"/>
      <c r="P406" s="349"/>
      <c r="Q406" s="349"/>
      <c r="R406" s="349"/>
      <c r="S406" s="349"/>
      <c r="T406" s="349"/>
      <c r="U406" s="349"/>
      <c r="V406" s="349"/>
      <c r="W406" s="349"/>
      <c r="X406" s="349"/>
      <c r="Y406" s="349"/>
      <c r="Z406" s="349"/>
    </row>
    <row r="407" ht="12.75" customHeight="1">
      <c r="A407" s="349"/>
      <c r="B407" s="349"/>
      <c r="C407" s="349"/>
      <c r="D407" s="349"/>
      <c r="E407" s="349"/>
      <c r="F407" s="498"/>
      <c r="G407" s="498"/>
      <c r="H407" s="349"/>
      <c r="I407" s="349"/>
      <c r="J407" s="349"/>
      <c r="K407" s="349"/>
      <c r="L407" s="349"/>
      <c r="M407" s="349"/>
      <c r="N407" s="349"/>
      <c r="O407" s="349"/>
      <c r="P407" s="349"/>
      <c r="Q407" s="349"/>
      <c r="R407" s="349"/>
      <c r="S407" s="349"/>
      <c r="T407" s="349"/>
      <c r="U407" s="349"/>
      <c r="V407" s="349"/>
      <c r="W407" s="349"/>
      <c r="X407" s="349"/>
      <c r="Y407" s="349"/>
      <c r="Z407" s="349"/>
    </row>
    <row r="408" ht="12.75" customHeight="1">
      <c r="A408" s="349"/>
      <c r="B408" s="349"/>
      <c r="C408" s="349"/>
      <c r="D408" s="349"/>
      <c r="E408" s="349"/>
      <c r="F408" s="498"/>
      <c r="G408" s="498"/>
      <c r="H408" s="349"/>
      <c r="I408" s="349"/>
      <c r="J408" s="349"/>
      <c r="K408" s="349"/>
      <c r="L408" s="349"/>
      <c r="M408" s="349"/>
      <c r="N408" s="349"/>
      <c r="O408" s="349"/>
      <c r="P408" s="349"/>
      <c r="Q408" s="349"/>
      <c r="R408" s="349"/>
      <c r="S408" s="349"/>
      <c r="T408" s="349"/>
      <c r="U408" s="349"/>
      <c r="V408" s="349"/>
      <c r="W408" s="349"/>
      <c r="X408" s="349"/>
      <c r="Y408" s="349"/>
      <c r="Z408" s="349"/>
    </row>
    <row r="409" ht="12.75" customHeight="1">
      <c r="A409" s="349"/>
      <c r="B409" s="349"/>
      <c r="C409" s="349"/>
      <c r="D409" s="349"/>
      <c r="E409" s="349"/>
      <c r="F409" s="498"/>
      <c r="G409" s="498"/>
      <c r="H409" s="349"/>
      <c r="I409" s="349"/>
      <c r="J409" s="349"/>
      <c r="K409" s="349"/>
      <c r="L409" s="349"/>
      <c r="M409" s="349"/>
      <c r="N409" s="349"/>
      <c r="O409" s="349"/>
      <c r="P409" s="349"/>
      <c r="Q409" s="349"/>
      <c r="R409" s="349"/>
      <c r="S409" s="349"/>
      <c r="T409" s="349"/>
      <c r="U409" s="349"/>
      <c r="V409" s="349"/>
      <c r="W409" s="349"/>
      <c r="X409" s="349"/>
      <c r="Y409" s="349"/>
      <c r="Z409" s="349"/>
    </row>
    <row r="410" ht="12.75" customHeight="1">
      <c r="A410" s="349"/>
      <c r="B410" s="349"/>
      <c r="C410" s="349"/>
      <c r="D410" s="349"/>
      <c r="E410" s="349"/>
      <c r="F410" s="498"/>
      <c r="G410" s="498"/>
      <c r="H410" s="349"/>
      <c r="I410" s="349"/>
      <c r="J410" s="349"/>
      <c r="K410" s="349"/>
      <c r="L410" s="349"/>
      <c r="M410" s="349"/>
      <c r="N410" s="349"/>
      <c r="O410" s="349"/>
      <c r="P410" s="349"/>
      <c r="Q410" s="349"/>
      <c r="R410" s="349"/>
      <c r="S410" s="349"/>
      <c r="T410" s="349"/>
      <c r="U410" s="349"/>
      <c r="V410" s="349"/>
      <c r="W410" s="349"/>
      <c r="X410" s="349"/>
      <c r="Y410" s="349"/>
      <c r="Z410" s="349"/>
    </row>
    <row r="411" ht="12.75" customHeight="1">
      <c r="A411" s="349"/>
      <c r="B411" s="349"/>
      <c r="C411" s="349"/>
      <c r="D411" s="349"/>
      <c r="E411" s="349"/>
      <c r="F411" s="498"/>
      <c r="G411" s="498"/>
      <c r="H411" s="349"/>
      <c r="I411" s="349"/>
      <c r="J411" s="349"/>
      <c r="K411" s="349"/>
      <c r="L411" s="349"/>
      <c r="M411" s="349"/>
      <c r="N411" s="349"/>
      <c r="O411" s="349"/>
      <c r="P411" s="349"/>
      <c r="Q411" s="349"/>
      <c r="R411" s="349"/>
      <c r="S411" s="349"/>
      <c r="T411" s="349"/>
      <c r="U411" s="349"/>
      <c r="V411" s="349"/>
      <c r="W411" s="349"/>
      <c r="X411" s="349"/>
      <c r="Y411" s="349"/>
      <c r="Z411" s="349"/>
    </row>
    <row r="412" ht="12.75" customHeight="1">
      <c r="A412" s="349"/>
      <c r="B412" s="349"/>
      <c r="C412" s="349"/>
      <c r="D412" s="349"/>
      <c r="E412" s="349"/>
      <c r="F412" s="498"/>
      <c r="G412" s="498"/>
      <c r="H412" s="349"/>
      <c r="I412" s="349"/>
      <c r="J412" s="349"/>
      <c r="K412" s="349"/>
      <c r="L412" s="349"/>
      <c r="M412" s="349"/>
      <c r="N412" s="349"/>
      <c r="O412" s="349"/>
      <c r="P412" s="349"/>
      <c r="Q412" s="349"/>
      <c r="R412" s="349"/>
      <c r="S412" s="349"/>
      <c r="T412" s="349"/>
      <c r="U412" s="349"/>
      <c r="V412" s="349"/>
      <c r="W412" s="349"/>
      <c r="X412" s="349"/>
      <c r="Y412" s="349"/>
      <c r="Z412" s="349"/>
    </row>
    <row r="413" ht="12.75" customHeight="1">
      <c r="A413" s="349"/>
      <c r="B413" s="349"/>
      <c r="C413" s="349"/>
      <c r="D413" s="349"/>
      <c r="E413" s="349"/>
      <c r="F413" s="498"/>
      <c r="G413" s="498"/>
      <c r="H413" s="349"/>
      <c r="I413" s="349"/>
      <c r="J413" s="349"/>
      <c r="K413" s="349"/>
      <c r="L413" s="349"/>
      <c r="M413" s="349"/>
      <c r="N413" s="349"/>
      <c r="O413" s="349"/>
      <c r="P413" s="349"/>
      <c r="Q413" s="349"/>
      <c r="R413" s="349"/>
      <c r="S413" s="349"/>
      <c r="T413" s="349"/>
      <c r="U413" s="349"/>
      <c r="V413" s="349"/>
      <c r="W413" s="349"/>
      <c r="X413" s="349"/>
      <c r="Y413" s="349"/>
      <c r="Z413" s="349"/>
    </row>
    <row r="414" ht="12.75" customHeight="1">
      <c r="A414" s="349"/>
      <c r="B414" s="349"/>
      <c r="C414" s="349"/>
      <c r="D414" s="349"/>
      <c r="E414" s="349"/>
      <c r="F414" s="498"/>
      <c r="G414" s="498"/>
      <c r="H414" s="349"/>
      <c r="I414" s="349"/>
      <c r="J414" s="349"/>
      <c r="K414" s="349"/>
      <c r="L414" s="349"/>
      <c r="M414" s="349"/>
      <c r="N414" s="349"/>
      <c r="O414" s="349"/>
      <c r="P414" s="349"/>
      <c r="Q414" s="349"/>
      <c r="R414" s="349"/>
      <c r="S414" s="349"/>
      <c r="T414" s="349"/>
      <c r="U414" s="349"/>
      <c r="V414" s="349"/>
      <c r="W414" s="349"/>
      <c r="X414" s="349"/>
      <c r="Y414" s="349"/>
      <c r="Z414" s="349"/>
    </row>
    <row r="415" ht="12.75" customHeight="1">
      <c r="A415" s="349"/>
      <c r="B415" s="349"/>
      <c r="C415" s="349"/>
      <c r="D415" s="349"/>
      <c r="E415" s="349"/>
      <c r="F415" s="498"/>
      <c r="G415" s="498"/>
      <c r="H415" s="349"/>
      <c r="I415" s="349"/>
      <c r="J415" s="349"/>
      <c r="K415" s="349"/>
      <c r="L415" s="349"/>
      <c r="M415" s="349"/>
      <c r="N415" s="349"/>
      <c r="O415" s="349"/>
      <c r="P415" s="349"/>
      <c r="Q415" s="349"/>
      <c r="R415" s="349"/>
      <c r="S415" s="349"/>
      <c r="T415" s="349"/>
      <c r="U415" s="349"/>
      <c r="V415" s="349"/>
      <c r="W415" s="349"/>
      <c r="X415" s="349"/>
      <c r="Y415" s="349"/>
      <c r="Z415" s="349"/>
    </row>
    <row r="416" ht="12.75" customHeight="1">
      <c r="A416" s="349"/>
      <c r="B416" s="349"/>
      <c r="C416" s="349"/>
      <c r="D416" s="349"/>
      <c r="E416" s="349"/>
      <c r="F416" s="498"/>
      <c r="G416" s="498"/>
      <c r="H416" s="349"/>
      <c r="I416" s="349"/>
      <c r="J416" s="349"/>
      <c r="K416" s="349"/>
      <c r="L416" s="349"/>
      <c r="M416" s="349"/>
      <c r="N416" s="349"/>
      <c r="O416" s="349"/>
      <c r="P416" s="349"/>
      <c r="Q416" s="349"/>
      <c r="R416" s="349"/>
      <c r="S416" s="349"/>
      <c r="T416" s="349"/>
      <c r="U416" s="349"/>
      <c r="V416" s="349"/>
      <c r="W416" s="349"/>
      <c r="X416" s="349"/>
      <c r="Y416" s="349"/>
      <c r="Z416" s="349"/>
    </row>
    <row r="417" ht="12.75" customHeight="1">
      <c r="A417" s="349"/>
      <c r="B417" s="349"/>
      <c r="C417" s="349"/>
      <c r="D417" s="349"/>
      <c r="E417" s="349"/>
      <c r="F417" s="498"/>
      <c r="G417" s="498"/>
      <c r="H417" s="349"/>
      <c r="I417" s="349"/>
      <c r="J417" s="349"/>
      <c r="K417" s="349"/>
      <c r="L417" s="349"/>
      <c r="M417" s="349"/>
      <c r="N417" s="349"/>
      <c r="O417" s="349"/>
      <c r="P417" s="349"/>
      <c r="Q417" s="349"/>
      <c r="R417" s="349"/>
      <c r="S417" s="349"/>
      <c r="T417" s="349"/>
      <c r="U417" s="349"/>
      <c r="V417" s="349"/>
      <c r="W417" s="349"/>
      <c r="X417" s="349"/>
      <c r="Y417" s="349"/>
      <c r="Z417" s="349"/>
    </row>
    <row r="418" ht="12.75" customHeight="1">
      <c r="A418" s="349"/>
      <c r="B418" s="349"/>
      <c r="C418" s="349"/>
      <c r="D418" s="349"/>
      <c r="E418" s="349"/>
      <c r="F418" s="498"/>
      <c r="G418" s="498"/>
      <c r="H418" s="349"/>
      <c r="I418" s="349"/>
      <c r="J418" s="349"/>
      <c r="K418" s="349"/>
      <c r="L418" s="349"/>
      <c r="M418" s="349"/>
      <c r="N418" s="349"/>
      <c r="O418" s="349"/>
      <c r="P418" s="349"/>
      <c r="Q418" s="349"/>
      <c r="R418" s="349"/>
      <c r="S418" s="349"/>
      <c r="T418" s="349"/>
      <c r="U418" s="349"/>
      <c r="V418" s="349"/>
      <c r="W418" s="349"/>
      <c r="X418" s="349"/>
      <c r="Y418" s="349"/>
      <c r="Z418" s="349"/>
    </row>
    <row r="419" ht="12.75" customHeight="1">
      <c r="A419" s="349"/>
      <c r="B419" s="349"/>
      <c r="C419" s="349"/>
      <c r="D419" s="349"/>
      <c r="E419" s="349"/>
      <c r="F419" s="498"/>
      <c r="G419" s="498"/>
      <c r="H419" s="349"/>
      <c r="I419" s="349"/>
      <c r="J419" s="349"/>
      <c r="K419" s="349"/>
      <c r="L419" s="349"/>
      <c r="M419" s="349"/>
      <c r="N419" s="349"/>
      <c r="O419" s="349"/>
      <c r="P419" s="349"/>
      <c r="Q419" s="349"/>
      <c r="R419" s="349"/>
      <c r="S419" s="349"/>
      <c r="T419" s="349"/>
      <c r="U419" s="349"/>
      <c r="V419" s="349"/>
      <c r="W419" s="349"/>
      <c r="X419" s="349"/>
      <c r="Y419" s="349"/>
      <c r="Z419" s="349"/>
    </row>
    <row r="420" ht="12.75" customHeight="1">
      <c r="A420" s="349"/>
      <c r="B420" s="349"/>
      <c r="C420" s="349"/>
      <c r="D420" s="349"/>
      <c r="E420" s="349"/>
      <c r="F420" s="498"/>
      <c r="G420" s="498"/>
      <c r="H420" s="349"/>
      <c r="I420" s="349"/>
      <c r="J420" s="349"/>
      <c r="K420" s="349"/>
      <c r="L420" s="349"/>
      <c r="M420" s="349"/>
      <c r="N420" s="349"/>
      <c r="O420" s="349"/>
      <c r="P420" s="349"/>
      <c r="Q420" s="349"/>
      <c r="R420" s="349"/>
      <c r="S420" s="349"/>
      <c r="T420" s="349"/>
      <c r="U420" s="349"/>
      <c r="V420" s="349"/>
      <c r="W420" s="349"/>
      <c r="X420" s="349"/>
      <c r="Y420" s="349"/>
      <c r="Z420" s="349"/>
    </row>
    <row r="421" ht="12.75" customHeight="1">
      <c r="A421" s="349"/>
      <c r="B421" s="349"/>
      <c r="C421" s="349"/>
      <c r="D421" s="349"/>
      <c r="E421" s="349"/>
      <c r="F421" s="498"/>
      <c r="G421" s="498"/>
      <c r="H421" s="349"/>
      <c r="I421" s="349"/>
      <c r="J421" s="349"/>
      <c r="K421" s="349"/>
      <c r="L421" s="349"/>
      <c r="M421" s="349"/>
      <c r="N421" s="349"/>
      <c r="O421" s="349"/>
      <c r="P421" s="349"/>
      <c r="Q421" s="349"/>
      <c r="R421" s="349"/>
      <c r="S421" s="349"/>
      <c r="T421" s="349"/>
      <c r="U421" s="349"/>
      <c r="V421" s="349"/>
      <c r="W421" s="349"/>
      <c r="X421" s="349"/>
      <c r="Y421" s="349"/>
      <c r="Z421" s="349"/>
    </row>
    <row r="422" ht="12.75" customHeight="1">
      <c r="A422" s="349"/>
      <c r="B422" s="349"/>
      <c r="C422" s="349"/>
      <c r="D422" s="349"/>
      <c r="E422" s="349"/>
      <c r="F422" s="498"/>
      <c r="G422" s="498"/>
      <c r="H422" s="349"/>
      <c r="I422" s="349"/>
      <c r="J422" s="349"/>
      <c r="K422" s="349"/>
      <c r="L422" s="349"/>
      <c r="M422" s="349"/>
      <c r="N422" s="349"/>
      <c r="O422" s="349"/>
      <c r="P422" s="349"/>
      <c r="Q422" s="349"/>
      <c r="R422" s="349"/>
      <c r="S422" s="349"/>
      <c r="T422" s="349"/>
      <c r="U422" s="349"/>
      <c r="V422" s="349"/>
      <c r="W422" s="349"/>
      <c r="X422" s="349"/>
      <c r="Y422" s="349"/>
      <c r="Z422" s="349"/>
    </row>
    <row r="423" ht="12.75" customHeight="1">
      <c r="A423" s="349"/>
      <c r="B423" s="349"/>
      <c r="C423" s="349"/>
      <c r="D423" s="349"/>
      <c r="E423" s="349"/>
      <c r="F423" s="498"/>
      <c r="G423" s="498"/>
      <c r="H423" s="349"/>
      <c r="I423" s="349"/>
      <c r="J423" s="349"/>
      <c r="K423" s="349"/>
      <c r="L423" s="349"/>
      <c r="M423" s="349"/>
      <c r="N423" s="349"/>
      <c r="O423" s="349"/>
      <c r="P423" s="349"/>
      <c r="Q423" s="349"/>
      <c r="R423" s="349"/>
      <c r="S423" s="349"/>
      <c r="T423" s="349"/>
      <c r="U423" s="349"/>
      <c r="V423" s="349"/>
      <c r="W423" s="349"/>
      <c r="X423" s="349"/>
      <c r="Y423" s="349"/>
      <c r="Z423" s="349"/>
    </row>
    <row r="424" ht="12.75" customHeight="1">
      <c r="A424" s="349"/>
      <c r="B424" s="349"/>
      <c r="C424" s="349"/>
      <c r="D424" s="349"/>
      <c r="E424" s="349"/>
      <c r="F424" s="498"/>
      <c r="G424" s="498"/>
      <c r="H424" s="349"/>
      <c r="I424" s="349"/>
      <c r="J424" s="349"/>
      <c r="K424" s="349"/>
      <c r="L424" s="349"/>
      <c r="M424" s="349"/>
      <c r="N424" s="349"/>
      <c r="O424" s="349"/>
      <c r="P424" s="349"/>
      <c r="Q424" s="349"/>
      <c r="R424" s="349"/>
      <c r="S424" s="349"/>
      <c r="T424" s="349"/>
      <c r="U424" s="349"/>
      <c r="V424" s="349"/>
      <c r="W424" s="349"/>
      <c r="X424" s="349"/>
      <c r="Y424" s="349"/>
      <c r="Z424" s="349"/>
    </row>
    <row r="425" ht="12.75" customHeight="1">
      <c r="A425" s="349"/>
      <c r="B425" s="349"/>
      <c r="C425" s="349"/>
      <c r="D425" s="349"/>
      <c r="E425" s="349"/>
      <c r="F425" s="498"/>
      <c r="G425" s="498"/>
      <c r="H425" s="349"/>
      <c r="I425" s="349"/>
      <c r="J425" s="349"/>
      <c r="K425" s="349"/>
      <c r="L425" s="349"/>
      <c r="M425" s="349"/>
      <c r="N425" s="349"/>
      <c r="O425" s="349"/>
      <c r="P425" s="349"/>
      <c r="Q425" s="349"/>
      <c r="R425" s="349"/>
      <c r="S425" s="349"/>
      <c r="T425" s="349"/>
      <c r="U425" s="349"/>
      <c r="V425" s="349"/>
      <c r="W425" s="349"/>
      <c r="X425" s="349"/>
      <c r="Y425" s="349"/>
      <c r="Z425" s="349"/>
    </row>
    <row r="426" ht="12.75" customHeight="1">
      <c r="A426" s="349"/>
      <c r="B426" s="349"/>
      <c r="C426" s="349"/>
      <c r="D426" s="349"/>
      <c r="E426" s="349"/>
      <c r="F426" s="498"/>
      <c r="G426" s="498"/>
      <c r="H426" s="349"/>
      <c r="I426" s="349"/>
      <c r="J426" s="349"/>
      <c r="K426" s="349"/>
      <c r="L426" s="349"/>
      <c r="M426" s="349"/>
      <c r="N426" s="349"/>
      <c r="O426" s="349"/>
      <c r="P426" s="349"/>
      <c r="Q426" s="349"/>
      <c r="R426" s="349"/>
      <c r="S426" s="349"/>
      <c r="T426" s="349"/>
      <c r="U426" s="349"/>
      <c r="V426" s="349"/>
      <c r="W426" s="349"/>
      <c r="X426" s="349"/>
      <c r="Y426" s="349"/>
      <c r="Z426" s="349"/>
    </row>
    <row r="427" ht="12.75" customHeight="1">
      <c r="A427" s="349"/>
      <c r="B427" s="349"/>
      <c r="C427" s="349"/>
      <c r="D427" s="349"/>
      <c r="E427" s="349"/>
      <c r="F427" s="498"/>
      <c r="G427" s="498"/>
      <c r="H427" s="349"/>
      <c r="I427" s="349"/>
      <c r="J427" s="349"/>
      <c r="K427" s="349"/>
      <c r="L427" s="349"/>
      <c r="M427" s="349"/>
      <c r="N427" s="349"/>
      <c r="O427" s="349"/>
      <c r="P427" s="349"/>
      <c r="Q427" s="349"/>
      <c r="R427" s="349"/>
      <c r="S427" s="349"/>
      <c r="T427" s="349"/>
      <c r="U427" s="349"/>
      <c r="V427" s="349"/>
      <c r="W427" s="349"/>
      <c r="X427" s="349"/>
      <c r="Y427" s="349"/>
      <c r="Z427" s="349"/>
    </row>
    <row r="428" ht="12.75" customHeight="1">
      <c r="A428" s="349"/>
      <c r="B428" s="349"/>
      <c r="C428" s="349"/>
      <c r="D428" s="349"/>
      <c r="E428" s="349"/>
      <c r="F428" s="498"/>
      <c r="G428" s="498"/>
      <c r="H428" s="349"/>
      <c r="I428" s="349"/>
      <c r="J428" s="349"/>
      <c r="K428" s="349"/>
      <c r="L428" s="349"/>
      <c r="M428" s="349"/>
      <c r="N428" s="349"/>
      <c r="O428" s="349"/>
      <c r="P428" s="349"/>
      <c r="Q428" s="349"/>
      <c r="R428" s="349"/>
      <c r="S428" s="349"/>
      <c r="T428" s="349"/>
      <c r="U428" s="349"/>
      <c r="V428" s="349"/>
      <c r="W428" s="349"/>
      <c r="X428" s="349"/>
      <c r="Y428" s="349"/>
      <c r="Z428" s="349"/>
    </row>
    <row r="429" ht="12.75" customHeight="1">
      <c r="A429" s="349"/>
      <c r="B429" s="349"/>
      <c r="C429" s="349"/>
      <c r="D429" s="349"/>
      <c r="E429" s="349"/>
      <c r="F429" s="498"/>
      <c r="G429" s="498"/>
      <c r="H429" s="349"/>
      <c r="I429" s="349"/>
      <c r="J429" s="349"/>
      <c r="K429" s="349"/>
      <c r="L429" s="349"/>
      <c r="M429" s="349"/>
      <c r="N429" s="349"/>
      <c r="O429" s="349"/>
      <c r="P429" s="349"/>
      <c r="Q429" s="349"/>
      <c r="R429" s="349"/>
      <c r="S429" s="349"/>
      <c r="T429" s="349"/>
      <c r="U429" s="349"/>
      <c r="V429" s="349"/>
      <c r="W429" s="349"/>
      <c r="X429" s="349"/>
      <c r="Y429" s="349"/>
      <c r="Z429" s="349"/>
    </row>
    <row r="430" ht="12.75" customHeight="1">
      <c r="A430" s="349"/>
      <c r="B430" s="349"/>
      <c r="C430" s="349"/>
      <c r="D430" s="349"/>
      <c r="E430" s="349"/>
      <c r="F430" s="498"/>
      <c r="G430" s="498"/>
      <c r="H430" s="349"/>
      <c r="I430" s="349"/>
      <c r="J430" s="349"/>
      <c r="K430" s="349"/>
      <c r="L430" s="349"/>
      <c r="M430" s="349"/>
      <c r="N430" s="349"/>
      <c r="O430" s="349"/>
      <c r="P430" s="349"/>
      <c r="Q430" s="349"/>
      <c r="R430" s="349"/>
      <c r="S430" s="349"/>
      <c r="T430" s="349"/>
      <c r="U430" s="349"/>
      <c r="V430" s="349"/>
      <c r="W430" s="349"/>
      <c r="X430" s="349"/>
      <c r="Y430" s="349"/>
      <c r="Z430" s="349"/>
    </row>
    <row r="431" ht="12.75" customHeight="1">
      <c r="A431" s="349"/>
      <c r="B431" s="349"/>
      <c r="C431" s="349"/>
      <c r="D431" s="349"/>
      <c r="E431" s="349"/>
      <c r="F431" s="498"/>
      <c r="G431" s="498"/>
      <c r="H431" s="349"/>
      <c r="I431" s="349"/>
      <c r="J431" s="349"/>
      <c r="K431" s="349"/>
      <c r="L431" s="349"/>
      <c r="M431" s="349"/>
      <c r="N431" s="349"/>
      <c r="O431" s="349"/>
      <c r="P431" s="349"/>
      <c r="Q431" s="349"/>
      <c r="R431" s="349"/>
      <c r="S431" s="349"/>
      <c r="T431" s="349"/>
      <c r="U431" s="349"/>
      <c r="V431" s="349"/>
      <c r="W431" s="349"/>
      <c r="X431" s="349"/>
      <c r="Y431" s="349"/>
      <c r="Z431" s="349"/>
    </row>
    <row r="432" ht="12.75" customHeight="1">
      <c r="A432" s="349"/>
      <c r="B432" s="349"/>
      <c r="C432" s="349"/>
      <c r="D432" s="349"/>
      <c r="E432" s="349"/>
      <c r="F432" s="498"/>
      <c r="G432" s="498"/>
      <c r="H432" s="349"/>
      <c r="I432" s="349"/>
      <c r="J432" s="349"/>
      <c r="K432" s="349"/>
      <c r="L432" s="349"/>
      <c r="M432" s="349"/>
      <c r="N432" s="349"/>
      <c r="O432" s="349"/>
      <c r="P432" s="349"/>
      <c r="Q432" s="349"/>
      <c r="R432" s="349"/>
      <c r="S432" s="349"/>
      <c r="T432" s="349"/>
      <c r="U432" s="349"/>
      <c r="V432" s="349"/>
      <c r="W432" s="349"/>
      <c r="X432" s="349"/>
      <c r="Y432" s="349"/>
      <c r="Z432" s="349"/>
    </row>
    <row r="433" ht="12.75" customHeight="1">
      <c r="A433" s="349"/>
      <c r="B433" s="349"/>
      <c r="C433" s="349"/>
      <c r="D433" s="349"/>
      <c r="E433" s="349"/>
      <c r="F433" s="498"/>
      <c r="G433" s="498"/>
      <c r="H433" s="349"/>
      <c r="I433" s="349"/>
      <c r="J433" s="349"/>
      <c r="K433" s="349"/>
      <c r="L433" s="349"/>
      <c r="M433" s="349"/>
      <c r="N433" s="349"/>
      <c r="O433" s="349"/>
      <c r="P433" s="349"/>
      <c r="Q433" s="349"/>
      <c r="R433" s="349"/>
      <c r="S433" s="349"/>
      <c r="T433" s="349"/>
      <c r="U433" s="349"/>
      <c r="V433" s="349"/>
      <c r="W433" s="349"/>
      <c r="X433" s="349"/>
      <c r="Y433" s="349"/>
      <c r="Z433" s="349"/>
    </row>
    <row r="434" ht="12.75" customHeight="1">
      <c r="A434" s="349"/>
      <c r="B434" s="349"/>
      <c r="C434" s="349"/>
      <c r="D434" s="349"/>
      <c r="E434" s="349"/>
      <c r="F434" s="498"/>
      <c r="G434" s="498"/>
      <c r="H434" s="349"/>
      <c r="I434" s="349"/>
      <c r="J434" s="349"/>
      <c r="K434" s="349"/>
      <c r="L434" s="349"/>
      <c r="M434" s="349"/>
      <c r="N434" s="349"/>
      <c r="O434" s="349"/>
      <c r="P434" s="349"/>
      <c r="Q434" s="349"/>
      <c r="R434" s="349"/>
      <c r="S434" s="349"/>
      <c r="T434" s="349"/>
      <c r="U434" s="349"/>
      <c r="V434" s="349"/>
      <c r="W434" s="349"/>
      <c r="X434" s="349"/>
      <c r="Y434" s="349"/>
      <c r="Z434" s="349"/>
    </row>
    <row r="435" ht="12.75" customHeight="1">
      <c r="A435" s="349"/>
      <c r="B435" s="349"/>
      <c r="C435" s="349"/>
      <c r="D435" s="349"/>
      <c r="E435" s="349"/>
      <c r="F435" s="498"/>
      <c r="G435" s="498"/>
      <c r="H435" s="349"/>
      <c r="I435" s="349"/>
      <c r="J435" s="349"/>
      <c r="K435" s="349"/>
      <c r="L435" s="349"/>
      <c r="M435" s="349"/>
      <c r="N435" s="349"/>
      <c r="O435" s="349"/>
      <c r="P435" s="349"/>
      <c r="Q435" s="349"/>
      <c r="R435" s="349"/>
      <c r="S435" s="349"/>
      <c r="T435" s="349"/>
      <c r="U435" s="349"/>
      <c r="V435" s="349"/>
      <c r="W435" s="349"/>
      <c r="X435" s="349"/>
      <c r="Y435" s="349"/>
      <c r="Z435" s="349"/>
    </row>
    <row r="436" ht="12.75" customHeight="1">
      <c r="A436" s="349"/>
      <c r="B436" s="349"/>
      <c r="C436" s="349"/>
      <c r="D436" s="349"/>
      <c r="E436" s="349"/>
      <c r="F436" s="498"/>
      <c r="G436" s="498"/>
      <c r="H436" s="349"/>
      <c r="I436" s="349"/>
      <c r="J436" s="349"/>
      <c r="K436" s="349"/>
      <c r="L436" s="349"/>
      <c r="M436" s="349"/>
      <c r="N436" s="349"/>
      <c r="O436" s="349"/>
      <c r="P436" s="349"/>
      <c r="Q436" s="349"/>
      <c r="R436" s="349"/>
      <c r="S436" s="349"/>
      <c r="T436" s="349"/>
      <c r="U436" s="349"/>
      <c r="V436" s="349"/>
      <c r="W436" s="349"/>
      <c r="X436" s="349"/>
      <c r="Y436" s="349"/>
      <c r="Z436" s="349"/>
    </row>
    <row r="437" ht="12.75" customHeight="1">
      <c r="A437" s="349"/>
      <c r="B437" s="349"/>
      <c r="C437" s="349"/>
      <c r="D437" s="349"/>
      <c r="E437" s="349"/>
      <c r="F437" s="498"/>
      <c r="G437" s="498"/>
      <c r="H437" s="349"/>
      <c r="I437" s="349"/>
      <c r="J437" s="349"/>
      <c r="K437" s="349"/>
      <c r="L437" s="349"/>
      <c r="M437" s="349"/>
      <c r="N437" s="349"/>
      <c r="O437" s="349"/>
      <c r="P437" s="349"/>
      <c r="Q437" s="349"/>
      <c r="R437" s="349"/>
      <c r="S437" s="349"/>
      <c r="T437" s="349"/>
      <c r="U437" s="349"/>
      <c r="V437" s="349"/>
      <c r="W437" s="349"/>
      <c r="X437" s="349"/>
      <c r="Y437" s="349"/>
      <c r="Z437" s="349"/>
    </row>
    <row r="438" ht="12.75" customHeight="1">
      <c r="A438" s="349"/>
      <c r="B438" s="349"/>
      <c r="C438" s="349"/>
      <c r="D438" s="349"/>
      <c r="E438" s="349"/>
      <c r="F438" s="498"/>
      <c r="G438" s="498"/>
      <c r="H438" s="349"/>
      <c r="I438" s="349"/>
      <c r="J438" s="349"/>
      <c r="K438" s="349"/>
      <c r="L438" s="349"/>
      <c r="M438" s="349"/>
      <c r="N438" s="349"/>
      <c r="O438" s="349"/>
      <c r="P438" s="349"/>
      <c r="Q438" s="349"/>
      <c r="R438" s="349"/>
      <c r="S438" s="349"/>
      <c r="T438" s="349"/>
      <c r="U438" s="349"/>
      <c r="V438" s="349"/>
      <c r="W438" s="349"/>
      <c r="X438" s="349"/>
      <c r="Y438" s="349"/>
      <c r="Z438" s="349"/>
    </row>
    <row r="439" ht="12.75" customHeight="1">
      <c r="A439" s="349"/>
      <c r="B439" s="349"/>
      <c r="C439" s="349"/>
      <c r="D439" s="349"/>
      <c r="E439" s="349"/>
      <c r="F439" s="498"/>
      <c r="G439" s="498"/>
      <c r="H439" s="349"/>
      <c r="I439" s="349"/>
      <c r="J439" s="349"/>
      <c r="K439" s="349"/>
      <c r="L439" s="349"/>
      <c r="M439" s="349"/>
      <c r="N439" s="349"/>
      <c r="O439" s="349"/>
      <c r="P439" s="349"/>
      <c r="Q439" s="349"/>
      <c r="R439" s="349"/>
      <c r="S439" s="349"/>
      <c r="T439" s="349"/>
      <c r="U439" s="349"/>
      <c r="V439" s="349"/>
      <c r="W439" s="349"/>
      <c r="X439" s="349"/>
      <c r="Y439" s="349"/>
      <c r="Z439" s="349"/>
    </row>
    <row r="440" ht="12.75" customHeight="1">
      <c r="A440" s="349"/>
      <c r="B440" s="349"/>
      <c r="C440" s="349"/>
      <c r="D440" s="349"/>
      <c r="E440" s="349"/>
      <c r="F440" s="498"/>
      <c r="G440" s="498"/>
      <c r="H440" s="349"/>
      <c r="I440" s="349"/>
      <c r="J440" s="349"/>
      <c r="K440" s="349"/>
      <c r="L440" s="349"/>
      <c r="M440" s="349"/>
      <c r="N440" s="349"/>
      <c r="O440" s="349"/>
      <c r="P440" s="349"/>
      <c r="Q440" s="349"/>
      <c r="R440" s="349"/>
      <c r="S440" s="349"/>
      <c r="T440" s="349"/>
      <c r="U440" s="349"/>
      <c r="V440" s="349"/>
      <c r="W440" s="349"/>
      <c r="X440" s="349"/>
      <c r="Y440" s="349"/>
      <c r="Z440" s="349"/>
    </row>
    <row r="441" ht="12.75" customHeight="1">
      <c r="A441" s="349"/>
      <c r="B441" s="349"/>
      <c r="C441" s="349"/>
      <c r="D441" s="349"/>
      <c r="E441" s="349"/>
      <c r="F441" s="498"/>
      <c r="G441" s="498"/>
      <c r="H441" s="349"/>
      <c r="I441" s="349"/>
      <c r="J441" s="349"/>
      <c r="K441" s="349"/>
      <c r="L441" s="349"/>
      <c r="M441" s="349"/>
      <c r="N441" s="349"/>
      <c r="O441" s="349"/>
      <c r="P441" s="349"/>
      <c r="Q441" s="349"/>
      <c r="R441" s="349"/>
      <c r="S441" s="349"/>
      <c r="T441" s="349"/>
      <c r="U441" s="349"/>
      <c r="V441" s="349"/>
      <c r="W441" s="349"/>
      <c r="X441" s="349"/>
      <c r="Y441" s="349"/>
      <c r="Z441" s="349"/>
    </row>
    <row r="442" ht="12.75" customHeight="1">
      <c r="A442" s="349"/>
      <c r="B442" s="349"/>
      <c r="C442" s="349"/>
      <c r="D442" s="349"/>
      <c r="E442" s="349"/>
      <c r="F442" s="498"/>
      <c r="G442" s="498"/>
      <c r="H442" s="349"/>
      <c r="I442" s="349"/>
      <c r="J442" s="349"/>
      <c r="K442" s="349"/>
      <c r="L442" s="349"/>
      <c r="M442" s="349"/>
      <c r="N442" s="349"/>
      <c r="O442" s="349"/>
      <c r="P442" s="349"/>
      <c r="Q442" s="349"/>
      <c r="R442" s="349"/>
      <c r="S442" s="349"/>
      <c r="T442" s="349"/>
      <c r="U442" s="349"/>
      <c r="V442" s="349"/>
      <c r="W442" s="349"/>
      <c r="X442" s="349"/>
      <c r="Y442" s="349"/>
      <c r="Z442" s="349"/>
    </row>
    <row r="443" ht="12.75" customHeight="1">
      <c r="A443" s="349"/>
      <c r="B443" s="349"/>
      <c r="C443" s="349"/>
      <c r="D443" s="349"/>
      <c r="E443" s="349"/>
      <c r="F443" s="498"/>
      <c r="G443" s="498"/>
      <c r="H443" s="349"/>
      <c r="I443" s="349"/>
      <c r="J443" s="349"/>
      <c r="K443" s="349"/>
      <c r="L443" s="349"/>
      <c r="M443" s="349"/>
      <c r="N443" s="349"/>
      <c r="O443" s="349"/>
      <c r="P443" s="349"/>
      <c r="Q443" s="349"/>
      <c r="R443" s="349"/>
      <c r="S443" s="349"/>
      <c r="T443" s="349"/>
      <c r="U443" s="349"/>
      <c r="V443" s="349"/>
      <c r="W443" s="349"/>
      <c r="X443" s="349"/>
      <c r="Y443" s="349"/>
      <c r="Z443" s="349"/>
    </row>
    <row r="444" ht="12.75" customHeight="1">
      <c r="A444" s="349"/>
      <c r="B444" s="349"/>
      <c r="C444" s="349"/>
      <c r="D444" s="349"/>
      <c r="E444" s="349"/>
      <c r="F444" s="498"/>
      <c r="G444" s="498"/>
      <c r="H444" s="349"/>
      <c r="I444" s="349"/>
      <c r="J444" s="349"/>
      <c r="K444" s="349"/>
      <c r="L444" s="349"/>
      <c r="M444" s="349"/>
      <c r="N444" s="349"/>
      <c r="O444" s="349"/>
      <c r="P444" s="349"/>
      <c r="Q444" s="349"/>
      <c r="R444" s="349"/>
      <c r="S444" s="349"/>
      <c r="T444" s="349"/>
      <c r="U444" s="349"/>
      <c r="V444" s="349"/>
      <c r="W444" s="349"/>
      <c r="X444" s="349"/>
      <c r="Y444" s="349"/>
      <c r="Z444" s="349"/>
    </row>
    <row r="445" ht="12.75" customHeight="1">
      <c r="A445" s="349"/>
      <c r="B445" s="349"/>
      <c r="C445" s="349"/>
      <c r="D445" s="349"/>
      <c r="E445" s="349"/>
      <c r="F445" s="498"/>
      <c r="G445" s="498"/>
      <c r="H445" s="349"/>
      <c r="I445" s="349"/>
      <c r="J445" s="349"/>
      <c r="K445" s="349"/>
      <c r="L445" s="349"/>
      <c r="M445" s="349"/>
      <c r="N445" s="349"/>
      <c r="O445" s="349"/>
      <c r="P445" s="349"/>
      <c r="Q445" s="349"/>
      <c r="R445" s="349"/>
      <c r="S445" s="349"/>
      <c r="T445" s="349"/>
      <c r="U445" s="349"/>
      <c r="V445" s="349"/>
      <c r="W445" s="349"/>
      <c r="X445" s="349"/>
      <c r="Y445" s="349"/>
      <c r="Z445" s="349"/>
    </row>
    <row r="446" ht="12.75" customHeight="1">
      <c r="A446" s="349"/>
      <c r="B446" s="349"/>
      <c r="C446" s="349"/>
      <c r="D446" s="349"/>
      <c r="E446" s="349"/>
      <c r="F446" s="498"/>
      <c r="G446" s="498"/>
      <c r="H446" s="349"/>
      <c r="I446" s="349"/>
      <c r="J446" s="349"/>
      <c r="K446" s="349"/>
      <c r="L446" s="349"/>
      <c r="M446" s="349"/>
      <c r="N446" s="349"/>
      <c r="O446" s="349"/>
      <c r="P446" s="349"/>
      <c r="Q446" s="349"/>
      <c r="R446" s="349"/>
      <c r="S446" s="349"/>
      <c r="T446" s="349"/>
      <c r="U446" s="349"/>
      <c r="V446" s="349"/>
      <c r="W446" s="349"/>
      <c r="X446" s="349"/>
      <c r="Y446" s="349"/>
      <c r="Z446" s="349"/>
    </row>
    <row r="447" ht="12.75" customHeight="1">
      <c r="A447" s="349"/>
      <c r="B447" s="349"/>
      <c r="C447" s="349"/>
      <c r="D447" s="349"/>
      <c r="E447" s="349"/>
      <c r="F447" s="498"/>
      <c r="G447" s="498"/>
      <c r="H447" s="349"/>
      <c r="I447" s="349"/>
      <c r="J447" s="349"/>
      <c r="K447" s="349"/>
      <c r="L447" s="349"/>
      <c r="M447" s="349"/>
      <c r="N447" s="349"/>
      <c r="O447" s="349"/>
      <c r="P447" s="349"/>
      <c r="Q447" s="349"/>
      <c r="R447" s="349"/>
      <c r="S447" s="349"/>
      <c r="T447" s="349"/>
      <c r="U447" s="349"/>
      <c r="V447" s="349"/>
      <c r="W447" s="349"/>
      <c r="X447" s="349"/>
      <c r="Y447" s="349"/>
      <c r="Z447" s="349"/>
    </row>
    <row r="448" ht="12.75" customHeight="1">
      <c r="A448" s="349"/>
      <c r="B448" s="349"/>
      <c r="C448" s="349"/>
      <c r="D448" s="349"/>
      <c r="E448" s="349"/>
      <c r="F448" s="498"/>
      <c r="G448" s="498"/>
      <c r="H448" s="349"/>
      <c r="I448" s="349"/>
      <c r="J448" s="349"/>
      <c r="K448" s="349"/>
      <c r="L448" s="349"/>
      <c r="M448" s="349"/>
      <c r="N448" s="349"/>
      <c r="O448" s="349"/>
      <c r="P448" s="349"/>
      <c r="Q448" s="349"/>
      <c r="R448" s="349"/>
      <c r="S448" s="349"/>
      <c r="T448" s="349"/>
      <c r="U448" s="349"/>
      <c r="V448" s="349"/>
      <c r="W448" s="349"/>
      <c r="X448" s="349"/>
      <c r="Y448" s="349"/>
      <c r="Z448" s="349"/>
    </row>
    <row r="449" ht="12.75" customHeight="1">
      <c r="A449" s="349"/>
      <c r="B449" s="349"/>
      <c r="C449" s="349"/>
      <c r="D449" s="349"/>
      <c r="E449" s="349"/>
      <c r="F449" s="498"/>
      <c r="G449" s="498"/>
      <c r="H449" s="349"/>
      <c r="I449" s="349"/>
      <c r="J449" s="349"/>
      <c r="K449" s="349"/>
      <c r="L449" s="349"/>
      <c r="M449" s="349"/>
      <c r="N449" s="349"/>
      <c r="O449" s="349"/>
      <c r="P449" s="349"/>
      <c r="Q449" s="349"/>
      <c r="R449" s="349"/>
      <c r="S449" s="349"/>
      <c r="T449" s="349"/>
      <c r="U449" s="349"/>
      <c r="V449" s="349"/>
      <c r="W449" s="349"/>
      <c r="X449" s="349"/>
      <c r="Y449" s="349"/>
      <c r="Z449" s="349"/>
    </row>
    <row r="450" ht="12.75" customHeight="1">
      <c r="A450" s="349"/>
      <c r="B450" s="349"/>
      <c r="C450" s="349"/>
      <c r="D450" s="349"/>
      <c r="E450" s="349"/>
      <c r="F450" s="498"/>
      <c r="G450" s="498"/>
      <c r="H450" s="349"/>
      <c r="I450" s="349"/>
      <c r="J450" s="349"/>
      <c r="K450" s="349"/>
      <c r="L450" s="349"/>
      <c r="M450" s="349"/>
      <c r="N450" s="349"/>
      <c r="O450" s="349"/>
      <c r="P450" s="349"/>
      <c r="Q450" s="349"/>
      <c r="R450" s="349"/>
      <c r="S450" s="349"/>
      <c r="T450" s="349"/>
      <c r="U450" s="349"/>
      <c r="V450" s="349"/>
      <c r="W450" s="349"/>
      <c r="X450" s="349"/>
      <c r="Y450" s="349"/>
      <c r="Z450" s="349"/>
    </row>
    <row r="451" ht="12.75" customHeight="1">
      <c r="A451" s="349"/>
      <c r="B451" s="349"/>
      <c r="C451" s="349"/>
      <c r="D451" s="349"/>
      <c r="E451" s="349"/>
      <c r="F451" s="498"/>
      <c r="G451" s="498"/>
      <c r="H451" s="349"/>
      <c r="I451" s="349"/>
      <c r="J451" s="349"/>
      <c r="K451" s="349"/>
      <c r="L451" s="349"/>
      <c r="M451" s="349"/>
      <c r="N451" s="349"/>
      <c r="O451" s="349"/>
      <c r="P451" s="349"/>
      <c r="Q451" s="349"/>
      <c r="R451" s="349"/>
      <c r="S451" s="349"/>
      <c r="T451" s="349"/>
      <c r="U451" s="349"/>
      <c r="V451" s="349"/>
      <c r="W451" s="349"/>
      <c r="X451" s="349"/>
      <c r="Y451" s="349"/>
      <c r="Z451" s="349"/>
    </row>
    <row r="452" ht="12.75" customHeight="1">
      <c r="A452" s="349"/>
      <c r="B452" s="349"/>
      <c r="C452" s="349"/>
      <c r="D452" s="349"/>
      <c r="E452" s="349"/>
      <c r="F452" s="498"/>
      <c r="G452" s="498"/>
      <c r="H452" s="349"/>
      <c r="I452" s="349"/>
      <c r="J452" s="349"/>
      <c r="K452" s="349"/>
      <c r="L452" s="349"/>
      <c r="M452" s="349"/>
      <c r="N452" s="349"/>
      <c r="O452" s="349"/>
      <c r="P452" s="349"/>
      <c r="Q452" s="349"/>
      <c r="R452" s="349"/>
      <c r="S452" s="349"/>
      <c r="T452" s="349"/>
      <c r="U452" s="349"/>
      <c r="V452" s="349"/>
      <c r="W452" s="349"/>
      <c r="X452" s="349"/>
      <c r="Y452" s="349"/>
      <c r="Z452" s="349"/>
    </row>
    <row r="453" ht="12.75" customHeight="1">
      <c r="A453" s="349"/>
      <c r="B453" s="349"/>
      <c r="C453" s="349"/>
      <c r="D453" s="349"/>
      <c r="E453" s="349"/>
      <c r="F453" s="498"/>
      <c r="G453" s="498"/>
      <c r="H453" s="349"/>
      <c r="I453" s="349"/>
      <c r="J453" s="349"/>
      <c r="K453" s="349"/>
      <c r="L453" s="349"/>
      <c r="M453" s="349"/>
      <c r="N453" s="349"/>
      <c r="O453" s="349"/>
      <c r="P453" s="349"/>
      <c r="Q453" s="349"/>
      <c r="R453" s="349"/>
      <c r="S453" s="349"/>
      <c r="T453" s="349"/>
      <c r="U453" s="349"/>
      <c r="V453" s="349"/>
      <c r="W453" s="349"/>
      <c r="X453" s="349"/>
      <c r="Y453" s="349"/>
      <c r="Z453" s="349"/>
    </row>
    <row r="454" ht="12.75" customHeight="1">
      <c r="A454" s="349"/>
      <c r="B454" s="349"/>
      <c r="C454" s="349"/>
      <c r="D454" s="349"/>
      <c r="E454" s="349"/>
      <c r="F454" s="498"/>
      <c r="G454" s="498"/>
      <c r="H454" s="349"/>
      <c r="I454" s="349"/>
      <c r="J454" s="349"/>
      <c r="K454" s="349"/>
      <c r="L454" s="349"/>
      <c r="M454" s="349"/>
      <c r="N454" s="349"/>
      <c r="O454" s="349"/>
      <c r="P454" s="349"/>
      <c r="Q454" s="349"/>
      <c r="R454" s="349"/>
      <c r="S454" s="349"/>
      <c r="T454" s="349"/>
      <c r="U454" s="349"/>
      <c r="V454" s="349"/>
      <c r="W454" s="349"/>
      <c r="X454" s="349"/>
      <c r="Y454" s="349"/>
      <c r="Z454" s="349"/>
    </row>
    <row r="455" ht="12.75" customHeight="1">
      <c r="A455" s="349"/>
      <c r="B455" s="349"/>
      <c r="C455" s="349"/>
      <c r="D455" s="349"/>
      <c r="E455" s="349"/>
      <c r="F455" s="498"/>
      <c r="G455" s="498"/>
      <c r="H455" s="349"/>
      <c r="I455" s="349"/>
      <c r="J455" s="349"/>
      <c r="K455" s="349"/>
      <c r="L455" s="349"/>
      <c r="M455" s="349"/>
      <c r="N455" s="349"/>
      <c r="O455" s="349"/>
      <c r="P455" s="349"/>
      <c r="Q455" s="349"/>
      <c r="R455" s="349"/>
      <c r="S455" s="349"/>
      <c r="T455" s="349"/>
      <c r="U455" s="349"/>
      <c r="V455" s="349"/>
      <c r="W455" s="349"/>
      <c r="X455" s="349"/>
      <c r="Y455" s="349"/>
      <c r="Z455" s="349"/>
    </row>
    <row r="456" ht="12.75" customHeight="1">
      <c r="A456" s="349"/>
      <c r="B456" s="349"/>
      <c r="C456" s="349"/>
      <c r="D456" s="349"/>
      <c r="E456" s="349"/>
      <c r="F456" s="498"/>
      <c r="G456" s="498"/>
      <c r="H456" s="349"/>
      <c r="I456" s="349"/>
      <c r="J456" s="349"/>
      <c r="K456" s="349"/>
      <c r="L456" s="349"/>
      <c r="M456" s="349"/>
      <c r="N456" s="349"/>
      <c r="O456" s="349"/>
      <c r="P456" s="349"/>
      <c r="Q456" s="349"/>
      <c r="R456" s="349"/>
      <c r="S456" s="349"/>
      <c r="T456" s="349"/>
      <c r="U456" s="349"/>
      <c r="V456" s="349"/>
      <c r="W456" s="349"/>
      <c r="X456" s="349"/>
      <c r="Y456" s="349"/>
      <c r="Z456" s="349"/>
    </row>
    <row r="457" ht="12.75" customHeight="1">
      <c r="A457" s="349"/>
      <c r="B457" s="349"/>
      <c r="C457" s="349"/>
      <c r="D457" s="349"/>
      <c r="E457" s="349"/>
      <c r="F457" s="498"/>
      <c r="G457" s="498"/>
      <c r="H457" s="349"/>
      <c r="I457" s="349"/>
      <c r="J457" s="349"/>
      <c r="K457" s="349"/>
      <c r="L457" s="349"/>
      <c r="M457" s="349"/>
      <c r="N457" s="349"/>
      <c r="O457" s="349"/>
      <c r="P457" s="349"/>
      <c r="Q457" s="349"/>
      <c r="R457" s="349"/>
      <c r="S457" s="349"/>
      <c r="T457" s="349"/>
      <c r="U457" s="349"/>
      <c r="V457" s="349"/>
      <c r="W457" s="349"/>
      <c r="X457" s="349"/>
      <c r="Y457" s="349"/>
      <c r="Z457" s="349"/>
    </row>
    <row r="458" ht="12.75" customHeight="1">
      <c r="A458" s="349"/>
      <c r="B458" s="349"/>
      <c r="C458" s="349"/>
      <c r="D458" s="349"/>
      <c r="E458" s="349"/>
      <c r="F458" s="498"/>
      <c r="G458" s="498"/>
      <c r="H458" s="349"/>
      <c r="I458" s="349"/>
      <c r="J458" s="349"/>
      <c r="K458" s="349"/>
      <c r="L458" s="349"/>
      <c r="M458" s="349"/>
      <c r="N458" s="349"/>
      <c r="O458" s="349"/>
      <c r="P458" s="349"/>
      <c r="Q458" s="349"/>
      <c r="R458" s="349"/>
      <c r="S458" s="349"/>
      <c r="T458" s="349"/>
      <c r="U458" s="349"/>
      <c r="V458" s="349"/>
      <c r="W458" s="349"/>
      <c r="X458" s="349"/>
      <c r="Y458" s="349"/>
      <c r="Z458" s="349"/>
    </row>
    <row r="459" ht="12.75" customHeight="1">
      <c r="A459" s="349"/>
      <c r="B459" s="349"/>
      <c r="C459" s="349"/>
      <c r="D459" s="349"/>
      <c r="E459" s="349"/>
      <c r="F459" s="498"/>
      <c r="G459" s="498"/>
      <c r="H459" s="349"/>
      <c r="I459" s="349"/>
      <c r="J459" s="349"/>
      <c r="K459" s="349"/>
      <c r="L459" s="349"/>
      <c r="M459" s="349"/>
      <c r="N459" s="349"/>
      <c r="O459" s="349"/>
      <c r="P459" s="349"/>
      <c r="Q459" s="349"/>
      <c r="R459" s="349"/>
      <c r="S459" s="349"/>
      <c r="T459" s="349"/>
      <c r="U459" s="349"/>
      <c r="V459" s="349"/>
      <c r="W459" s="349"/>
      <c r="X459" s="349"/>
      <c r="Y459" s="349"/>
      <c r="Z459" s="349"/>
    </row>
    <row r="460" ht="12.75" customHeight="1">
      <c r="A460" s="349"/>
      <c r="B460" s="349"/>
      <c r="C460" s="349"/>
      <c r="D460" s="349"/>
      <c r="E460" s="349"/>
      <c r="F460" s="498"/>
      <c r="G460" s="498"/>
      <c r="H460" s="349"/>
      <c r="I460" s="349"/>
      <c r="J460" s="349"/>
      <c r="K460" s="349"/>
      <c r="L460" s="349"/>
      <c r="M460" s="349"/>
      <c r="N460" s="349"/>
      <c r="O460" s="349"/>
      <c r="P460" s="349"/>
      <c r="Q460" s="349"/>
      <c r="R460" s="349"/>
      <c r="S460" s="349"/>
      <c r="T460" s="349"/>
      <c r="U460" s="349"/>
      <c r="V460" s="349"/>
      <c r="W460" s="349"/>
      <c r="X460" s="349"/>
      <c r="Y460" s="349"/>
      <c r="Z460" s="349"/>
    </row>
    <row r="461" ht="12.75" customHeight="1">
      <c r="A461" s="349"/>
      <c r="B461" s="349"/>
      <c r="C461" s="349"/>
      <c r="D461" s="349"/>
      <c r="E461" s="349"/>
      <c r="F461" s="498"/>
      <c r="G461" s="498"/>
      <c r="H461" s="349"/>
      <c r="I461" s="349"/>
      <c r="J461" s="349"/>
      <c r="K461" s="349"/>
      <c r="L461" s="349"/>
      <c r="M461" s="349"/>
      <c r="N461" s="349"/>
      <c r="O461" s="349"/>
      <c r="P461" s="349"/>
      <c r="Q461" s="349"/>
      <c r="R461" s="349"/>
      <c r="S461" s="349"/>
      <c r="T461" s="349"/>
      <c r="U461" s="349"/>
      <c r="V461" s="349"/>
      <c r="W461" s="349"/>
      <c r="X461" s="349"/>
      <c r="Y461" s="349"/>
      <c r="Z461" s="349"/>
    </row>
    <row r="462" ht="12.75" customHeight="1">
      <c r="A462" s="349"/>
      <c r="B462" s="349"/>
      <c r="C462" s="349"/>
      <c r="D462" s="349"/>
      <c r="E462" s="349"/>
      <c r="F462" s="498"/>
      <c r="G462" s="498"/>
      <c r="H462" s="349"/>
      <c r="I462" s="349"/>
      <c r="J462" s="349"/>
      <c r="K462" s="349"/>
      <c r="L462" s="349"/>
      <c r="M462" s="349"/>
      <c r="N462" s="349"/>
      <c r="O462" s="349"/>
      <c r="P462" s="349"/>
      <c r="Q462" s="349"/>
      <c r="R462" s="349"/>
      <c r="S462" s="349"/>
      <c r="T462" s="349"/>
      <c r="U462" s="349"/>
      <c r="V462" s="349"/>
      <c r="W462" s="349"/>
      <c r="X462" s="349"/>
      <c r="Y462" s="349"/>
      <c r="Z462" s="349"/>
    </row>
    <row r="463" ht="12.75" customHeight="1">
      <c r="A463" s="349"/>
      <c r="B463" s="349"/>
      <c r="C463" s="349"/>
      <c r="D463" s="349"/>
      <c r="E463" s="349"/>
      <c r="F463" s="498"/>
      <c r="G463" s="498"/>
      <c r="H463" s="349"/>
      <c r="I463" s="349"/>
      <c r="J463" s="349"/>
      <c r="K463" s="349"/>
      <c r="L463" s="349"/>
      <c r="M463" s="349"/>
      <c r="N463" s="349"/>
      <c r="O463" s="349"/>
      <c r="P463" s="349"/>
      <c r="Q463" s="349"/>
      <c r="R463" s="349"/>
      <c r="S463" s="349"/>
      <c r="T463" s="349"/>
      <c r="U463" s="349"/>
      <c r="V463" s="349"/>
      <c r="W463" s="349"/>
      <c r="X463" s="349"/>
      <c r="Y463" s="349"/>
      <c r="Z463" s="349"/>
    </row>
    <row r="464" ht="12.75" customHeight="1">
      <c r="A464" s="349"/>
      <c r="B464" s="349"/>
      <c r="C464" s="349"/>
      <c r="D464" s="349"/>
      <c r="E464" s="349"/>
      <c r="F464" s="498"/>
      <c r="G464" s="498"/>
      <c r="H464" s="349"/>
      <c r="I464" s="349"/>
      <c r="J464" s="349"/>
      <c r="K464" s="349"/>
      <c r="L464" s="349"/>
      <c r="M464" s="349"/>
      <c r="N464" s="349"/>
      <c r="O464" s="349"/>
      <c r="P464" s="349"/>
      <c r="Q464" s="349"/>
      <c r="R464" s="349"/>
      <c r="S464" s="349"/>
      <c r="T464" s="349"/>
      <c r="U464" s="349"/>
      <c r="V464" s="349"/>
      <c r="W464" s="349"/>
      <c r="X464" s="349"/>
      <c r="Y464" s="349"/>
      <c r="Z464" s="349"/>
    </row>
    <row r="465" ht="12.75" customHeight="1">
      <c r="A465" s="349"/>
      <c r="B465" s="349"/>
      <c r="C465" s="349"/>
      <c r="D465" s="349"/>
      <c r="E465" s="349"/>
      <c r="F465" s="498"/>
      <c r="G465" s="498"/>
      <c r="H465" s="349"/>
      <c r="I465" s="349"/>
      <c r="J465" s="349"/>
      <c r="K465" s="349"/>
      <c r="L465" s="349"/>
      <c r="M465" s="349"/>
      <c r="N465" s="349"/>
      <c r="O465" s="349"/>
      <c r="P465" s="349"/>
      <c r="Q465" s="349"/>
      <c r="R465" s="349"/>
      <c r="S465" s="349"/>
      <c r="T465" s="349"/>
      <c r="U465" s="349"/>
      <c r="V465" s="349"/>
      <c r="W465" s="349"/>
      <c r="X465" s="349"/>
      <c r="Y465" s="349"/>
      <c r="Z465" s="349"/>
    </row>
    <row r="466" ht="12.75" customHeight="1">
      <c r="A466" s="349"/>
      <c r="B466" s="349"/>
      <c r="C466" s="349"/>
      <c r="D466" s="349"/>
      <c r="E466" s="349"/>
      <c r="F466" s="498"/>
      <c r="G466" s="498"/>
      <c r="H466" s="349"/>
      <c r="I466" s="349"/>
      <c r="J466" s="349"/>
      <c r="K466" s="349"/>
      <c r="L466" s="349"/>
      <c r="M466" s="349"/>
      <c r="N466" s="349"/>
      <c r="O466" s="349"/>
      <c r="P466" s="349"/>
      <c r="Q466" s="349"/>
      <c r="R466" s="349"/>
      <c r="S466" s="349"/>
      <c r="T466" s="349"/>
      <c r="U466" s="349"/>
      <c r="V466" s="349"/>
      <c r="W466" s="349"/>
      <c r="X466" s="349"/>
      <c r="Y466" s="349"/>
      <c r="Z466" s="349"/>
    </row>
    <row r="467" ht="12.75" customHeight="1">
      <c r="A467" s="349"/>
      <c r="B467" s="349"/>
      <c r="C467" s="349"/>
      <c r="D467" s="349"/>
      <c r="E467" s="349"/>
      <c r="F467" s="498"/>
      <c r="G467" s="498"/>
      <c r="H467" s="349"/>
      <c r="I467" s="349"/>
      <c r="J467" s="349"/>
      <c r="K467" s="349"/>
      <c r="L467" s="349"/>
      <c r="M467" s="349"/>
      <c r="N467" s="349"/>
      <c r="O467" s="349"/>
      <c r="P467" s="349"/>
      <c r="Q467" s="349"/>
      <c r="R467" s="349"/>
      <c r="S467" s="349"/>
      <c r="T467" s="349"/>
      <c r="U467" s="349"/>
      <c r="V467" s="349"/>
      <c r="W467" s="349"/>
      <c r="X467" s="349"/>
      <c r="Y467" s="349"/>
      <c r="Z467" s="349"/>
    </row>
    <row r="468" ht="12.75" customHeight="1">
      <c r="A468" s="349"/>
      <c r="B468" s="349"/>
      <c r="C468" s="349"/>
      <c r="D468" s="349"/>
      <c r="E468" s="349"/>
      <c r="F468" s="498"/>
      <c r="G468" s="498"/>
      <c r="H468" s="349"/>
      <c r="I468" s="349"/>
      <c r="J468" s="349"/>
      <c r="K468" s="349"/>
      <c r="L468" s="349"/>
      <c r="M468" s="349"/>
      <c r="N468" s="349"/>
      <c r="O468" s="349"/>
      <c r="P468" s="349"/>
      <c r="Q468" s="349"/>
      <c r="R468" s="349"/>
      <c r="S468" s="349"/>
      <c r="T468" s="349"/>
      <c r="U468" s="349"/>
      <c r="V468" s="349"/>
      <c r="W468" s="349"/>
      <c r="X468" s="349"/>
      <c r="Y468" s="349"/>
      <c r="Z468" s="349"/>
    </row>
    <row r="469" ht="12.75" customHeight="1">
      <c r="A469" s="349"/>
      <c r="B469" s="349"/>
      <c r="C469" s="349"/>
      <c r="D469" s="349"/>
      <c r="E469" s="349"/>
      <c r="F469" s="498"/>
      <c r="G469" s="498"/>
      <c r="H469" s="349"/>
      <c r="I469" s="349"/>
      <c r="J469" s="349"/>
      <c r="K469" s="349"/>
      <c r="L469" s="349"/>
      <c r="M469" s="349"/>
      <c r="N469" s="349"/>
      <c r="O469" s="349"/>
      <c r="P469" s="349"/>
      <c r="Q469" s="349"/>
      <c r="R469" s="349"/>
      <c r="S469" s="349"/>
      <c r="T469" s="349"/>
      <c r="U469" s="349"/>
      <c r="V469" s="349"/>
      <c r="W469" s="349"/>
      <c r="X469" s="349"/>
      <c r="Y469" s="349"/>
      <c r="Z469" s="349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55"/>
      <c r="B1" s="456"/>
      <c r="C1" s="457"/>
      <c r="D1" s="458"/>
      <c r="E1" s="458"/>
      <c r="F1" s="458"/>
      <c r="G1" s="458"/>
      <c r="H1" s="458"/>
      <c r="I1" s="458"/>
      <c r="J1" s="458"/>
      <c r="K1" s="460"/>
      <c r="L1" s="459"/>
      <c r="M1" s="459"/>
      <c r="N1" s="460"/>
      <c r="O1" s="459"/>
      <c r="P1" s="460"/>
      <c r="Q1" s="460"/>
      <c r="R1" s="458"/>
      <c r="S1" s="458"/>
      <c r="T1" s="458"/>
      <c r="U1" s="458"/>
      <c r="V1" s="461"/>
      <c r="W1" s="458"/>
      <c r="X1" s="455"/>
      <c r="Y1" s="455"/>
      <c r="Z1" s="455"/>
      <c r="AA1" s="455"/>
      <c r="AB1" s="458"/>
    </row>
    <row r="2" ht="18.0" customHeight="1">
      <c r="A2" s="455"/>
      <c r="B2" s="462"/>
      <c r="C2" s="458"/>
      <c r="D2" s="458"/>
      <c r="E2" s="458"/>
      <c r="F2" s="458"/>
      <c r="G2" s="458"/>
      <c r="H2" s="458"/>
      <c r="I2" s="458"/>
      <c r="J2" s="458"/>
      <c r="K2" s="460"/>
      <c r="L2" s="459"/>
      <c r="M2" s="459"/>
      <c r="N2" s="460"/>
      <c r="O2" s="463"/>
      <c r="P2" s="455"/>
      <c r="Q2" s="455"/>
      <c r="R2" s="458"/>
      <c r="S2" s="458"/>
      <c r="T2" s="458"/>
      <c r="U2" s="458"/>
      <c r="V2" s="461"/>
      <c r="W2" s="458"/>
      <c r="X2" s="455"/>
      <c r="Y2" s="455"/>
      <c r="Z2" s="455"/>
      <c r="AA2" s="455"/>
      <c r="AB2" s="458"/>
    </row>
    <row r="3" ht="18.0" customHeight="1">
      <c r="A3" s="455"/>
      <c r="B3" s="462"/>
      <c r="C3" s="458"/>
      <c r="D3" s="458"/>
      <c r="E3" s="458"/>
      <c r="F3" s="458"/>
      <c r="G3" s="458"/>
      <c r="H3" s="458"/>
      <c r="I3" s="464"/>
      <c r="J3" s="464"/>
      <c r="K3" s="467"/>
      <c r="L3" s="464"/>
      <c r="M3" s="464"/>
      <c r="N3" s="458"/>
      <c r="O3" s="455"/>
      <c r="P3" s="455"/>
      <c r="Q3" s="455"/>
      <c r="R3" s="458"/>
      <c r="S3" s="458"/>
      <c r="T3" s="458"/>
      <c r="U3" s="458"/>
      <c r="V3" s="461"/>
      <c r="W3" s="458"/>
      <c r="X3" s="455"/>
      <c r="Y3" s="455"/>
      <c r="Z3" s="455"/>
      <c r="AA3" s="455"/>
      <c r="AB3" s="458"/>
    </row>
    <row r="4" ht="18.0" customHeight="1">
      <c r="A4" s="455"/>
      <c r="B4" s="462"/>
      <c r="C4" s="458"/>
      <c r="D4" s="458"/>
      <c r="E4" s="458"/>
      <c r="F4" s="458"/>
      <c r="G4" s="458"/>
      <c r="H4" s="456"/>
      <c r="I4" s="457"/>
      <c r="J4" s="457"/>
      <c r="K4" s="459"/>
      <c r="L4" s="460"/>
      <c r="M4" s="460"/>
      <c r="N4" s="458"/>
      <c r="O4" s="455"/>
      <c r="P4" s="455"/>
      <c r="Q4" s="455"/>
      <c r="R4" s="458"/>
      <c r="S4" s="458"/>
      <c r="T4" s="458"/>
      <c r="U4" s="458"/>
      <c r="V4" s="461"/>
      <c r="W4" s="458"/>
      <c r="X4" s="455"/>
      <c r="Y4" s="455"/>
      <c r="Z4" s="455"/>
      <c r="AA4" s="455"/>
      <c r="AB4" s="458"/>
    </row>
    <row r="5" ht="18.0" customHeight="1">
      <c r="A5" s="455"/>
      <c r="B5" s="462"/>
      <c r="C5" s="465"/>
      <c r="D5" s="458"/>
      <c r="E5" s="466"/>
      <c r="F5" s="458"/>
      <c r="G5" s="458"/>
      <c r="H5" s="456"/>
      <c r="I5" s="457"/>
      <c r="J5" s="457"/>
      <c r="K5" s="467"/>
      <c r="L5" s="467"/>
      <c r="M5" s="467"/>
      <c r="N5" s="458"/>
      <c r="O5" s="455"/>
      <c r="P5" s="455"/>
      <c r="Q5" s="455"/>
      <c r="R5" s="458"/>
      <c r="S5" s="458"/>
      <c r="T5" s="458"/>
      <c r="U5" s="458"/>
      <c r="V5" s="461"/>
      <c r="W5" s="458"/>
      <c r="X5" s="455"/>
      <c r="Y5" s="455"/>
      <c r="Z5" s="455"/>
      <c r="AA5" s="455"/>
      <c r="AB5" s="458"/>
    </row>
    <row r="6" ht="18.0" customHeight="1">
      <c r="A6" s="455"/>
      <c r="B6" s="462"/>
      <c r="C6" s="458"/>
      <c r="D6" s="458"/>
      <c r="E6" s="458"/>
      <c r="F6" s="458"/>
      <c r="G6" s="458"/>
      <c r="H6" s="470"/>
      <c r="I6" s="487"/>
      <c r="J6" s="487"/>
      <c r="K6" s="468"/>
      <c r="L6" s="458"/>
      <c r="M6" s="458"/>
      <c r="N6" s="458"/>
      <c r="O6" s="455"/>
      <c r="P6" s="455"/>
      <c r="Q6" s="455"/>
      <c r="R6" s="458"/>
      <c r="S6" s="458"/>
      <c r="T6" s="458"/>
      <c r="U6" s="458"/>
      <c r="V6" s="461"/>
      <c r="W6" s="458"/>
      <c r="X6" s="455"/>
      <c r="Y6" s="455"/>
      <c r="Z6" s="455"/>
      <c r="AA6" s="455"/>
      <c r="AB6" s="458"/>
    </row>
    <row r="7" ht="18.0" customHeight="1">
      <c r="A7" s="455"/>
      <c r="B7" s="462"/>
      <c r="C7" s="458"/>
      <c r="D7" s="458"/>
      <c r="E7" s="458"/>
      <c r="F7" s="458"/>
      <c r="G7" s="458"/>
      <c r="H7" s="470"/>
      <c r="I7" s="487"/>
      <c r="J7" s="487"/>
      <c r="K7" s="468"/>
      <c r="L7" s="458"/>
      <c r="M7" s="458"/>
      <c r="N7" s="458"/>
      <c r="O7" s="455"/>
      <c r="P7" s="455"/>
      <c r="Q7" s="455"/>
      <c r="R7" s="458"/>
      <c r="S7" s="458"/>
      <c r="T7" s="458"/>
      <c r="U7" s="458"/>
      <c r="V7" s="461"/>
      <c r="W7" s="458"/>
      <c r="X7" s="455"/>
      <c r="Y7" s="455"/>
      <c r="Z7" s="455"/>
      <c r="AA7" s="455"/>
      <c r="AB7" s="458"/>
    </row>
    <row r="8" ht="18.0" customHeight="1">
      <c r="A8" s="455"/>
      <c r="B8" s="456"/>
      <c r="C8" s="458"/>
      <c r="D8" s="458"/>
      <c r="E8" s="458"/>
      <c r="F8" s="458"/>
      <c r="G8" s="458"/>
      <c r="H8" s="470"/>
      <c r="I8" s="487"/>
      <c r="J8" s="487"/>
      <c r="K8" s="468"/>
      <c r="L8" s="458"/>
      <c r="M8" s="458"/>
      <c r="N8" s="458"/>
      <c r="O8" s="455"/>
      <c r="P8" s="455"/>
      <c r="Q8" s="455"/>
      <c r="R8" s="458"/>
      <c r="S8" s="458"/>
      <c r="T8" s="458"/>
      <c r="U8" s="458"/>
      <c r="V8" s="461"/>
      <c r="W8" s="458"/>
      <c r="X8" s="455"/>
      <c r="Y8" s="455"/>
      <c r="Z8" s="455"/>
      <c r="AA8" s="455"/>
      <c r="AB8" s="458"/>
    </row>
    <row r="9" ht="18.0" customHeight="1">
      <c r="A9" s="455"/>
      <c r="B9" s="456" t="s">
        <v>159</v>
      </c>
      <c r="C9" s="458" t="s">
        <v>160</v>
      </c>
      <c r="D9" s="458" t="s">
        <v>161</v>
      </c>
      <c r="E9" s="455"/>
      <c r="F9" s="455" t="s">
        <v>12</v>
      </c>
      <c r="G9" s="455" t="s">
        <v>48</v>
      </c>
      <c r="H9" s="470" t="s">
        <v>49</v>
      </c>
      <c r="I9" s="469"/>
      <c r="J9" s="469"/>
      <c r="K9" s="470"/>
      <c r="L9" s="458"/>
      <c r="M9" s="458"/>
      <c r="N9" s="458"/>
      <c r="O9" s="455"/>
      <c r="P9" s="455"/>
      <c r="Q9" s="455"/>
      <c r="R9" s="458"/>
      <c r="S9" s="458"/>
      <c r="T9" s="458"/>
      <c r="U9" s="458"/>
      <c r="V9" s="456"/>
      <c r="W9" s="458"/>
      <c r="X9" s="458"/>
      <c r="Y9" s="458"/>
      <c r="Z9" s="455"/>
      <c r="AA9" s="455"/>
      <c r="AB9" s="458"/>
    </row>
    <row r="10" ht="18.0" customHeight="1">
      <c r="A10" s="455"/>
      <c r="B10" s="456">
        <v>1.0</v>
      </c>
      <c r="C10" s="456"/>
      <c r="D10" s="519"/>
      <c r="E10" s="455"/>
      <c r="F10" s="455"/>
      <c r="G10" s="455"/>
      <c r="H10" s="470"/>
      <c r="I10" s="469"/>
      <c r="J10" s="469"/>
      <c r="K10" s="470"/>
      <c r="L10" s="458"/>
      <c r="M10" s="458"/>
      <c r="N10" s="458"/>
      <c r="O10" s="455"/>
      <c r="P10" s="455"/>
      <c r="Q10" s="455"/>
      <c r="R10" s="458"/>
      <c r="S10" s="458"/>
      <c r="T10" s="458"/>
      <c r="U10" s="458"/>
      <c r="V10" s="456"/>
      <c r="W10" s="458"/>
      <c r="X10" s="458"/>
      <c r="Y10" s="458"/>
      <c r="Z10" s="455"/>
      <c r="AA10" s="455"/>
      <c r="AB10" s="458"/>
    </row>
    <row r="11" ht="18.0" customHeight="1">
      <c r="A11" s="455"/>
      <c r="B11" s="456">
        <v>2.0</v>
      </c>
      <c r="C11" s="456"/>
      <c r="D11" s="520"/>
      <c r="E11" s="501"/>
      <c r="F11" s="521" t="s">
        <v>163</v>
      </c>
      <c r="G11" s="481">
        <f>+D10+D12+D14+D15+D16+D17+D18+D19+D20+D21+D22+D23+D24+D25+D26+D27+D28+D29+D30+D31+D32</f>
        <v>0</v>
      </c>
      <c r="H11" s="522" t="str">
        <f>+G11/G16*100</f>
        <v>#DIV/0!</v>
      </c>
      <c r="I11" s="473"/>
      <c r="J11" s="473"/>
      <c r="K11" s="468"/>
      <c r="L11" s="458"/>
      <c r="M11" s="458"/>
      <c r="N11" s="458"/>
      <c r="O11" s="455"/>
      <c r="P11" s="455"/>
      <c r="Q11" s="455"/>
      <c r="R11" s="458"/>
      <c r="S11" s="458"/>
      <c r="T11" s="458"/>
      <c r="U11" s="458"/>
      <c r="V11" s="456"/>
      <c r="W11" s="483"/>
      <c r="X11" s="463"/>
      <c r="Y11" s="463"/>
      <c r="Z11" s="455"/>
      <c r="AA11" s="455"/>
      <c r="AB11" s="458"/>
    </row>
    <row r="12" ht="18.0" customHeight="1">
      <c r="A12" s="455"/>
      <c r="B12" s="456">
        <v>3.0</v>
      </c>
      <c r="C12" s="456"/>
      <c r="D12" s="519"/>
      <c r="E12" s="456"/>
      <c r="F12" s="463" t="s">
        <v>164</v>
      </c>
      <c r="G12" s="472">
        <f>+D11+D33</f>
        <v>0</v>
      </c>
      <c r="H12" s="522" t="str">
        <f>+G12/G16*100</f>
        <v>#DIV/0!</v>
      </c>
      <c r="I12" s="469"/>
      <c r="J12" s="469"/>
      <c r="K12" s="458"/>
      <c r="L12" s="458"/>
      <c r="M12" s="458"/>
      <c r="N12" s="458"/>
      <c r="O12" s="455"/>
      <c r="P12" s="455"/>
      <c r="Q12" s="455"/>
      <c r="R12" s="458"/>
      <c r="S12" s="458"/>
      <c r="T12" s="458"/>
      <c r="U12" s="458"/>
      <c r="V12" s="456"/>
      <c r="W12" s="475"/>
      <c r="X12" s="476"/>
      <c r="Y12" s="476"/>
      <c r="Z12" s="455"/>
      <c r="AA12" s="455"/>
      <c r="AB12" s="458"/>
    </row>
    <row r="13" ht="18.0" customHeight="1">
      <c r="A13" s="455"/>
      <c r="B13" s="456"/>
      <c r="C13" s="456"/>
      <c r="D13" s="519"/>
      <c r="E13" s="456"/>
      <c r="F13" s="463" t="s">
        <v>165</v>
      </c>
      <c r="G13" s="472"/>
      <c r="H13" s="522" t="str">
        <f>+G13/G16*100</f>
        <v>#DIV/0!</v>
      </c>
      <c r="I13" s="469"/>
      <c r="J13" s="469"/>
      <c r="K13" s="458"/>
      <c r="L13" s="458"/>
      <c r="M13" s="458"/>
      <c r="N13" s="458"/>
      <c r="O13" s="455"/>
      <c r="P13" s="455"/>
      <c r="Q13" s="455"/>
      <c r="R13" s="458"/>
      <c r="S13" s="458"/>
      <c r="T13" s="458"/>
      <c r="U13" s="458"/>
      <c r="V13" s="456"/>
      <c r="W13" s="475"/>
      <c r="X13" s="476"/>
      <c r="Y13" s="476"/>
      <c r="Z13" s="455"/>
      <c r="AA13" s="455"/>
      <c r="AB13" s="458"/>
    </row>
    <row r="14" ht="18.0" customHeight="1">
      <c r="A14" s="455"/>
      <c r="B14" s="456">
        <v>4.0</v>
      </c>
      <c r="C14" s="456"/>
      <c r="D14" s="519"/>
      <c r="E14" s="456"/>
      <c r="F14" s="463" t="s">
        <v>166</v>
      </c>
      <c r="G14" s="472">
        <v>0.0</v>
      </c>
      <c r="H14" s="522" t="str">
        <f>+G14/G16*100</f>
        <v>#DIV/0!</v>
      </c>
      <c r="I14" s="469"/>
      <c r="J14" s="469"/>
      <c r="K14" s="458"/>
      <c r="L14" s="458"/>
      <c r="M14" s="458"/>
      <c r="N14" s="458"/>
      <c r="O14" s="455"/>
      <c r="P14" s="455"/>
      <c r="Q14" s="455"/>
      <c r="R14" s="458"/>
      <c r="S14" s="458"/>
      <c r="T14" s="458"/>
      <c r="U14" s="458"/>
      <c r="V14" s="456"/>
      <c r="W14" s="475"/>
      <c r="X14" s="476"/>
      <c r="Y14" s="476"/>
      <c r="Z14" s="455"/>
      <c r="AA14" s="455"/>
      <c r="AB14" s="458"/>
    </row>
    <row r="15" ht="18.0" customHeight="1">
      <c r="A15" s="455"/>
      <c r="B15" s="456">
        <v>5.0</v>
      </c>
      <c r="C15" s="456"/>
      <c r="D15" s="519"/>
      <c r="E15" s="456"/>
      <c r="F15" s="463" t="s">
        <v>167</v>
      </c>
      <c r="G15" s="472">
        <f>+D39+D42</f>
        <v>0</v>
      </c>
      <c r="H15" s="522" t="str">
        <f>+G15/G16*100</f>
        <v>#DIV/0!</v>
      </c>
      <c r="I15" s="469"/>
      <c r="J15" s="469"/>
      <c r="K15" s="458"/>
      <c r="L15" s="458"/>
      <c r="M15" s="458"/>
      <c r="N15" s="458"/>
      <c r="O15" s="455"/>
      <c r="P15" s="455"/>
      <c r="Q15" s="455"/>
      <c r="R15" s="458"/>
      <c r="S15" s="458"/>
      <c r="T15" s="458"/>
      <c r="U15" s="458"/>
      <c r="V15" s="456"/>
      <c r="W15" s="456"/>
      <c r="X15" s="476"/>
      <c r="Y15" s="476"/>
      <c r="Z15" s="455"/>
      <c r="AA15" s="455"/>
      <c r="AB15" s="458"/>
    </row>
    <row r="16" ht="18.0" customHeight="1">
      <c r="A16" s="455"/>
      <c r="B16" s="456">
        <v>6.0</v>
      </c>
      <c r="C16" s="456"/>
      <c r="D16" s="519"/>
      <c r="E16" s="501"/>
      <c r="F16" s="463"/>
      <c r="G16" s="485">
        <f t="shared" ref="G16:H16" si="1">SUM(G11:G15)</f>
        <v>0</v>
      </c>
      <c r="H16" s="523" t="str">
        <f t="shared" si="1"/>
        <v>#DIV/0!</v>
      </c>
      <c r="I16" s="469"/>
      <c r="J16" s="469"/>
      <c r="K16" s="458"/>
      <c r="L16" s="458"/>
      <c r="M16" s="458"/>
      <c r="N16" s="458"/>
      <c r="O16" s="455"/>
      <c r="P16" s="455"/>
      <c r="Q16" s="455"/>
      <c r="R16" s="458"/>
      <c r="S16" s="458"/>
      <c r="T16" s="458"/>
      <c r="U16" s="458"/>
      <c r="V16" s="456"/>
      <c r="W16" s="456"/>
      <c r="X16" s="457"/>
      <c r="Y16" s="457"/>
      <c r="Z16" s="455"/>
      <c r="AA16" s="455"/>
      <c r="AB16" s="458"/>
    </row>
    <row r="17" ht="18.0" customHeight="1">
      <c r="A17" s="455"/>
      <c r="B17" s="456">
        <v>7.0</v>
      </c>
      <c r="C17" s="456"/>
      <c r="D17" s="524"/>
      <c r="E17" s="456"/>
      <c r="F17" s="463"/>
      <c r="G17" s="525"/>
      <c r="H17" s="472"/>
      <c r="I17" s="469"/>
      <c r="J17" s="469"/>
      <c r="K17" s="458"/>
      <c r="L17" s="458"/>
      <c r="M17" s="458"/>
      <c r="N17" s="458"/>
      <c r="O17" s="455"/>
      <c r="P17" s="455"/>
      <c r="Q17" s="455"/>
      <c r="R17" s="458"/>
      <c r="S17" s="458"/>
      <c r="T17" s="458"/>
      <c r="U17" s="458"/>
      <c r="V17" s="456"/>
      <c r="W17" s="456"/>
      <c r="X17" s="476"/>
      <c r="Y17" s="476"/>
      <c r="Z17" s="455"/>
      <c r="AA17" s="455"/>
      <c r="AB17" s="458"/>
    </row>
    <row r="18" ht="18.0" customHeight="1">
      <c r="A18" s="455"/>
      <c r="B18" s="456">
        <v>8.0</v>
      </c>
      <c r="C18" s="456"/>
      <c r="D18" s="519"/>
      <c r="E18" s="456"/>
      <c r="F18" s="463"/>
      <c r="G18" s="463"/>
      <c r="H18" s="456"/>
      <c r="I18" s="469"/>
      <c r="J18" s="469"/>
      <c r="K18" s="458"/>
      <c r="L18" s="458"/>
      <c r="M18" s="458"/>
      <c r="N18" s="458"/>
      <c r="O18" s="455"/>
      <c r="P18" s="455"/>
      <c r="Q18" s="455"/>
      <c r="R18" s="458"/>
      <c r="S18" s="458"/>
      <c r="T18" s="458"/>
      <c r="U18" s="458"/>
      <c r="V18" s="456"/>
      <c r="W18" s="456"/>
      <c r="X18" s="476"/>
      <c r="Y18" s="476"/>
      <c r="Z18" s="455"/>
      <c r="AA18" s="455"/>
      <c r="AB18" s="458"/>
    </row>
    <row r="19" ht="18.0" customHeight="1">
      <c r="A19" s="455"/>
      <c r="B19" s="456">
        <v>9.0</v>
      </c>
      <c r="C19" s="456"/>
      <c r="D19" s="519"/>
      <c r="E19" s="456"/>
      <c r="F19" s="463"/>
      <c r="G19" s="463"/>
      <c r="H19" s="456"/>
      <c r="I19" s="469"/>
      <c r="J19" s="469"/>
      <c r="K19" s="458"/>
      <c r="L19" s="458"/>
      <c r="M19" s="458"/>
      <c r="N19" s="458"/>
      <c r="O19" s="455"/>
      <c r="P19" s="455"/>
      <c r="Q19" s="455"/>
      <c r="R19" s="458"/>
      <c r="S19" s="458"/>
      <c r="T19" s="458"/>
      <c r="U19" s="458"/>
      <c r="V19" s="456"/>
      <c r="W19" s="456"/>
      <c r="X19" s="463"/>
      <c r="Y19" s="463"/>
      <c r="Z19" s="455"/>
      <c r="AA19" s="455"/>
      <c r="AB19" s="458"/>
    </row>
    <row r="20" ht="18.0" customHeight="1">
      <c r="A20" s="455"/>
      <c r="B20" s="456">
        <v>10.0</v>
      </c>
      <c r="C20" s="456"/>
      <c r="D20" s="519"/>
      <c r="E20" s="456"/>
      <c r="F20" s="463"/>
      <c r="G20" s="463"/>
      <c r="H20" s="456"/>
      <c r="I20" s="469"/>
      <c r="J20" s="469"/>
      <c r="K20" s="458"/>
      <c r="L20" s="458"/>
      <c r="M20" s="458"/>
      <c r="N20" s="458"/>
      <c r="O20" s="455"/>
      <c r="P20" s="455"/>
      <c r="Q20" s="455"/>
      <c r="R20" s="458"/>
      <c r="S20" s="458"/>
      <c r="T20" s="458"/>
      <c r="U20" s="458"/>
      <c r="V20" s="456"/>
      <c r="W20" s="456"/>
      <c r="X20" s="463"/>
      <c r="Y20" s="463"/>
      <c r="Z20" s="455"/>
      <c r="AA20" s="455"/>
      <c r="AB20" s="458"/>
    </row>
    <row r="21" ht="18.0" customHeight="1">
      <c r="A21" s="455"/>
      <c r="B21" s="456">
        <v>11.0</v>
      </c>
      <c r="C21" s="456"/>
      <c r="D21" s="519"/>
      <c r="E21" s="456"/>
      <c r="F21" s="463"/>
      <c r="G21" s="463"/>
      <c r="H21" s="456"/>
      <c r="I21" s="469"/>
      <c r="J21" s="469"/>
      <c r="K21" s="458"/>
      <c r="L21" s="458"/>
      <c r="M21" s="458"/>
      <c r="N21" s="458"/>
      <c r="O21" s="455"/>
      <c r="P21" s="455"/>
      <c r="Q21" s="455"/>
      <c r="R21" s="458"/>
      <c r="S21" s="458"/>
      <c r="T21" s="458"/>
      <c r="U21" s="458"/>
      <c r="V21" s="456"/>
      <c r="W21" s="456"/>
      <c r="X21" s="463"/>
      <c r="Y21" s="463"/>
      <c r="Z21" s="455"/>
      <c r="AA21" s="455"/>
      <c r="AB21" s="458"/>
    </row>
    <row r="22" ht="18.0" customHeight="1">
      <c r="A22" s="455"/>
      <c r="B22" s="456">
        <v>12.0</v>
      </c>
      <c r="C22" s="456"/>
      <c r="D22" s="519"/>
      <c r="E22" s="456"/>
      <c r="F22" s="463"/>
      <c r="G22" s="463"/>
      <c r="H22" s="456"/>
      <c r="I22" s="469"/>
      <c r="J22" s="469"/>
      <c r="K22" s="458"/>
      <c r="L22" s="458"/>
      <c r="M22" s="458"/>
      <c r="N22" s="458"/>
      <c r="O22" s="455"/>
      <c r="P22" s="455"/>
      <c r="Q22" s="455"/>
      <c r="R22" s="458"/>
      <c r="S22" s="458"/>
      <c r="T22" s="458"/>
      <c r="U22" s="458"/>
      <c r="V22" s="456"/>
      <c r="W22" s="456"/>
      <c r="X22" s="463"/>
      <c r="Y22" s="463"/>
      <c r="Z22" s="455"/>
      <c r="AA22" s="455"/>
      <c r="AB22" s="458"/>
    </row>
    <row r="23" ht="18.0" customHeight="1">
      <c r="A23" s="455"/>
      <c r="B23" s="456">
        <v>13.0</v>
      </c>
      <c r="C23" s="456"/>
      <c r="D23" s="519"/>
      <c r="E23" s="456"/>
      <c r="F23" s="463"/>
      <c r="G23" s="463"/>
      <c r="H23" s="456"/>
      <c r="I23" s="469"/>
      <c r="J23" s="469"/>
      <c r="K23" s="458"/>
      <c r="L23" s="458"/>
      <c r="M23" s="458"/>
      <c r="N23" s="458"/>
      <c r="O23" s="455"/>
      <c r="P23" s="455"/>
      <c r="Q23" s="455"/>
      <c r="R23" s="458"/>
      <c r="S23" s="458"/>
      <c r="T23" s="458"/>
      <c r="U23" s="458"/>
      <c r="V23" s="456"/>
      <c r="W23" s="475"/>
      <c r="X23" s="463"/>
      <c r="Y23" s="463"/>
      <c r="Z23" s="455"/>
      <c r="AA23" s="455"/>
      <c r="AB23" s="458"/>
    </row>
    <row r="24" ht="18.0" customHeight="1">
      <c r="A24" s="455"/>
      <c r="B24" s="456">
        <v>14.0</v>
      </c>
      <c r="C24" s="456"/>
      <c r="D24" s="519"/>
      <c r="E24" s="456"/>
      <c r="F24" s="463"/>
      <c r="G24" s="463"/>
      <c r="H24" s="456"/>
      <c r="I24" s="469"/>
      <c r="J24" s="469"/>
      <c r="K24" s="458"/>
      <c r="L24" s="458"/>
      <c r="M24" s="458"/>
      <c r="N24" s="458"/>
      <c r="O24" s="455"/>
      <c r="P24" s="455"/>
      <c r="Q24" s="455"/>
      <c r="R24" s="458"/>
      <c r="S24" s="458"/>
      <c r="T24" s="458"/>
      <c r="U24" s="458"/>
      <c r="V24" s="456"/>
      <c r="W24" s="463"/>
      <c r="X24" s="463"/>
      <c r="Y24" s="463"/>
      <c r="Z24" s="455"/>
      <c r="AA24" s="455"/>
      <c r="AB24" s="458"/>
    </row>
    <row r="25" ht="18.0" customHeight="1">
      <c r="A25" s="455"/>
      <c r="B25" s="456">
        <v>15.0</v>
      </c>
      <c r="C25" s="456"/>
      <c r="D25" s="519"/>
      <c r="E25" s="456"/>
      <c r="F25" s="463"/>
      <c r="G25" s="463"/>
      <c r="H25" s="456"/>
      <c r="I25" s="469"/>
      <c r="J25" s="469"/>
      <c r="K25" s="458"/>
      <c r="L25" s="458"/>
      <c r="M25" s="458"/>
      <c r="N25" s="458"/>
      <c r="O25" s="455"/>
      <c r="P25" s="455"/>
      <c r="Q25" s="455"/>
      <c r="R25" s="458"/>
      <c r="S25" s="458"/>
      <c r="T25" s="458"/>
      <c r="U25" s="458"/>
      <c r="V25" s="456"/>
      <c r="W25" s="456"/>
      <c r="X25" s="463"/>
      <c r="Y25" s="463"/>
      <c r="Z25" s="455"/>
      <c r="AA25" s="455"/>
      <c r="AB25" s="458"/>
    </row>
    <row r="26" ht="18.0" customHeight="1">
      <c r="A26" s="455"/>
      <c r="B26" s="456">
        <v>16.0</v>
      </c>
      <c r="C26" s="456"/>
      <c r="D26" s="524"/>
      <c r="E26" s="456"/>
      <c r="F26" s="463"/>
      <c r="G26" s="463"/>
      <c r="H26" s="456"/>
      <c r="I26" s="469"/>
      <c r="J26" s="469"/>
      <c r="K26" s="458"/>
      <c r="L26" s="458"/>
      <c r="M26" s="458"/>
      <c r="N26" s="458"/>
      <c r="O26" s="455"/>
      <c r="P26" s="455"/>
      <c r="Q26" s="455"/>
      <c r="R26" s="458"/>
      <c r="S26" s="458"/>
      <c r="T26" s="458"/>
      <c r="U26" s="458"/>
      <c r="V26" s="456"/>
      <c r="W26" s="456"/>
      <c r="X26" s="463"/>
      <c r="Y26" s="463"/>
      <c r="Z26" s="455"/>
      <c r="AA26" s="455"/>
      <c r="AB26" s="458"/>
    </row>
    <row r="27" ht="18.0" customHeight="1">
      <c r="A27" s="455"/>
      <c r="B27" s="456">
        <v>17.0</v>
      </c>
      <c r="C27" s="456"/>
      <c r="D27" s="519"/>
      <c r="E27" s="456"/>
      <c r="F27" s="463"/>
      <c r="G27" s="463"/>
      <c r="H27" s="456"/>
      <c r="I27" s="469"/>
      <c r="J27" s="469"/>
      <c r="K27" s="458"/>
      <c r="L27" s="458"/>
      <c r="M27" s="458"/>
      <c r="N27" s="458"/>
      <c r="O27" s="455"/>
      <c r="P27" s="455"/>
      <c r="Q27" s="455"/>
      <c r="R27" s="458"/>
      <c r="S27" s="458"/>
      <c r="T27" s="458"/>
      <c r="U27" s="458"/>
      <c r="V27" s="456"/>
      <c r="W27" s="456"/>
      <c r="X27" s="463"/>
      <c r="Y27" s="463"/>
      <c r="Z27" s="455"/>
      <c r="AA27" s="455"/>
      <c r="AB27" s="458"/>
    </row>
    <row r="28" ht="18.0" customHeight="1">
      <c r="A28" s="455"/>
      <c r="B28" s="456">
        <v>18.0</v>
      </c>
      <c r="C28" s="456"/>
      <c r="D28" s="519"/>
      <c r="E28" s="456"/>
      <c r="F28" s="463"/>
      <c r="G28" s="463"/>
      <c r="H28" s="456"/>
      <c r="I28" s="469"/>
      <c r="J28" s="469"/>
      <c r="K28" s="458"/>
      <c r="L28" s="458"/>
      <c r="M28" s="458"/>
      <c r="N28" s="458"/>
      <c r="O28" s="455"/>
      <c r="P28" s="455"/>
      <c r="Q28" s="455"/>
      <c r="R28" s="458"/>
      <c r="S28" s="458"/>
      <c r="T28" s="458"/>
      <c r="U28" s="458"/>
      <c r="V28" s="456"/>
      <c r="W28" s="475"/>
      <c r="X28" s="463"/>
      <c r="Y28" s="463"/>
      <c r="Z28" s="455"/>
      <c r="AA28" s="455"/>
      <c r="AB28" s="458"/>
    </row>
    <row r="29" ht="18.0" customHeight="1">
      <c r="A29" s="455"/>
      <c r="B29" s="456">
        <v>19.0</v>
      </c>
      <c r="C29" s="456"/>
      <c r="D29" s="519"/>
      <c r="E29" s="456"/>
      <c r="F29" s="463"/>
      <c r="G29" s="463"/>
      <c r="H29" s="456"/>
      <c r="I29" s="469"/>
      <c r="J29" s="469"/>
      <c r="K29" s="458"/>
      <c r="L29" s="458"/>
      <c r="M29" s="458"/>
      <c r="N29" s="458"/>
      <c r="O29" s="455"/>
      <c r="P29" s="455"/>
      <c r="Q29" s="455"/>
      <c r="R29" s="458"/>
      <c r="S29" s="458"/>
      <c r="T29" s="458"/>
      <c r="U29" s="458"/>
      <c r="V29" s="456"/>
      <c r="W29" s="463"/>
      <c r="X29" s="463"/>
      <c r="Y29" s="463"/>
      <c r="Z29" s="455"/>
      <c r="AA29" s="455"/>
      <c r="AB29" s="458"/>
    </row>
    <row r="30" ht="18.0" customHeight="1">
      <c r="A30" s="455"/>
      <c r="B30" s="456">
        <v>20.0</v>
      </c>
      <c r="C30" s="456"/>
      <c r="D30" s="519"/>
      <c r="E30" s="456"/>
      <c r="F30" s="463"/>
      <c r="G30" s="463"/>
      <c r="H30" s="456"/>
      <c r="I30" s="469"/>
      <c r="J30" s="469"/>
      <c r="K30" s="458"/>
      <c r="L30" s="458"/>
      <c r="M30" s="458"/>
      <c r="N30" s="458"/>
      <c r="O30" s="455"/>
      <c r="P30" s="455"/>
      <c r="Q30" s="455"/>
      <c r="R30" s="458"/>
      <c r="S30" s="458"/>
      <c r="T30" s="458"/>
      <c r="U30" s="458"/>
      <c r="V30" s="456"/>
      <c r="W30" s="475"/>
      <c r="X30" s="463"/>
      <c r="Y30" s="463"/>
      <c r="Z30" s="455"/>
      <c r="AA30" s="455"/>
      <c r="AB30" s="458"/>
    </row>
    <row r="31" ht="18.0" customHeight="1">
      <c r="A31" s="455"/>
      <c r="B31" s="456">
        <v>21.0</v>
      </c>
      <c r="C31" s="456"/>
      <c r="D31" s="524"/>
      <c r="E31" s="456"/>
      <c r="F31" s="463"/>
      <c r="G31" s="463"/>
      <c r="H31" s="456"/>
      <c r="I31" s="469"/>
      <c r="J31" s="469"/>
      <c r="K31" s="458"/>
      <c r="L31" s="458"/>
      <c r="M31" s="458"/>
      <c r="N31" s="458"/>
      <c r="O31" s="455"/>
      <c r="P31" s="455"/>
      <c r="Q31" s="455"/>
      <c r="R31" s="458"/>
      <c r="S31" s="458"/>
      <c r="T31" s="458"/>
      <c r="U31" s="458"/>
      <c r="V31" s="456"/>
      <c r="W31" s="463"/>
      <c r="X31" s="463"/>
      <c r="Y31" s="463"/>
      <c r="Z31" s="455"/>
      <c r="AA31" s="455"/>
      <c r="AB31" s="458"/>
    </row>
    <row r="32" ht="18.0" customHeight="1">
      <c r="A32" s="455"/>
      <c r="B32" s="456">
        <v>22.0</v>
      </c>
      <c r="C32" s="456"/>
      <c r="D32" s="526"/>
      <c r="E32" s="456"/>
      <c r="F32" s="463"/>
      <c r="G32" s="463"/>
      <c r="H32" s="456"/>
      <c r="I32" s="469"/>
      <c r="J32" s="469"/>
      <c r="K32" s="458"/>
      <c r="L32" s="458"/>
      <c r="M32" s="458"/>
      <c r="N32" s="458"/>
      <c r="O32" s="455"/>
      <c r="P32" s="455"/>
      <c r="Q32" s="455"/>
      <c r="R32" s="458"/>
      <c r="S32" s="458"/>
      <c r="T32" s="458"/>
      <c r="U32" s="458"/>
      <c r="V32" s="456"/>
      <c r="W32" s="483"/>
      <c r="X32" s="463"/>
      <c r="Y32" s="463"/>
      <c r="Z32" s="455"/>
      <c r="AA32" s="455"/>
      <c r="AB32" s="458"/>
    </row>
    <row r="33" ht="18.0" customHeight="1">
      <c r="A33" s="455"/>
      <c r="B33" s="456">
        <v>23.0</v>
      </c>
      <c r="C33" s="456"/>
      <c r="D33" s="519"/>
      <c r="E33" s="456"/>
      <c r="F33" s="463"/>
      <c r="G33" s="463"/>
      <c r="H33" s="456"/>
      <c r="I33" s="469"/>
      <c r="J33" s="469"/>
      <c r="K33" s="458"/>
      <c r="L33" s="458"/>
      <c r="M33" s="458"/>
      <c r="N33" s="458"/>
      <c r="O33" s="455"/>
      <c r="P33" s="455"/>
      <c r="Q33" s="455"/>
      <c r="R33" s="458"/>
      <c r="S33" s="458"/>
      <c r="T33" s="458"/>
      <c r="U33" s="458"/>
      <c r="V33" s="456"/>
      <c r="W33" s="483"/>
      <c r="X33" s="463"/>
      <c r="Y33" s="463"/>
      <c r="Z33" s="455"/>
      <c r="AA33" s="455"/>
      <c r="AB33" s="458"/>
    </row>
    <row r="34" ht="18.0" customHeight="1">
      <c r="A34" s="455"/>
      <c r="B34" s="456" t="s">
        <v>143</v>
      </c>
      <c r="C34" s="456"/>
      <c r="D34" s="527">
        <f>SUM(D10:D33)</f>
        <v>0</v>
      </c>
      <c r="E34" s="456"/>
      <c r="F34" s="463"/>
      <c r="G34" s="463"/>
      <c r="H34" s="456"/>
      <c r="I34" s="469"/>
      <c r="J34" s="469"/>
      <c r="K34" s="458"/>
      <c r="L34" s="458"/>
      <c r="M34" s="458"/>
      <c r="N34" s="458"/>
      <c r="O34" s="455"/>
      <c r="P34" s="455"/>
      <c r="Q34" s="455"/>
      <c r="R34" s="458"/>
      <c r="S34" s="458"/>
      <c r="T34" s="458"/>
      <c r="U34" s="458"/>
      <c r="V34" s="456"/>
      <c r="W34" s="456"/>
      <c r="X34" s="463"/>
      <c r="Y34" s="463"/>
      <c r="Z34" s="455"/>
      <c r="AA34" s="455"/>
      <c r="AB34" s="458"/>
    </row>
    <row r="35" ht="18.0" customHeight="1">
      <c r="A35" s="455"/>
      <c r="B35" s="456"/>
      <c r="C35" s="456"/>
      <c r="D35" s="524"/>
      <c r="E35" s="456"/>
      <c r="F35" s="463"/>
      <c r="G35" s="463"/>
      <c r="H35" s="456"/>
      <c r="I35" s="469"/>
      <c r="J35" s="469"/>
      <c r="K35" s="458"/>
      <c r="L35" s="458"/>
      <c r="M35" s="458"/>
      <c r="N35" s="458"/>
      <c r="O35" s="455"/>
      <c r="P35" s="455"/>
      <c r="Q35" s="455"/>
      <c r="R35" s="458"/>
      <c r="S35" s="458"/>
      <c r="T35" s="458"/>
      <c r="U35" s="458"/>
      <c r="V35" s="456"/>
      <c r="W35" s="456"/>
      <c r="X35" s="463"/>
      <c r="Y35" s="463"/>
      <c r="Z35" s="455"/>
      <c r="AA35" s="455"/>
      <c r="AB35" s="458"/>
    </row>
    <row r="36" ht="18.0" customHeight="1">
      <c r="A36" s="455"/>
      <c r="B36" s="456"/>
      <c r="C36" s="456"/>
      <c r="D36" s="524"/>
      <c r="E36" s="456"/>
      <c r="F36" s="463"/>
      <c r="G36" s="463"/>
      <c r="H36" s="456"/>
      <c r="I36" s="469"/>
      <c r="J36" s="469"/>
      <c r="K36" s="458"/>
      <c r="L36" s="458"/>
      <c r="M36" s="458"/>
      <c r="N36" s="458"/>
      <c r="O36" s="455"/>
      <c r="P36" s="455"/>
      <c r="Q36" s="455"/>
      <c r="R36" s="458"/>
      <c r="S36" s="458"/>
      <c r="T36" s="458"/>
      <c r="U36" s="458"/>
      <c r="V36" s="456"/>
      <c r="W36" s="463"/>
      <c r="X36" s="463"/>
      <c r="Y36" s="463"/>
      <c r="Z36" s="455"/>
      <c r="AA36" s="455"/>
      <c r="AB36" s="458"/>
    </row>
    <row r="37" ht="18.0" customHeight="1">
      <c r="A37" s="455"/>
      <c r="B37" s="456"/>
      <c r="C37" s="456"/>
      <c r="D37" s="519"/>
      <c r="E37" s="456"/>
      <c r="F37" s="463"/>
      <c r="G37" s="463"/>
      <c r="H37" s="456"/>
      <c r="I37" s="469"/>
      <c r="J37" s="469"/>
      <c r="K37" s="458"/>
      <c r="L37" s="458"/>
      <c r="M37" s="458"/>
      <c r="N37" s="458"/>
      <c r="O37" s="455"/>
      <c r="P37" s="455"/>
      <c r="Q37" s="455"/>
      <c r="R37" s="458"/>
      <c r="S37" s="458"/>
      <c r="T37" s="458"/>
      <c r="U37" s="458"/>
      <c r="V37" s="456"/>
      <c r="W37" s="483"/>
      <c r="X37" s="463"/>
      <c r="Y37" s="463"/>
      <c r="Z37" s="455"/>
      <c r="AA37" s="455"/>
      <c r="AB37" s="458"/>
    </row>
    <row r="38" ht="18.0" customHeight="1">
      <c r="A38" s="455"/>
      <c r="B38" s="456"/>
      <c r="C38" s="456"/>
      <c r="D38" s="519"/>
      <c r="E38" s="456"/>
      <c r="F38" s="463"/>
      <c r="G38" s="463"/>
      <c r="H38" s="456"/>
      <c r="I38" s="469"/>
      <c r="J38" s="469"/>
      <c r="K38" s="458"/>
      <c r="L38" s="458"/>
      <c r="M38" s="458"/>
      <c r="N38" s="458"/>
      <c r="O38" s="455"/>
      <c r="P38" s="455"/>
      <c r="Q38" s="455"/>
      <c r="R38" s="458"/>
      <c r="S38" s="458"/>
      <c r="T38" s="458"/>
      <c r="U38" s="458"/>
      <c r="V38" s="456"/>
      <c r="W38" s="456"/>
      <c r="X38" s="463"/>
      <c r="Y38" s="463"/>
      <c r="Z38" s="455"/>
      <c r="AA38" s="455"/>
      <c r="AB38" s="458"/>
    </row>
    <row r="39" ht="18.0" customHeight="1">
      <c r="A39" s="455"/>
      <c r="B39" s="456"/>
      <c r="C39" s="456"/>
      <c r="D39" s="519"/>
      <c r="E39" s="456"/>
      <c r="F39" s="463"/>
      <c r="G39" s="463"/>
      <c r="H39" s="456"/>
      <c r="I39" s="469"/>
      <c r="J39" s="469"/>
      <c r="K39" s="458"/>
      <c r="L39" s="458"/>
      <c r="M39" s="458"/>
      <c r="N39" s="458"/>
      <c r="O39" s="455"/>
      <c r="P39" s="455"/>
      <c r="Q39" s="455"/>
      <c r="R39" s="458"/>
      <c r="S39" s="458"/>
      <c r="T39" s="458"/>
      <c r="U39" s="458"/>
      <c r="V39" s="456"/>
      <c r="W39" s="456"/>
      <c r="X39" s="463"/>
      <c r="Y39" s="463"/>
      <c r="Z39" s="455"/>
      <c r="AA39" s="455"/>
      <c r="AB39" s="458"/>
    </row>
    <row r="40" ht="18.0" customHeight="1">
      <c r="A40" s="455"/>
      <c r="B40" s="456"/>
      <c r="C40" s="456"/>
      <c r="D40" s="519"/>
      <c r="E40" s="456"/>
      <c r="F40" s="463"/>
      <c r="G40" s="463"/>
      <c r="H40" s="456"/>
      <c r="I40" s="469"/>
      <c r="J40" s="469"/>
      <c r="K40" s="458"/>
      <c r="L40" s="458"/>
      <c r="M40" s="458"/>
      <c r="N40" s="458"/>
      <c r="O40" s="455"/>
      <c r="P40" s="455"/>
      <c r="Q40" s="455"/>
      <c r="R40" s="458"/>
      <c r="S40" s="458"/>
      <c r="T40" s="458"/>
      <c r="U40" s="458"/>
      <c r="V40" s="461"/>
      <c r="W40" s="458"/>
      <c r="X40" s="455"/>
      <c r="Y40" s="455"/>
      <c r="Z40" s="455"/>
      <c r="AA40" s="455"/>
      <c r="AB40" s="458"/>
    </row>
    <row r="41" ht="18.0" customHeight="1">
      <c r="A41" s="455"/>
      <c r="B41" s="456"/>
      <c r="C41" s="456"/>
      <c r="D41" s="519"/>
      <c r="E41" s="456"/>
      <c r="F41" s="463"/>
      <c r="G41" s="463"/>
      <c r="H41" s="456"/>
      <c r="I41" s="469"/>
      <c r="J41" s="469"/>
      <c r="K41" s="458"/>
      <c r="L41" s="458"/>
      <c r="M41" s="458"/>
      <c r="N41" s="458"/>
      <c r="O41" s="455"/>
      <c r="P41" s="455"/>
      <c r="Q41" s="455"/>
      <c r="R41" s="458"/>
      <c r="S41" s="458"/>
      <c r="T41" s="458"/>
      <c r="U41" s="458"/>
      <c r="V41" s="461"/>
      <c r="W41" s="458"/>
      <c r="X41" s="455"/>
      <c r="Y41" s="455"/>
      <c r="Z41" s="455"/>
      <c r="AA41" s="455"/>
      <c r="AB41" s="458"/>
    </row>
    <row r="42" ht="18.0" customHeight="1">
      <c r="A42" s="455"/>
      <c r="B42" s="456"/>
      <c r="C42" s="456"/>
      <c r="D42" s="519"/>
      <c r="E42" s="456"/>
      <c r="F42" s="463"/>
      <c r="G42" s="463"/>
      <c r="H42" s="456"/>
      <c r="I42" s="469"/>
      <c r="J42" s="469"/>
      <c r="K42" s="458"/>
      <c r="L42" s="458"/>
      <c r="M42" s="458"/>
      <c r="N42" s="458"/>
      <c r="O42" s="455"/>
      <c r="P42" s="455"/>
      <c r="Q42" s="455"/>
      <c r="R42" s="458"/>
      <c r="S42" s="458"/>
      <c r="T42" s="458"/>
      <c r="U42" s="458"/>
      <c r="V42" s="461"/>
      <c r="W42" s="458"/>
      <c r="X42" s="455"/>
      <c r="Y42" s="455"/>
      <c r="Z42" s="455"/>
      <c r="AA42" s="455"/>
      <c r="AB42" s="458"/>
    </row>
    <row r="43" ht="18.0" customHeight="1">
      <c r="A43" s="455"/>
      <c r="B43" s="456"/>
      <c r="C43" s="456"/>
      <c r="D43" s="519"/>
      <c r="E43" s="456"/>
      <c r="F43" s="463"/>
      <c r="G43" s="463"/>
      <c r="H43" s="456"/>
      <c r="I43" s="469"/>
      <c r="J43" s="469"/>
      <c r="K43" s="458"/>
      <c r="L43" s="458"/>
      <c r="M43" s="458"/>
      <c r="N43" s="458"/>
      <c r="O43" s="455"/>
      <c r="P43" s="455"/>
      <c r="Q43" s="455"/>
      <c r="R43" s="458"/>
      <c r="S43" s="458"/>
      <c r="T43" s="458"/>
      <c r="U43" s="458"/>
      <c r="V43" s="461"/>
      <c r="W43" s="458"/>
      <c r="X43" s="455"/>
      <c r="Y43" s="455"/>
      <c r="Z43" s="455"/>
      <c r="AA43" s="455"/>
      <c r="AB43" s="458"/>
    </row>
    <row r="44" ht="18.0" customHeight="1">
      <c r="A44" s="455"/>
      <c r="B44" s="456"/>
      <c r="C44" s="456"/>
      <c r="D44" s="524"/>
      <c r="E44" s="456"/>
      <c r="F44" s="463"/>
      <c r="G44" s="463"/>
      <c r="H44" s="456"/>
      <c r="I44" s="469"/>
      <c r="J44" s="469"/>
      <c r="K44" s="458"/>
      <c r="L44" s="458"/>
      <c r="M44" s="458"/>
      <c r="N44" s="458"/>
      <c r="O44" s="455"/>
      <c r="P44" s="455"/>
      <c r="Q44" s="455"/>
      <c r="R44" s="458"/>
      <c r="S44" s="458"/>
      <c r="T44" s="458"/>
      <c r="U44" s="458"/>
      <c r="V44" s="461"/>
      <c r="W44" s="458"/>
      <c r="X44" s="455"/>
      <c r="Y44" s="455"/>
      <c r="Z44" s="455"/>
      <c r="AA44" s="455"/>
      <c r="AB44" s="458"/>
    </row>
    <row r="45" ht="18.0" customHeight="1">
      <c r="A45" s="455"/>
      <c r="B45" s="456"/>
      <c r="C45" s="456"/>
      <c r="D45" s="520"/>
      <c r="E45" s="456"/>
      <c r="F45" s="463"/>
      <c r="G45" s="463"/>
      <c r="H45" s="456"/>
      <c r="I45" s="469"/>
      <c r="J45" s="469"/>
      <c r="K45" s="458"/>
      <c r="L45" s="458"/>
      <c r="M45" s="458"/>
      <c r="N45" s="458"/>
      <c r="O45" s="455"/>
      <c r="P45" s="455"/>
      <c r="Q45" s="455"/>
      <c r="R45" s="458"/>
      <c r="S45" s="458"/>
      <c r="T45" s="458"/>
      <c r="U45" s="458"/>
      <c r="V45" s="461"/>
      <c r="W45" s="458"/>
      <c r="X45" s="455"/>
      <c r="Y45" s="455"/>
      <c r="Z45" s="455"/>
      <c r="AA45" s="455"/>
      <c r="AB45" s="458"/>
    </row>
    <row r="46" ht="18.0" customHeight="1">
      <c r="A46" s="455"/>
      <c r="B46" s="456"/>
      <c r="C46" s="456"/>
      <c r="D46" s="528"/>
      <c r="E46" s="456"/>
      <c r="F46" s="463"/>
      <c r="G46" s="463"/>
      <c r="H46" s="456"/>
      <c r="I46" s="469"/>
      <c r="J46" s="469"/>
      <c r="K46" s="458"/>
      <c r="L46" s="458"/>
      <c r="M46" s="458"/>
      <c r="N46" s="458"/>
      <c r="O46" s="455"/>
      <c r="P46" s="455"/>
      <c r="Q46" s="455"/>
      <c r="R46" s="458"/>
      <c r="S46" s="458"/>
      <c r="T46" s="458"/>
      <c r="U46" s="458"/>
      <c r="V46" s="461"/>
      <c r="W46" s="458"/>
      <c r="X46" s="455"/>
      <c r="Y46" s="455"/>
      <c r="Z46" s="455"/>
      <c r="AA46" s="455"/>
      <c r="AB46" s="458"/>
    </row>
    <row r="47" ht="18.0" customHeight="1">
      <c r="A47" s="455"/>
      <c r="B47" s="456"/>
      <c r="C47" s="456"/>
      <c r="D47" s="520"/>
      <c r="E47" s="456"/>
      <c r="F47" s="463"/>
      <c r="G47" s="463"/>
      <c r="H47" s="456"/>
      <c r="I47" s="469"/>
      <c r="J47" s="469"/>
      <c r="K47" s="458"/>
      <c r="L47" s="458"/>
      <c r="M47" s="458"/>
      <c r="N47" s="458"/>
      <c r="O47" s="455"/>
      <c r="P47" s="455"/>
      <c r="Q47" s="455"/>
      <c r="R47" s="458"/>
      <c r="S47" s="458"/>
      <c r="T47" s="458"/>
      <c r="U47" s="458"/>
      <c r="V47" s="461"/>
      <c r="W47" s="458"/>
      <c r="X47" s="455"/>
      <c r="Y47" s="455"/>
      <c r="Z47" s="455"/>
      <c r="AA47" s="455"/>
      <c r="AB47" s="458"/>
    </row>
    <row r="48" ht="18.0" customHeight="1">
      <c r="A48" s="455"/>
      <c r="B48" s="456"/>
      <c r="C48" s="475"/>
      <c r="D48" s="519"/>
      <c r="E48" s="456"/>
      <c r="F48" s="463"/>
      <c r="G48" s="463"/>
      <c r="H48" s="456"/>
      <c r="I48" s="469"/>
      <c r="J48" s="469"/>
      <c r="K48" s="458"/>
      <c r="L48" s="458"/>
      <c r="M48" s="458"/>
      <c r="N48" s="458"/>
      <c r="O48" s="455"/>
      <c r="P48" s="455"/>
      <c r="Q48" s="455"/>
      <c r="R48" s="458"/>
      <c r="S48" s="458"/>
      <c r="T48" s="458"/>
      <c r="U48" s="458"/>
      <c r="V48" s="461"/>
      <c r="W48" s="458"/>
      <c r="X48" s="455"/>
      <c r="Y48" s="455"/>
      <c r="Z48" s="455"/>
      <c r="AA48" s="455"/>
      <c r="AB48" s="458"/>
    </row>
    <row r="49" ht="18.0" customHeight="1">
      <c r="A49" s="455"/>
      <c r="B49" s="456"/>
      <c r="C49" s="456"/>
      <c r="D49" s="519"/>
      <c r="E49" s="456"/>
      <c r="F49" s="463"/>
      <c r="G49" s="463"/>
      <c r="H49" s="456"/>
      <c r="I49" s="469"/>
      <c r="J49" s="469"/>
      <c r="K49" s="458"/>
      <c r="L49" s="458"/>
      <c r="M49" s="458"/>
      <c r="N49" s="458"/>
      <c r="O49" s="455"/>
      <c r="P49" s="455"/>
      <c r="Q49" s="455"/>
      <c r="R49" s="458"/>
      <c r="S49" s="458"/>
      <c r="T49" s="458"/>
      <c r="U49" s="458"/>
      <c r="V49" s="461"/>
      <c r="W49" s="458"/>
      <c r="X49" s="455"/>
      <c r="Y49" s="455"/>
      <c r="Z49" s="455"/>
      <c r="AA49" s="455"/>
      <c r="AB49" s="458"/>
    </row>
    <row r="50" ht="18.0" customHeight="1">
      <c r="A50" s="455"/>
      <c r="B50" s="456"/>
      <c r="C50" s="456"/>
      <c r="D50" s="529"/>
      <c r="E50" s="456"/>
      <c r="F50" s="463"/>
      <c r="G50" s="463"/>
      <c r="H50" s="456"/>
      <c r="I50" s="469"/>
      <c r="J50" s="469"/>
      <c r="K50" s="458"/>
      <c r="L50" s="458"/>
      <c r="M50" s="458"/>
      <c r="N50" s="458"/>
      <c r="O50" s="455"/>
      <c r="P50" s="455"/>
      <c r="Q50" s="455"/>
      <c r="R50" s="458"/>
      <c r="S50" s="458"/>
      <c r="T50" s="458"/>
      <c r="U50" s="458"/>
      <c r="V50" s="461"/>
      <c r="W50" s="458"/>
      <c r="X50" s="455"/>
      <c r="Y50" s="455"/>
      <c r="Z50" s="455"/>
      <c r="AA50" s="455"/>
      <c r="AB50" s="458"/>
    </row>
    <row r="51" ht="18.0" customHeight="1">
      <c r="A51" s="455"/>
      <c r="B51" s="456"/>
      <c r="C51" s="456"/>
      <c r="D51" s="456"/>
      <c r="E51" s="456"/>
      <c r="F51" s="463"/>
      <c r="G51" s="463"/>
      <c r="H51" s="456"/>
      <c r="I51" s="469"/>
      <c r="J51" s="469"/>
      <c r="K51" s="458"/>
      <c r="L51" s="458"/>
      <c r="M51" s="458"/>
      <c r="N51" s="458"/>
      <c r="O51" s="455"/>
      <c r="P51" s="455"/>
      <c r="Q51" s="455"/>
      <c r="R51" s="458"/>
      <c r="S51" s="458"/>
      <c r="T51" s="458"/>
      <c r="U51" s="458"/>
      <c r="V51" s="461"/>
      <c r="W51" s="458"/>
      <c r="X51" s="455"/>
      <c r="Y51" s="455"/>
      <c r="Z51" s="455"/>
      <c r="AA51" s="455"/>
      <c r="AB51" s="458"/>
    </row>
    <row r="52" ht="18.0" customHeight="1">
      <c r="A52" s="455"/>
      <c r="B52" s="456"/>
      <c r="C52" s="456"/>
      <c r="D52" s="456"/>
      <c r="E52" s="456"/>
      <c r="F52" s="463"/>
      <c r="G52" s="463"/>
      <c r="H52" s="456"/>
      <c r="I52" s="469"/>
      <c r="J52" s="469"/>
      <c r="K52" s="458"/>
      <c r="L52" s="458"/>
      <c r="M52" s="458"/>
      <c r="N52" s="458"/>
      <c r="O52" s="455"/>
      <c r="P52" s="455"/>
      <c r="Q52" s="455"/>
      <c r="R52" s="458"/>
      <c r="S52" s="458"/>
      <c r="T52" s="458"/>
      <c r="U52" s="458"/>
      <c r="V52" s="461"/>
      <c r="W52" s="458"/>
      <c r="X52" s="455"/>
      <c r="Y52" s="455"/>
      <c r="Z52" s="455"/>
      <c r="AA52" s="455"/>
      <c r="AB52" s="458"/>
    </row>
    <row r="53" ht="18.0" customHeight="1">
      <c r="A53" s="455"/>
      <c r="B53" s="456"/>
      <c r="C53" s="456"/>
      <c r="D53" s="456"/>
      <c r="E53" s="456"/>
      <c r="F53" s="463"/>
      <c r="G53" s="463"/>
      <c r="H53" s="456"/>
      <c r="I53" s="469"/>
      <c r="J53" s="469"/>
      <c r="K53" s="458"/>
      <c r="L53" s="458"/>
      <c r="M53" s="458"/>
      <c r="N53" s="458"/>
      <c r="O53" s="455"/>
      <c r="P53" s="455"/>
      <c r="Q53" s="455"/>
      <c r="R53" s="458"/>
      <c r="S53" s="458"/>
      <c r="T53" s="458"/>
      <c r="U53" s="458"/>
      <c r="V53" s="461"/>
      <c r="W53" s="458"/>
      <c r="X53" s="455"/>
      <c r="Y53" s="455"/>
      <c r="Z53" s="455"/>
      <c r="AA53" s="455"/>
      <c r="AB53" s="458"/>
    </row>
    <row r="54" ht="18.0" customHeight="1">
      <c r="A54" s="455"/>
      <c r="B54" s="456"/>
      <c r="C54" s="456"/>
      <c r="D54" s="456"/>
      <c r="E54" s="456"/>
      <c r="F54" s="463"/>
      <c r="G54" s="463"/>
      <c r="H54" s="456"/>
      <c r="I54" s="469"/>
      <c r="J54" s="469"/>
      <c r="K54" s="458"/>
      <c r="L54" s="458"/>
      <c r="M54" s="458"/>
      <c r="N54" s="458"/>
      <c r="O54" s="455"/>
      <c r="P54" s="455"/>
      <c r="Q54" s="455"/>
      <c r="R54" s="458"/>
      <c r="S54" s="458"/>
      <c r="T54" s="458"/>
      <c r="U54" s="458"/>
      <c r="V54" s="461"/>
      <c r="W54" s="458"/>
      <c r="X54" s="455"/>
      <c r="Y54" s="455"/>
      <c r="Z54" s="455"/>
      <c r="AA54" s="455"/>
      <c r="AB54" s="458"/>
    </row>
    <row r="55" ht="18.0" customHeight="1">
      <c r="A55" s="455"/>
      <c r="B55" s="456"/>
      <c r="C55" s="456"/>
      <c r="D55" s="456"/>
      <c r="E55" s="456"/>
      <c r="F55" s="463"/>
      <c r="G55" s="463"/>
      <c r="H55" s="456"/>
      <c r="I55" s="469"/>
      <c r="J55" s="469"/>
      <c r="K55" s="458"/>
      <c r="L55" s="458"/>
      <c r="M55" s="458"/>
      <c r="N55" s="458"/>
      <c r="O55" s="455"/>
      <c r="P55" s="455"/>
      <c r="Q55" s="455"/>
      <c r="R55" s="458"/>
      <c r="S55" s="458"/>
      <c r="T55" s="458"/>
      <c r="U55" s="458"/>
      <c r="V55" s="461"/>
      <c r="W55" s="458"/>
      <c r="X55" s="455"/>
      <c r="Y55" s="455"/>
      <c r="Z55" s="455"/>
      <c r="AA55" s="455"/>
      <c r="AB55" s="458"/>
    </row>
    <row r="56" ht="18.0" customHeight="1">
      <c r="A56" s="455"/>
      <c r="B56" s="456"/>
      <c r="C56" s="456"/>
      <c r="D56" s="456"/>
      <c r="E56" s="456"/>
      <c r="F56" s="463"/>
      <c r="G56" s="463"/>
      <c r="H56" s="456"/>
      <c r="I56" s="469"/>
      <c r="J56" s="469"/>
      <c r="K56" s="458"/>
      <c r="L56" s="458"/>
      <c r="M56" s="458"/>
      <c r="N56" s="458"/>
      <c r="O56" s="455"/>
      <c r="P56" s="455"/>
      <c r="Q56" s="455"/>
      <c r="R56" s="458"/>
      <c r="S56" s="458"/>
      <c r="T56" s="458"/>
      <c r="U56" s="458"/>
      <c r="V56" s="461"/>
      <c r="W56" s="458"/>
      <c r="X56" s="455"/>
      <c r="Y56" s="455"/>
      <c r="Z56" s="455"/>
      <c r="AA56" s="455"/>
      <c r="AB56" s="458"/>
    </row>
    <row r="57" ht="18.0" customHeight="1">
      <c r="A57" s="455"/>
      <c r="B57" s="456"/>
      <c r="C57" s="456"/>
      <c r="D57" s="456"/>
      <c r="E57" s="456"/>
      <c r="F57" s="463"/>
      <c r="G57" s="463"/>
      <c r="H57" s="456"/>
      <c r="I57" s="469"/>
      <c r="J57" s="469"/>
      <c r="K57" s="458"/>
      <c r="L57" s="458"/>
      <c r="M57" s="458"/>
      <c r="N57" s="458"/>
      <c r="O57" s="455"/>
      <c r="P57" s="455"/>
      <c r="Q57" s="455"/>
      <c r="R57" s="458"/>
      <c r="S57" s="458"/>
      <c r="T57" s="458"/>
      <c r="U57" s="458"/>
      <c r="V57" s="461"/>
      <c r="W57" s="458"/>
      <c r="X57" s="455"/>
      <c r="Y57" s="455"/>
      <c r="Z57" s="455"/>
      <c r="AA57" s="455"/>
      <c r="AB57" s="458"/>
    </row>
    <row r="58" ht="18.0" customHeight="1">
      <c r="A58" s="455"/>
      <c r="B58" s="456"/>
      <c r="C58" s="456"/>
      <c r="D58" s="456"/>
      <c r="E58" s="456"/>
      <c r="F58" s="463"/>
      <c r="G58" s="463"/>
      <c r="H58" s="456"/>
      <c r="I58" s="469"/>
      <c r="J58" s="469"/>
      <c r="K58" s="458"/>
      <c r="L58" s="458"/>
      <c r="M58" s="458"/>
      <c r="N58" s="458"/>
      <c r="O58" s="455"/>
      <c r="P58" s="455"/>
      <c r="Q58" s="455"/>
      <c r="R58" s="458"/>
      <c r="S58" s="458"/>
      <c r="T58" s="458"/>
      <c r="U58" s="458"/>
      <c r="V58" s="461"/>
      <c r="W58" s="458"/>
      <c r="X58" s="455"/>
      <c r="Y58" s="455"/>
      <c r="Z58" s="455"/>
      <c r="AA58" s="455"/>
      <c r="AB58" s="458"/>
    </row>
    <row r="59" ht="18.0" customHeight="1">
      <c r="A59" s="455"/>
      <c r="B59" s="456"/>
      <c r="C59" s="456"/>
      <c r="D59" s="456"/>
      <c r="E59" s="456"/>
      <c r="F59" s="463"/>
      <c r="G59" s="463"/>
      <c r="H59" s="456"/>
      <c r="I59" s="469"/>
      <c r="J59" s="469"/>
      <c r="K59" s="458"/>
      <c r="L59" s="458"/>
      <c r="M59" s="458"/>
      <c r="N59" s="458"/>
      <c r="O59" s="455"/>
      <c r="P59" s="455"/>
      <c r="Q59" s="455"/>
      <c r="R59" s="458"/>
      <c r="S59" s="458"/>
      <c r="T59" s="458"/>
      <c r="U59" s="458"/>
      <c r="V59" s="461"/>
      <c r="W59" s="458"/>
      <c r="X59" s="455"/>
      <c r="Y59" s="455"/>
      <c r="Z59" s="455"/>
      <c r="AA59" s="455"/>
      <c r="AB59" s="458"/>
    </row>
    <row r="60" ht="18.0" customHeight="1">
      <c r="A60" s="455"/>
      <c r="B60" s="456"/>
      <c r="C60" s="456"/>
      <c r="D60" s="456"/>
      <c r="E60" s="456"/>
      <c r="F60" s="463"/>
      <c r="G60" s="463"/>
      <c r="H60" s="456"/>
      <c r="I60" s="469"/>
      <c r="J60" s="469"/>
      <c r="K60" s="458"/>
      <c r="L60" s="458"/>
      <c r="M60" s="458"/>
      <c r="N60" s="458"/>
      <c r="O60" s="455"/>
      <c r="P60" s="455"/>
      <c r="Q60" s="455"/>
      <c r="R60" s="458"/>
      <c r="S60" s="458"/>
      <c r="T60" s="458"/>
      <c r="U60" s="458"/>
      <c r="V60" s="461"/>
      <c r="W60" s="458"/>
      <c r="X60" s="455"/>
      <c r="Y60" s="455"/>
      <c r="Z60" s="455"/>
      <c r="AA60" s="455"/>
      <c r="AB60" s="458"/>
    </row>
    <row r="61" ht="18.0" customHeight="1">
      <c r="A61" s="455"/>
      <c r="B61" s="456"/>
      <c r="C61" s="456"/>
      <c r="D61" s="456"/>
      <c r="E61" s="456"/>
      <c r="F61" s="463"/>
      <c r="G61" s="463"/>
      <c r="H61" s="456"/>
      <c r="I61" s="469"/>
      <c r="J61" s="469"/>
      <c r="K61" s="458"/>
      <c r="L61" s="458"/>
      <c r="M61" s="458"/>
      <c r="N61" s="458"/>
      <c r="O61" s="455"/>
      <c r="P61" s="455"/>
      <c r="Q61" s="455"/>
      <c r="R61" s="458"/>
      <c r="S61" s="458"/>
      <c r="T61" s="458"/>
      <c r="U61" s="458"/>
      <c r="V61" s="461"/>
      <c r="W61" s="458"/>
      <c r="X61" s="455"/>
      <c r="Y61" s="455"/>
      <c r="Z61" s="455"/>
      <c r="AA61" s="455"/>
      <c r="AB61" s="458"/>
    </row>
    <row r="62" ht="18.0" customHeight="1">
      <c r="A62" s="455"/>
      <c r="B62" s="456"/>
      <c r="C62" s="456"/>
      <c r="D62" s="456"/>
      <c r="E62" s="456"/>
      <c r="F62" s="463"/>
      <c r="G62" s="463"/>
      <c r="H62" s="456"/>
      <c r="I62" s="469"/>
      <c r="J62" s="469"/>
      <c r="K62" s="458"/>
      <c r="L62" s="458"/>
      <c r="M62" s="458"/>
      <c r="N62" s="458"/>
      <c r="O62" s="455"/>
      <c r="P62" s="455"/>
      <c r="Q62" s="455"/>
      <c r="R62" s="458"/>
      <c r="S62" s="458"/>
      <c r="T62" s="458"/>
      <c r="U62" s="458"/>
      <c r="V62" s="461"/>
      <c r="W62" s="458"/>
      <c r="X62" s="455"/>
      <c r="Y62" s="455"/>
      <c r="Z62" s="455"/>
      <c r="AA62" s="455"/>
      <c r="AB62" s="458"/>
    </row>
    <row r="63" ht="18.0" customHeight="1">
      <c r="A63" s="455"/>
      <c r="B63" s="456"/>
      <c r="C63" s="456"/>
      <c r="D63" s="456"/>
      <c r="E63" s="456"/>
      <c r="F63" s="463"/>
      <c r="G63" s="463"/>
      <c r="H63" s="456"/>
      <c r="I63" s="469"/>
      <c r="J63" s="469"/>
      <c r="K63" s="458"/>
      <c r="L63" s="458"/>
      <c r="M63" s="458"/>
      <c r="N63" s="458"/>
      <c r="O63" s="455"/>
      <c r="P63" s="455"/>
      <c r="Q63" s="455"/>
      <c r="R63" s="458"/>
      <c r="S63" s="458"/>
      <c r="T63" s="458"/>
      <c r="U63" s="458"/>
      <c r="V63" s="461"/>
      <c r="W63" s="458"/>
      <c r="X63" s="455"/>
      <c r="Y63" s="455"/>
      <c r="Z63" s="455"/>
      <c r="AA63" s="455"/>
      <c r="AB63" s="458"/>
    </row>
    <row r="64" ht="18.0" customHeight="1">
      <c r="A64" s="455"/>
      <c r="B64" s="456"/>
      <c r="C64" s="456"/>
      <c r="D64" s="456"/>
      <c r="E64" s="456"/>
      <c r="F64" s="463"/>
      <c r="G64" s="463"/>
      <c r="H64" s="456"/>
      <c r="I64" s="469"/>
      <c r="J64" s="469"/>
      <c r="K64" s="458"/>
      <c r="L64" s="458"/>
      <c r="M64" s="458"/>
      <c r="N64" s="458"/>
      <c r="O64" s="455"/>
      <c r="P64" s="455"/>
      <c r="Q64" s="455"/>
      <c r="R64" s="458"/>
      <c r="S64" s="458"/>
      <c r="T64" s="458"/>
      <c r="U64" s="458"/>
      <c r="V64" s="461"/>
      <c r="W64" s="458"/>
      <c r="X64" s="455"/>
      <c r="Y64" s="455"/>
      <c r="Z64" s="455"/>
      <c r="AA64" s="455"/>
      <c r="AB64" s="458"/>
    </row>
    <row r="65" ht="18.0" customHeight="1">
      <c r="A65" s="455"/>
      <c r="B65" s="456"/>
      <c r="C65" s="456"/>
      <c r="D65" s="456"/>
      <c r="E65" s="456"/>
      <c r="F65" s="463"/>
      <c r="G65" s="463"/>
      <c r="H65" s="456"/>
      <c r="I65" s="469"/>
      <c r="J65" s="469"/>
      <c r="K65" s="458"/>
      <c r="L65" s="458"/>
      <c r="M65" s="458"/>
      <c r="N65" s="458"/>
      <c r="O65" s="455"/>
      <c r="P65" s="455"/>
      <c r="Q65" s="455"/>
      <c r="R65" s="458"/>
      <c r="S65" s="458"/>
      <c r="T65" s="458"/>
      <c r="U65" s="458"/>
      <c r="V65" s="461"/>
      <c r="W65" s="458"/>
      <c r="X65" s="455"/>
      <c r="Y65" s="455"/>
      <c r="Z65" s="455"/>
      <c r="AA65" s="455"/>
      <c r="AB65" s="458"/>
    </row>
    <row r="66" ht="18.0" customHeight="1">
      <c r="A66" s="455"/>
      <c r="B66" s="456"/>
      <c r="C66" s="456"/>
      <c r="D66" s="456"/>
      <c r="E66" s="456"/>
      <c r="F66" s="463"/>
      <c r="G66" s="463"/>
      <c r="H66" s="456"/>
      <c r="I66" s="469"/>
      <c r="J66" s="469"/>
      <c r="K66" s="458"/>
      <c r="L66" s="458"/>
      <c r="M66" s="458"/>
      <c r="N66" s="458"/>
      <c r="O66" s="455"/>
      <c r="P66" s="455"/>
      <c r="Q66" s="455"/>
      <c r="R66" s="458"/>
      <c r="S66" s="458"/>
      <c r="T66" s="458"/>
      <c r="U66" s="458"/>
      <c r="V66" s="461"/>
      <c r="W66" s="458"/>
      <c r="X66" s="455"/>
      <c r="Y66" s="455"/>
      <c r="Z66" s="455"/>
      <c r="AA66" s="455"/>
      <c r="AB66" s="458"/>
    </row>
    <row r="67" ht="18.0" customHeight="1">
      <c r="A67" s="455"/>
      <c r="B67" s="456"/>
      <c r="C67" s="456"/>
      <c r="D67" s="456"/>
      <c r="E67" s="456"/>
      <c r="F67" s="463"/>
      <c r="G67" s="463"/>
      <c r="H67" s="456"/>
      <c r="I67" s="469"/>
      <c r="J67" s="469"/>
      <c r="K67" s="458"/>
      <c r="L67" s="458"/>
      <c r="M67" s="458"/>
      <c r="N67" s="458"/>
      <c r="O67" s="455"/>
      <c r="P67" s="455"/>
      <c r="Q67" s="455"/>
      <c r="R67" s="458"/>
      <c r="S67" s="458"/>
      <c r="T67" s="458"/>
      <c r="U67" s="458"/>
      <c r="V67" s="461"/>
      <c r="W67" s="458"/>
      <c r="X67" s="455"/>
      <c r="Y67" s="455"/>
      <c r="Z67" s="455"/>
      <c r="AA67" s="455"/>
      <c r="AB67" s="458"/>
    </row>
    <row r="68" ht="18.0" customHeight="1">
      <c r="A68" s="455"/>
      <c r="B68" s="456"/>
      <c r="C68" s="456"/>
      <c r="D68" s="456"/>
      <c r="E68" s="456"/>
      <c r="F68" s="463"/>
      <c r="G68" s="463"/>
      <c r="H68" s="456"/>
      <c r="I68" s="469"/>
      <c r="J68" s="469"/>
      <c r="K68" s="458"/>
      <c r="L68" s="458"/>
      <c r="M68" s="458"/>
      <c r="N68" s="458"/>
      <c r="O68" s="455"/>
      <c r="P68" s="455"/>
      <c r="Q68" s="455"/>
      <c r="R68" s="458"/>
      <c r="S68" s="458"/>
      <c r="T68" s="458"/>
      <c r="U68" s="458"/>
      <c r="V68" s="461"/>
      <c r="W68" s="458"/>
      <c r="X68" s="455"/>
      <c r="Y68" s="455"/>
      <c r="Z68" s="455"/>
      <c r="AA68" s="455"/>
      <c r="AB68" s="458"/>
    </row>
    <row r="69" ht="18.0" customHeight="1">
      <c r="A69" s="455"/>
      <c r="B69" s="456"/>
      <c r="C69" s="456"/>
      <c r="D69" s="456"/>
      <c r="E69" s="456"/>
      <c r="F69" s="463"/>
      <c r="G69" s="463"/>
      <c r="H69" s="456"/>
      <c r="I69" s="469"/>
      <c r="J69" s="469"/>
      <c r="K69" s="458"/>
      <c r="L69" s="458"/>
      <c r="M69" s="458"/>
      <c r="N69" s="458"/>
      <c r="O69" s="455"/>
      <c r="P69" s="455"/>
      <c r="Q69" s="455"/>
      <c r="R69" s="458"/>
      <c r="S69" s="458"/>
      <c r="T69" s="458"/>
      <c r="U69" s="458"/>
      <c r="V69" s="461"/>
      <c r="W69" s="458"/>
      <c r="X69" s="455"/>
      <c r="Y69" s="455"/>
      <c r="Z69" s="455"/>
      <c r="AA69" s="455"/>
      <c r="AB69" s="458"/>
    </row>
    <row r="70" ht="18.0" customHeight="1">
      <c r="A70" s="455"/>
      <c r="B70" s="456"/>
      <c r="C70" s="456"/>
      <c r="D70" s="456"/>
      <c r="E70" s="456"/>
      <c r="F70" s="463"/>
      <c r="G70" s="463"/>
      <c r="H70" s="456"/>
      <c r="I70" s="469"/>
      <c r="J70" s="469"/>
      <c r="K70" s="458"/>
      <c r="L70" s="458"/>
      <c r="M70" s="458"/>
      <c r="N70" s="458"/>
      <c r="O70" s="455"/>
      <c r="P70" s="455"/>
      <c r="Q70" s="455"/>
      <c r="R70" s="458"/>
      <c r="S70" s="458"/>
      <c r="T70" s="458"/>
      <c r="U70" s="458"/>
      <c r="V70" s="461"/>
      <c r="W70" s="458"/>
      <c r="X70" s="455"/>
      <c r="Y70" s="455"/>
      <c r="Z70" s="455"/>
      <c r="AA70" s="455"/>
      <c r="AB70" s="458"/>
    </row>
    <row r="71" ht="18.0" customHeight="1">
      <c r="A71" s="455"/>
      <c r="B71" s="456"/>
      <c r="C71" s="456"/>
      <c r="D71" s="456"/>
      <c r="E71" s="456"/>
      <c r="F71" s="463"/>
      <c r="G71" s="463"/>
      <c r="H71" s="456"/>
      <c r="I71" s="469"/>
      <c r="J71" s="469"/>
      <c r="K71" s="458"/>
      <c r="L71" s="458"/>
      <c r="M71" s="458"/>
      <c r="N71" s="458"/>
      <c r="O71" s="455"/>
      <c r="P71" s="455"/>
      <c r="Q71" s="455"/>
      <c r="R71" s="458"/>
      <c r="S71" s="458"/>
      <c r="T71" s="458"/>
      <c r="U71" s="458"/>
      <c r="V71" s="461"/>
      <c r="W71" s="458"/>
      <c r="X71" s="455"/>
      <c r="Y71" s="455"/>
      <c r="Z71" s="455"/>
      <c r="AA71" s="455"/>
      <c r="AB71" s="458"/>
    </row>
    <row r="72" ht="18.0" customHeight="1">
      <c r="A72" s="455"/>
      <c r="B72" s="456"/>
      <c r="C72" s="456"/>
      <c r="D72" s="456"/>
      <c r="E72" s="456"/>
      <c r="F72" s="463"/>
      <c r="G72" s="463"/>
      <c r="H72" s="456"/>
      <c r="I72" s="469"/>
      <c r="J72" s="469"/>
      <c r="K72" s="458"/>
      <c r="L72" s="458"/>
      <c r="M72" s="458"/>
      <c r="N72" s="458"/>
      <c r="O72" s="455"/>
      <c r="P72" s="455"/>
      <c r="Q72" s="455"/>
      <c r="R72" s="458"/>
      <c r="S72" s="458"/>
      <c r="T72" s="458"/>
      <c r="U72" s="458"/>
      <c r="V72" s="461"/>
      <c r="W72" s="458"/>
      <c r="X72" s="455"/>
      <c r="Y72" s="455"/>
      <c r="Z72" s="455"/>
      <c r="AA72" s="455"/>
      <c r="AB72" s="458"/>
    </row>
    <row r="73" ht="18.0" customHeight="1">
      <c r="A73" s="455"/>
      <c r="B73" s="456"/>
      <c r="C73" s="456"/>
      <c r="D73" s="456"/>
      <c r="E73" s="456"/>
      <c r="F73" s="463"/>
      <c r="G73" s="463"/>
      <c r="H73" s="456"/>
      <c r="I73" s="469"/>
      <c r="J73" s="469"/>
      <c r="K73" s="458"/>
      <c r="L73" s="458"/>
      <c r="M73" s="458"/>
      <c r="N73" s="458"/>
      <c r="O73" s="455"/>
      <c r="P73" s="455"/>
      <c r="Q73" s="455"/>
      <c r="R73" s="458"/>
      <c r="S73" s="458"/>
      <c r="T73" s="458"/>
      <c r="U73" s="458"/>
      <c r="V73" s="461"/>
      <c r="W73" s="458"/>
      <c r="X73" s="455"/>
      <c r="Y73" s="455"/>
      <c r="Z73" s="455"/>
      <c r="AA73" s="455"/>
      <c r="AB73" s="458"/>
    </row>
    <row r="74" ht="18.0" customHeight="1">
      <c r="A74" s="455"/>
      <c r="B74" s="456"/>
      <c r="C74" s="456"/>
      <c r="D74" s="456"/>
      <c r="E74" s="456"/>
      <c r="F74" s="463"/>
      <c r="G74" s="463"/>
      <c r="H74" s="456"/>
      <c r="I74" s="469"/>
      <c r="J74" s="469"/>
      <c r="K74" s="458"/>
      <c r="L74" s="458"/>
      <c r="M74" s="458"/>
      <c r="N74" s="458"/>
      <c r="O74" s="455"/>
      <c r="P74" s="455"/>
      <c r="Q74" s="455"/>
      <c r="R74" s="458"/>
      <c r="S74" s="458"/>
      <c r="T74" s="458"/>
      <c r="U74" s="458"/>
      <c r="V74" s="461"/>
      <c r="W74" s="458"/>
      <c r="X74" s="455"/>
      <c r="Y74" s="455"/>
      <c r="Z74" s="455"/>
      <c r="AA74" s="455"/>
      <c r="AB74" s="458"/>
    </row>
    <row r="75" ht="18.0" customHeight="1">
      <c r="A75" s="455"/>
      <c r="B75" s="456"/>
      <c r="C75" s="456"/>
      <c r="D75" s="456"/>
      <c r="E75" s="456"/>
      <c r="F75" s="463"/>
      <c r="G75" s="463"/>
      <c r="H75" s="456"/>
      <c r="I75" s="469"/>
      <c r="J75" s="469"/>
      <c r="K75" s="458"/>
      <c r="L75" s="458"/>
      <c r="M75" s="458"/>
      <c r="N75" s="458"/>
      <c r="O75" s="455"/>
      <c r="P75" s="455"/>
      <c r="Q75" s="455"/>
      <c r="R75" s="458"/>
      <c r="S75" s="458"/>
      <c r="T75" s="458"/>
      <c r="U75" s="458"/>
      <c r="V75" s="461"/>
      <c r="W75" s="458"/>
      <c r="X75" s="455"/>
      <c r="Y75" s="455"/>
      <c r="Z75" s="455"/>
      <c r="AA75" s="455"/>
      <c r="AB75" s="458"/>
    </row>
    <row r="76" ht="18.0" customHeight="1">
      <c r="A76" s="455"/>
      <c r="B76" s="456"/>
      <c r="C76" s="456"/>
      <c r="D76" s="456"/>
      <c r="E76" s="456"/>
      <c r="F76" s="463"/>
      <c r="G76" s="463"/>
      <c r="H76" s="456"/>
      <c r="I76" s="469"/>
      <c r="J76" s="469"/>
      <c r="K76" s="458"/>
      <c r="L76" s="458"/>
      <c r="M76" s="458"/>
      <c r="N76" s="458"/>
      <c r="O76" s="455"/>
      <c r="P76" s="455"/>
      <c r="Q76" s="455"/>
      <c r="R76" s="458"/>
      <c r="S76" s="458"/>
      <c r="T76" s="458"/>
      <c r="U76" s="458"/>
      <c r="V76" s="461"/>
      <c r="W76" s="458"/>
      <c r="X76" s="455"/>
      <c r="Y76" s="455"/>
      <c r="Z76" s="455"/>
      <c r="AA76" s="455"/>
      <c r="AB76" s="458"/>
    </row>
    <row r="77" ht="18.0" customHeight="1">
      <c r="A77" s="455"/>
      <c r="B77" s="456"/>
      <c r="C77" s="456"/>
      <c r="D77" s="456"/>
      <c r="E77" s="456"/>
      <c r="F77" s="463"/>
      <c r="G77" s="463"/>
      <c r="H77" s="456"/>
      <c r="I77" s="469"/>
      <c r="J77" s="469"/>
      <c r="K77" s="458"/>
      <c r="L77" s="458"/>
      <c r="M77" s="458"/>
      <c r="N77" s="458"/>
      <c r="O77" s="455"/>
      <c r="P77" s="455"/>
      <c r="Q77" s="455"/>
      <c r="R77" s="458"/>
      <c r="S77" s="458"/>
      <c r="T77" s="458"/>
      <c r="U77" s="458"/>
      <c r="V77" s="461"/>
      <c r="W77" s="458"/>
      <c r="X77" s="455"/>
      <c r="Y77" s="455"/>
      <c r="Z77" s="455"/>
      <c r="AA77" s="455"/>
      <c r="AB77" s="458"/>
    </row>
    <row r="78" ht="18.0" customHeight="1">
      <c r="A78" s="455"/>
      <c r="B78" s="456"/>
      <c r="C78" s="456"/>
      <c r="D78" s="456"/>
      <c r="E78" s="456"/>
      <c r="F78" s="463"/>
      <c r="G78" s="463"/>
      <c r="H78" s="456"/>
      <c r="I78" s="469"/>
      <c r="J78" s="469"/>
      <c r="K78" s="458"/>
      <c r="L78" s="458"/>
      <c r="M78" s="458"/>
      <c r="N78" s="458"/>
      <c r="O78" s="455"/>
      <c r="P78" s="455"/>
      <c r="Q78" s="455"/>
      <c r="R78" s="458"/>
      <c r="S78" s="458"/>
      <c r="T78" s="458"/>
      <c r="U78" s="458"/>
      <c r="V78" s="461"/>
      <c r="W78" s="458"/>
      <c r="X78" s="455"/>
      <c r="Y78" s="455"/>
      <c r="Z78" s="455"/>
      <c r="AA78" s="455"/>
      <c r="AB78" s="458"/>
    </row>
    <row r="79" ht="18.0" customHeight="1">
      <c r="A79" s="455"/>
      <c r="B79" s="456"/>
      <c r="C79" s="456"/>
      <c r="D79" s="456"/>
      <c r="E79" s="456"/>
      <c r="F79" s="463"/>
      <c r="G79" s="463"/>
      <c r="H79" s="456"/>
      <c r="I79" s="469"/>
      <c r="J79" s="469"/>
      <c r="K79" s="458"/>
      <c r="L79" s="458"/>
      <c r="M79" s="458"/>
      <c r="N79" s="458"/>
      <c r="O79" s="455"/>
      <c r="P79" s="455"/>
      <c r="Q79" s="455"/>
      <c r="R79" s="458"/>
      <c r="S79" s="458"/>
      <c r="T79" s="458"/>
      <c r="U79" s="458"/>
      <c r="V79" s="461"/>
      <c r="W79" s="458"/>
      <c r="X79" s="455"/>
      <c r="Y79" s="455"/>
      <c r="Z79" s="455"/>
      <c r="AA79" s="455"/>
      <c r="AB79" s="458"/>
    </row>
    <row r="80" ht="18.0" customHeight="1">
      <c r="A80" s="455"/>
      <c r="B80" s="456"/>
      <c r="C80" s="456"/>
      <c r="D80" s="456"/>
      <c r="E80" s="456"/>
      <c r="F80" s="463"/>
      <c r="G80" s="463"/>
      <c r="H80" s="456"/>
      <c r="I80" s="469"/>
      <c r="J80" s="469"/>
      <c r="K80" s="458"/>
      <c r="L80" s="458"/>
      <c r="M80" s="458"/>
      <c r="N80" s="458"/>
      <c r="O80" s="455"/>
      <c r="P80" s="455"/>
      <c r="Q80" s="455"/>
      <c r="R80" s="458"/>
      <c r="S80" s="458"/>
      <c r="T80" s="458"/>
      <c r="U80" s="458"/>
      <c r="V80" s="461"/>
      <c r="W80" s="458"/>
      <c r="X80" s="455"/>
      <c r="Y80" s="455"/>
      <c r="Z80" s="455"/>
      <c r="AA80" s="455"/>
      <c r="AB80" s="458"/>
    </row>
    <row r="81" ht="18.0" customHeight="1">
      <c r="A81" s="455"/>
      <c r="B81" s="456"/>
      <c r="C81" s="456"/>
      <c r="D81" s="456"/>
      <c r="E81" s="456"/>
      <c r="F81" s="463"/>
      <c r="G81" s="463"/>
      <c r="H81" s="456"/>
      <c r="I81" s="469"/>
      <c r="J81" s="469"/>
      <c r="K81" s="458"/>
      <c r="L81" s="458"/>
      <c r="M81" s="458"/>
      <c r="N81" s="458"/>
      <c r="O81" s="455"/>
      <c r="P81" s="455"/>
      <c r="Q81" s="455"/>
      <c r="R81" s="458"/>
      <c r="S81" s="458"/>
      <c r="T81" s="458"/>
      <c r="U81" s="458"/>
      <c r="V81" s="461"/>
      <c r="W81" s="458"/>
      <c r="X81" s="455"/>
      <c r="Y81" s="455"/>
      <c r="Z81" s="455"/>
      <c r="AA81" s="455"/>
      <c r="AB81" s="458"/>
    </row>
    <row r="82" ht="18.0" customHeight="1">
      <c r="A82" s="455"/>
      <c r="B82" s="456"/>
      <c r="C82" s="456"/>
      <c r="D82" s="456"/>
      <c r="E82" s="456"/>
      <c r="F82" s="463"/>
      <c r="G82" s="463"/>
      <c r="H82" s="456"/>
      <c r="I82" s="469"/>
      <c r="J82" s="469"/>
      <c r="K82" s="458"/>
      <c r="L82" s="458"/>
      <c r="M82" s="458"/>
      <c r="N82" s="458"/>
      <c r="O82" s="455"/>
      <c r="P82" s="455"/>
      <c r="Q82" s="455"/>
      <c r="R82" s="458"/>
      <c r="S82" s="458"/>
      <c r="T82" s="458"/>
      <c r="U82" s="458"/>
      <c r="V82" s="461"/>
      <c r="W82" s="458"/>
      <c r="X82" s="455"/>
      <c r="Y82" s="455"/>
      <c r="Z82" s="455"/>
      <c r="AA82" s="455"/>
      <c r="AB82" s="458"/>
    </row>
    <row r="83" ht="18.0" customHeight="1">
      <c r="A83" s="455"/>
      <c r="B83" s="456"/>
      <c r="C83" s="456"/>
      <c r="D83" s="456"/>
      <c r="E83" s="456"/>
      <c r="F83" s="463"/>
      <c r="G83" s="463"/>
      <c r="H83" s="456"/>
      <c r="I83" s="469"/>
      <c r="J83" s="469"/>
      <c r="K83" s="458"/>
      <c r="L83" s="458"/>
      <c r="M83" s="458"/>
      <c r="N83" s="458"/>
      <c r="O83" s="455"/>
      <c r="P83" s="455"/>
      <c r="Q83" s="455"/>
      <c r="R83" s="458"/>
      <c r="S83" s="458"/>
      <c r="T83" s="458"/>
      <c r="U83" s="458"/>
      <c r="V83" s="461"/>
      <c r="W83" s="458"/>
      <c r="X83" s="455"/>
      <c r="Y83" s="455"/>
      <c r="Z83" s="455"/>
      <c r="AA83" s="455"/>
      <c r="AB83" s="458"/>
    </row>
    <row r="84" ht="18.0" customHeight="1">
      <c r="A84" s="455"/>
      <c r="B84" s="456"/>
      <c r="C84" s="456"/>
      <c r="D84" s="456"/>
      <c r="E84" s="456"/>
      <c r="F84" s="463"/>
      <c r="G84" s="463"/>
      <c r="H84" s="456"/>
      <c r="I84" s="469"/>
      <c r="J84" s="469"/>
      <c r="K84" s="458"/>
      <c r="L84" s="458"/>
      <c r="M84" s="458"/>
      <c r="N84" s="458"/>
      <c r="O84" s="455"/>
      <c r="P84" s="455"/>
      <c r="Q84" s="455"/>
      <c r="R84" s="458"/>
      <c r="S84" s="458"/>
      <c r="T84" s="458"/>
      <c r="U84" s="458"/>
      <c r="V84" s="461"/>
      <c r="W84" s="458"/>
      <c r="X84" s="455"/>
      <c r="Y84" s="455"/>
      <c r="Z84" s="455"/>
      <c r="AA84" s="455"/>
      <c r="AB84" s="458"/>
    </row>
    <row r="85" ht="18.0" customHeight="1">
      <c r="A85" s="455"/>
      <c r="B85" s="456"/>
      <c r="C85" s="456"/>
      <c r="D85" s="456"/>
      <c r="E85" s="456"/>
      <c r="F85" s="463"/>
      <c r="G85" s="463"/>
      <c r="H85" s="456"/>
      <c r="I85" s="469"/>
      <c r="J85" s="469"/>
      <c r="K85" s="458"/>
      <c r="L85" s="458"/>
      <c r="M85" s="458"/>
      <c r="N85" s="458"/>
      <c r="O85" s="455"/>
      <c r="P85" s="455"/>
      <c r="Q85" s="455"/>
      <c r="R85" s="458"/>
      <c r="S85" s="458"/>
      <c r="T85" s="458"/>
      <c r="U85" s="458"/>
      <c r="V85" s="461"/>
      <c r="W85" s="458"/>
      <c r="X85" s="455"/>
      <c r="Y85" s="455"/>
      <c r="Z85" s="455"/>
      <c r="AA85" s="455"/>
      <c r="AB85" s="458"/>
    </row>
    <row r="86" ht="18.0" customHeight="1">
      <c r="A86" s="455"/>
      <c r="B86" s="456"/>
      <c r="C86" s="456"/>
      <c r="D86" s="456"/>
      <c r="E86" s="456"/>
      <c r="F86" s="463"/>
      <c r="G86" s="463"/>
      <c r="H86" s="456"/>
      <c r="I86" s="469"/>
      <c r="J86" s="469"/>
      <c r="K86" s="458"/>
      <c r="L86" s="458"/>
      <c r="M86" s="458"/>
      <c r="N86" s="458"/>
      <c r="O86" s="455"/>
      <c r="P86" s="455"/>
      <c r="Q86" s="455"/>
      <c r="R86" s="458"/>
      <c r="S86" s="458"/>
      <c r="T86" s="458"/>
      <c r="U86" s="458"/>
      <c r="V86" s="461"/>
      <c r="W86" s="458"/>
      <c r="X86" s="455"/>
      <c r="Y86" s="455"/>
      <c r="Z86" s="455"/>
      <c r="AA86" s="455"/>
      <c r="AB86" s="458"/>
    </row>
    <row r="87" ht="18.0" customHeight="1">
      <c r="A87" s="455"/>
      <c r="B87" s="456"/>
      <c r="C87" s="456"/>
      <c r="D87" s="456"/>
      <c r="E87" s="456"/>
      <c r="F87" s="463"/>
      <c r="G87" s="463"/>
      <c r="H87" s="456"/>
      <c r="I87" s="469"/>
      <c r="J87" s="469"/>
      <c r="K87" s="458"/>
      <c r="L87" s="458"/>
      <c r="M87" s="458"/>
      <c r="N87" s="458"/>
      <c r="O87" s="455"/>
      <c r="P87" s="455"/>
      <c r="Q87" s="455"/>
      <c r="R87" s="458"/>
      <c r="S87" s="458"/>
      <c r="T87" s="458"/>
      <c r="U87" s="458"/>
      <c r="V87" s="461"/>
      <c r="W87" s="458"/>
      <c r="X87" s="455"/>
      <c r="Y87" s="455"/>
      <c r="Z87" s="455"/>
      <c r="AA87" s="455"/>
      <c r="AB87" s="458"/>
    </row>
    <row r="88" ht="18.0" customHeight="1">
      <c r="A88" s="455"/>
      <c r="B88" s="456"/>
      <c r="C88" s="456"/>
      <c r="D88" s="456"/>
      <c r="E88" s="456"/>
      <c r="F88" s="463"/>
      <c r="G88" s="463"/>
      <c r="H88" s="456"/>
      <c r="I88" s="469"/>
      <c r="J88" s="469"/>
      <c r="K88" s="458"/>
      <c r="L88" s="458"/>
      <c r="M88" s="458"/>
      <c r="N88" s="458"/>
      <c r="O88" s="455"/>
      <c r="P88" s="455"/>
      <c r="Q88" s="455"/>
      <c r="R88" s="458"/>
      <c r="S88" s="458"/>
      <c r="T88" s="458"/>
      <c r="U88" s="458"/>
      <c r="V88" s="461"/>
      <c r="W88" s="458"/>
      <c r="X88" s="455"/>
      <c r="Y88" s="455"/>
      <c r="Z88" s="455"/>
      <c r="AA88" s="455"/>
      <c r="AB88" s="458"/>
    </row>
    <row r="89" ht="18.0" customHeight="1">
      <c r="A89" s="455"/>
      <c r="B89" s="456"/>
      <c r="C89" s="456"/>
      <c r="D89" s="456"/>
      <c r="E89" s="456"/>
      <c r="F89" s="463"/>
      <c r="G89" s="463"/>
      <c r="H89" s="456"/>
      <c r="I89" s="469"/>
      <c r="J89" s="469"/>
      <c r="K89" s="458"/>
      <c r="L89" s="458"/>
      <c r="M89" s="458"/>
      <c r="N89" s="458"/>
      <c r="O89" s="455"/>
      <c r="P89" s="455"/>
      <c r="Q89" s="455"/>
      <c r="R89" s="458"/>
      <c r="S89" s="458"/>
      <c r="T89" s="458"/>
      <c r="U89" s="458"/>
      <c r="V89" s="461"/>
      <c r="W89" s="458"/>
      <c r="X89" s="455"/>
      <c r="Y89" s="455"/>
      <c r="Z89" s="455"/>
      <c r="AA89" s="455"/>
      <c r="AB89" s="458"/>
    </row>
    <row r="90" ht="18.0" customHeight="1">
      <c r="A90" s="455"/>
      <c r="B90" s="456"/>
      <c r="C90" s="456"/>
      <c r="D90" s="456"/>
      <c r="E90" s="456"/>
      <c r="F90" s="463"/>
      <c r="G90" s="463"/>
      <c r="H90" s="456"/>
      <c r="I90" s="469"/>
      <c r="J90" s="469"/>
      <c r="K90" s="458"/>
      <c r="L90" s="458"/>
      <c r="M90" s="458"/>
      <c r="N90" s="458"/>
      <c r="O90" s="455"/>
      <c r="P90" s="455"/>
      <c r="Q90" s="455"/>
      <c r="R90" s="458"/>
      <c r="S90" s="458"/>
      <c r="T90" s="458"/>
      <c r="U90" s="458"/>
      <c r="V90" s="461"/>
      <c r="W90" s="458"/>
      <c r="X90" s="455"/>
      <c r="Y90" s="455"/>
      <c r="Z90" s="455"/>
      <c r="AA90" s="455"/>
      <c r="AB90" s="458"/>
    </row>
    <row r="91" ht="18.0" customHeight="1">
      <c r="A91" s="455"/>
      <c r="B91" s="456"/>
      <c r="C91" s="456"/>
      <c r="D91" s="456"/>
      <c r="E91" s="456"/>
      <c r="F91" s="463"/>
      <c r="G91" s="463"/>
      <c r="H91" s="456"/>
      <c r="I91" s="469"/>
      <c r="J91" s="469"/>
      <c r="K91" s="458"/>
      <c r="L91" s="458"/>
      <c r="M91" s="458"/>
      <c r="N91" s="458"/>
      <c r="O91" s="455"/>
      <c r="P91" s="455"/>
      <c r="Q91" s="455"/>
      <c r="R91" s="458"/>
      <c r="S91" s="458"/>
      <c r="T91" s="458"/>
      <c r="U91" s="458"/>
      <c r="V91" s="461"/>
      <c r="W91" s="458"/>
      <c r="X91" s="455"/>
      <c r="Y91" s="455"/>
      <c r="Z91" s="455"/>
      <c r="AA91" s="455"/>
      <c r="AB91" s="458"/>
    </row>
    <row r="92" ht="18.0" customHeight="1">
      <c r="A92" s="455"/>
      <c r="B92" s="456"/>
      <c r="C92" s="456"/>
      <c r="D92" s="456"/>
      <c r="E92" s="456"/>
      <c r="F92" s="463"/>
      <c r="G92" s="463"/>
      <c r="H92" s="456"/>
      <c r="I92" s="469"/>
      <c r="J92" s="469"/>
      <c r="K92" s="458"/>
      <c r="L92" s="458"/>
      <c r="M92" s="458"/>
      <c r="N92" s="458"/>
      <c r="O92" s="455"/>
      <c r="P92" s="455"/>
      <c r="Q92" s="455"/>
      <c r="R92" s="458"/>
      <c r="S92" s="458"/>
      <c r="T92" s="458"/>
      <c r="U92" s="458"/>
      <c r="V92" s="461"/>
      <c r="W92" s="458"/>
      <c r="X92" s="455"/>
      <c r="Y92" s="455"/>
      <c r="Z92" s="455"/>
      <c r="AA92" s="455"/>
      <c r="AB92" s="458"/>
    </row>
    <row r="93" ht="18.0" customHeight="1">
      <c r="A93" s="455"/>
      <c r="B93" s="456"/>
      <c r="C93" s="456"/>
      <c r="D93" s="456"/>
      <c r="E93" s="456"/>
      <c r="F93" s="463"/>
      <c r="G93" s="463"/>
      <c r="H93" s="456"/>
      <c r="I93" s="469"/>
      <c r="J93" s="469"/>
      <c r="K93" s="458"/>
      <c r="L93" s="458"/>
      <c r="M93" s="458"/>
      <c r="N93" s="458"/>
      <c r="O93" s="455"/>
      <c r="P93" s="455"/>
      <c r="Q93" s="455"/>
      <c r="R93" s="458"/>
      <c r="S93" s="458"/>
      <c r="T93" s="458"/>
      <c r="U93" s="458"/>
      <c r="V93" s="461"/>
      <c r="W93" s="458"/>
      <c r="X93" s="455"/>
      <c r="Y93" s="455"/>
      <c r="Z93" s="455"/>
      <c r="AA93" s="455"/>
      <c r="AB93" s="458"/>
    </row>
    <row r="94" ht="18.0" customHeight="1">
      <c r="A94" s="455"/>
      <c r="B94" s="456"/>
      <c r="C94" s="456"/>
      <c r="D94" s="456"/>
      <c r="E94" s="456"/>
      <c r="F94" s="463"/>
      <c r="G94" s="463"/>
      <c r="H94" s="456"/>
      <c r="I94" s="469"/>
      <c r="J94" s="469"/>
      <c r="K94" s="458"/>
      <c r="L94" s="458"/>
      <c r="M94" s="458"/>
      <c r="N94" s="458"/>
      <c r="O94" s="455"/>
      <c r="P94" s="455"/>
      <c r="Q94" s="455"/>
      <c r="R94" s="458"/>
      <c r="S94" s="458"/>
      <c r="T94" s="458"/>
      <c r="U94" s="458"/>
      <c r="V94" s="461"/>
      <c r="W94" s="458"/>
      <c r="X94" s="455"/>
      <c r="Y94" s="455"/>
      <c r="Z94" s="455"/>
      <c r="AA94" s="455"/>
      <c r="AB94" s="458"/>
    </row>
    <row r="95" ht="18.0" customHeight="1">
      <c r="A95" s="455"/>
      <c r="B95" s="456"/>
      <c r="C95" s="456"/>
      <c r="D95" s="456"/>
      <c r="E95" s="456"/>
      <c r="F95" s="463"/>
      <c r="G95" s="463"/>
      <c r="H95" s="456"/>
      <c r="I95" s="469"/>
      <c r="J95" s="469"/>
      <c r="K95" s="458"/>
      <c r="L95" s="458"/>
      <c r="M95" s="458"/>
      <c r="N95" s="458"/>
      <c r="O95" s="455"/>
      <c r="P95" s="455"/>
      <c r="Q95" s="455"/>
      <c r="R95" s="458"/>
      <c r="S95" s="458"/>
      <c r="T95" s="458"/>
      <c r="U95" s="458"/>
      <c r="V95" s="461"/>
      <c r="W95" s="458"/>
      <c r="X95" s="455"/>
      <c r="Y95" s="455"/>
      <c r="Z95" s="455"/>
      <c r="AA95" s="455"/>
      <c r="AB95" s="458"/>
    </row>
    <row r="96" ht="18.0" customHeight="1">
      <c r="A96" s="455"/>
      <c r="B96" s="456"/>
      <c r="C96" s="456"/>
      <c r="D96" s="456"/>
      <c r="E96" s="456"/>
      <c r="F96" s="463"/>
      <c r="G96" s="463"/>
      <c r="H96" s="456"/>
      <c r="I96" s="469"/>
      <c r="J96" s="469"/>
      <c r="K96" s="458"/>
      <c r="L96" s="458"/>
      <c r="M96" s="458"/>
      <c r="N96" s="458"/>
      <c r="O96" s="455"/>
      <c r="P96" s="455"/>
      <c r="Q96" s="455"/>
      <c r="R96" s="458"/>
      <c r="S96" s="458"/>
      <c r="T96" s="458"/>
      <c r="U96" s="458"/>
      <c r="V96" s="461"/>
      <c r="W96" s="458"/>
      <c r="X96" s="455"/>
      <c r="Y96" s="455"/>
      <c r="Z96" s="455"/>
      <c r="AA96" s="455"/>
      <c r="AB96" s="458"/>
    </row>
    <row r="97" ht="18.0" customHeight="1">
      <c r="A97" s="455"/>
      <c r="B97" s="456"/>
      <c r="C97" s="456"/>
      <c r="D97" s="456"/>
      <c r="E97" s="456"/>
      <c r="F97" s="463"/>
      <c r="G97" s="463"/>
      <c r="H97" s="456"/>
      <c r="I97" s="469"/>
      <c r="J97" s="469"/>
      <c r="K97" s="458"/>
      <c r="L97" s="458"/>
      <c r="M97" s="458"/>
      <c r="N97" s="458"/>
      <c r="O97" s="455"/>
      <c r="P97" s="455"/>
      <c r="Q97" s="455"/>
      <c r="R97" s="458"/>
      <c r="S97" s="458"/>
      <c r="T97" s="458"/>
      <c r="U97" s="458"/>
      <c r="V97" s="461"/>
      <c r="W97" s="458"/>
      <c r="X97" s="455"/>
      <c r="Y97" s="455"/>
      <c r="Z97" s="455"/>
      <c r="AA97" s="455"/>
      <c r="AB97" s="458"/>
    </row>
    <row r="98" ht="18.0" customHeight="1">
      <c r="A98" s="455"/>
      <c r="B98" s="456"/>
      <c r="C98" s="456"/>
      <c r="D98" s="456"/>
      <c r="E98" s="456"/>
      <c r="F98" s="463"/>
      <c r="G98" s="463"/>
      <c r="H98" s="456"/>
      <c r="I98" s="469"/>
      <c r="J98" s="469"/>
      <c r="K98" s="458"/>
      <c r="L98" s="458"/>
      <c r="M98" s="458"/>
      <c r="N98" s="458"/>
      <c r="O98" s="455"/>
      <c r="P98" s="455"/>
      <c r="Q98" s="455"/>
      <c r="R98" s="458"/>
      <c r="S98" s="458"/>
      <c r="T98" s="458"/>
      <c r="U98" s="458"/>
      <c r="V98" s="461"/>
      <c r="W98" s="458"/>
      <c r="X98" s="455"/>
      <c r="Y98" s="455"/>
      <c r="Z98" s="455"/>
      <c r="AA98" s="455"/>
      <c r="AB98" s="458"/>
    </row>
    <row r="99" ht="18.0" customHeight="1">
      <c r="A99" s="455"/>
      <c r="B99" s="456"/>
      <c r="C99" s="456"/>
      <c r="D99" s="456"/>
      <c r="E99" s="456"/>
      <c r="F99" s="463"/>
      <c r="G99" s="463"/>
      <c r="H99" s="456"/>
      <c r="I99" s="469"/>
      <c r="J99" s="469"/>
      <c r="K99" s="458"/>
      <c r="L99" s="458"/>
      <c r="M99" s="458"/>
      <c r="N99" s="458"/>
      <c r="O99" s="455"/>
      <c r="P99" s="455"/>
      <c r="Q99" s="455"/>
      <c r="R99" s="458"/>
      <c r="S99" s="458"/>
      <c r="T99" s="458"/>
      <c r="U99" s="458"/>
      <c r="V99" s="461"/>
      <c r="W99" s="458"/>
      <c r="X99" s="455"/>
      <c r="Y99" s="455"/>
      <c r="Z99" s="455"/>
      <c r="AA99" s="455"/>
      <c r="AB99" s="458"/>
    </row>
    <row r="100" ht="18.0" customHeight="1">
      <c r="A100" s="455"/>
      <c r="B100" s="456"/>
      <c r="C100" s="456"/>
      <c r="D100" s="456"/>
      <c r="E100" s="456"/>
      <c r="F100" s="463"/>
      <c r="G100" s="463"/>
      <c r="H100" s="456"/>
      <c r="I100" s="469"/>
      <c r="J100" s="469"/>
      <c r="K100" s="458"/>
      <c r="L100" s="458"/>
      <c r="M100" s="458"/>
      <c r="N100" s="458"/>
      <c r="O100" s="455"/>
      <c r="P100" s="455"/>
      <c r="Q100" s="455"/>
      <c r="R100" s="458"/>
      <c r="S100" s="458"/>
      <c r="T100" s="458"/>
      <c r="U100" s="458"/>
      <c r="V100" s="461"/>
      <c r="W100" s="458"/>
      <c r="X100" s="455"/>
      <c r="Y100" s="455"/>
      <c r="Z100" s="455"/>
      <c r="AA100" s="455"/>
      <c r="AB100" s="458"/>
    </row>
    <row r="101" ht="18.0" customHeight="1">
      <c r="A101" s="455"/>
      <c r="B101" s="456"/>
      <c r="C101" s="456"/>
      <c r="D101" s="456"/>
      <c r="E101" s="456"/>
      <c r="F101" s="463"/>
      <c r="G101" s="463"/>
      <c r="H101" s="456"/>
      <c r="I101" s="469"/>
      <c r="J101" s="469"/>
      <c r="K101" s="458"/>
      <c r="L101" s="458"/>
      <c r="M101" s="458"/>
      <c r="N101" s="458"/>
      <c r="O101" s="455"/>
      <c r="P101" s="455"/>
      <c r="Q101" s="455"/>
      <c r="R101" s="458"/>
      <c r="S101" s="458"/>
      <c r="T101" s="458"/>
      <c r="U101" s="458"/>
      <c r="V101" s="461"/>
      <c r="W101" s="458"/>
      <c r="X101" s="455"/>
      <c r="Y101" s="455"/>
      <c r="Z101" s="455"/>
      <c r="AA101" s="455"/>
      <c r="AB101" s="458"/>
    </row>
    <row r="102" ht="18.0" customHeight="1">
      <c r="A102" s="455"/>
      <c r="B102" s="456"/>
      <c r="C102" s="456"/>
      <c r="D102" s="456"/>
      <c r="E102" s="456"/>
      <c r="F102" s="463"/>
      <c r="G102" s="463"/>
      <c r="H102" s="456"/>
      <c r="I102" s="469"/>
      <c r="J102" s="469"/>
      <c r="K102" s="458"/>
      <c r="L102" s="458"/>
      <c r="M102" s="458"/>
      <c r="N102" s="458"/>
      <c r="O102" s="455"/>
      <c r="P102" s="455"/>
      <c r="Q102" s="455"/>
      <c r="R102" s="458"/>
      <c r="S102" s="458"/>
      <c r="T102" s="458"/>
      <c r="U102" s="458"/>
      <c r="V102" s="461"/>
      <c r="W102" s="458"/>
      <c r="X102" s="455"/>
      <c r="Y102" s="455"/>
      <c r="Z102" s="455"/>
      <c r="AA102" s="455"/>
      <c r="AB102" s="458"/>
    </row>
    <row r="103" ht="18.0" customHeight="1">
      <c r="A103" s="455"/>
      <c r="B103" s="456"/>
      <c r="C103" s="456"/>
      <c r="D103" s="456"/>
      <c r="E103" s="456"/>
      <c r="F103" s="463"/>
      <c r="G103" s="463"/>
      <c r="H103" s="456"/>
      <c r="I103" s="469"/>
      <c r="J103" s="469"/>
      <c r="K103" s="458"/>
      <c r="L103" s="458"/>
      <c r="M103" s="458"/>
      <c r="N103" s="458"/>
      <c r="O103" s="455"/>
      <c r="P103" s="455"/>
      <c r="Q103" s="455"/>
      <c r="R103" s="458"/>
      <c r="S103" s="458"/>
      <c r="T103" s="458"/>
      <c r="U103" s="458"/>
      <c r="V103" s="461"/>
      <c r="W103" s="458"/>
      <c r="X103" s="455"/>
      <c r="Y103" s="455"/>
      <c r="Z103" s="455"/>
      <c r="AA103" s="455"/>
      <c r="AB103" s="458"/>
    </row>
    <row r="104" ht="18.0" customHeight="1">
      <c r="A104" s="455"/>
      <c r="B104" s="456"/>
      <c r="C104" s="456"/>
      <c r="D104" s="456"/>
      <c r="E104" s="456"/>
      <c r="F104" s="463"/>
      <c r="G104" s="463"/>
      <c r="H104" s="456"/>
      <c r="I104" s="469"/>
      <c r="J104" s="469"/>
      <c r="K104" s="458"/>
      <c r="L104" s="458"/>
      <c r="M104" s="458"/>
      <c r="N104" s="458"/>
      <c r="O104" s="455"/>
      <c r="P104" s="455"/>
      <c r="Q104" s="455"/>
      <c r="R104" s="458"/>
      <c r="S104" s="458"/>
      <c r="T104" s="458"/>
      <c r="U104" s="458"/>
      <c r="V104" s="461"/>
      <c r="W104" s="458"/>
      <c r="X104" s="455"/>
      <c r="Y104" s="455"/>
      <c r="Z104" s="455"/>
      <c r="AA104" s="455"/>
      <c r="AB104" s="458"/>
    </row>
    <row r="105" ht="18.0" customHeight="1">
      <c r="A105" s="455"/>
      <c r="B105" s="456"/>
      <c r="C105" s="456"/>
      <c r="D105" s="456"/>
      <c r="E105" s="456"/>
      <c r="F105" s="463"/>
      <c r="G105" s="463"/>
      <c r="H105" s="456"/>
      <c r="I105" s="469"/>
      <c r="J105" s="469"/>
      <c r="K105" s="458"/>
      <c r="L105" s="458"/>
      <c r="M105" s="458"/>
      <c r="N105" s="458"/>
      <c r="O105" s="455"/>
      <c r="P105" s="455"/>
      <c r="Q105" s="455"/>
      <c r="R105" s="458"/>
      <c r="S105" s="458"/>
      <c r="T105" s="458"/>
      <c r="U105" s="458"/>
      <c r="V105" s="461"/>
      <c r="W105" s="458"/>
      <c r="X105" s="455"/>
      <c r="Y105" s="455"/>
      <c r="Z105" s="455"/>
      <c r="AA105" s="455"/>
      <c r="AB105" s="458"/>
    </row>
    <row r="106" ht="18.0" customHeight="1">
      <c r="A106" s="455"/>
      <c r="B106" s="456"/>
      <c r="C106" s="456"/>
      <c r="D106" s="456"/>
      <c r="E106" s="456"/>
      <c r="F106" s="463"/>
      <c r="G106" s="463"/>
      <c r="H106" s="456"/>
      <c r="I106" s="469"/>
      <c r="J106" s="469"/>
      <c r="K106" s="458"/>
      <c r="L106" s="458"/>
      <c r="M106" s="458"/>
      <c r="N106" s="458"/>
      <c r="O106" s="455"/>
      <c r="P106" s="455"/>
      <c r="Q106" s="455"/>
      <c r="R106" s="458"/>
      <c r="S106" s="458"/>
      <c r="T106" s="458"/>
      <c r="U106" s="458"/>
      <c r="V106" s="461"/>
      <c r="W106" s="458"/>
      <c r="X106" s="455"/>
      <c r="Y106" s="455"/>
      <c r="Z106" s="455"/>
      <c r="AA106" s="455"/>
      <c r="AB106" s="458"/>
    </row>
    <row r="107" ht="18.0" customHeight="1">
      <c r="A107" s="455"/>
      <c r="B107" s="456"/>
      <c r="C107" s="456"/>
      <c r="D107" s="456"/>
      <c r="E107" s="456"/>
      <c r="F107" s="463"/>
      <c r="G107" s="463"/>
      <c r="H107" s="456"/>
      <c r="I107" s="469"/>
      <c r="J107" s="469"/>
      <c r="K107" s="458"/>
      <c r="L107" s="458"/>
      <c r="M107" s="458"/>
      <c r="N107" s="458"/>
      <c r="O107" s="455"/>
      <c r="P107" s="455"/>
      <c r="Q107" s="455"/>
      <c r="R107" s="458"/>
      <c r="S107" s="458"/>
      <c r="T107" s="458"/>
      <c r="U107" s="458"/>
      <c r="V107" s="461"/>
      <c r="W107" s="458"/>
      <c r="X107" s="455"/>
      <c r="Y107" s="455"/>
      <c r="Z107" s="455"/>
      <c r="AA107" s="455"/>
      <c r="AB107" s="458"/>
    </row>
    <row r="108" ht="18.0" customHeight="1">
      <c r="A108" s="455"/>
      <c r="B108" s="456"/>
      <c r="C108" s="456"/>
      <c r="D108" s="456"/>
      <c r="E108" s="456"/>
      <c r="F108" s="463"/>
      <c r="G108" s="463"/>
      <c r="H108" s="456"/>
      <c r="I108" s="469"/>
      <c r="J108" s="469"/>
      <c r="K108" s="458"/>
      <c r="L108" s="458"/>
      <c r="M108" s="458"/>
      <c r="N108" s="458"/>
      <c r="O108" s="455"/>
      <c r="P108" s="455"/>
      <c r="Q108" s="455"/>
      <c r="R108" s="458"/>
      <c r="S108" s="458"/>
      <c r="T108" s="458"/>
      <c r="U108" s="458"/>
      <c r="V108" s="461"/>
      <c r="W108" s="458"/>
      <c r="X108" s="455"/>
      <c r="Y108" s="455"/>
      <c r="Z108" s="455"/>
      <c r="AA108" s="455"/>
      <c r="AB108" s="458"/>
    </row>
    <row r="109" ht="18.0" customHeight="1">
      <c r="A109" s="455"/>
      <c r="B109" s="456"/>
      <c r="C109" s="456"/>
      <c r="D109" s="456"/>
      <c r="E109" s="456"/>
      <c r="F109" s="463"/>
      <c r="G109" s="463"/>
      <c r="H109" s="456"/>
      <c r="I109" s="469"/>
      <c r="J109" s="469"/>
      <c r="K109" s="458"/>
      <c r="L109" s="458"/>
      <c r="M109" s="458"/>
      <c r="N109" s="458"/>
      <c r="O109" s="455"/>
      <c r="P109" s="455"/>
      <c r="Q109" s="455"/>
      <c r="R109" s="458"/>
      <c r="S109" s="458"/>
      <c r="T109" s="458"/>
      <c r="U109" s="458"/>
      <c r="V109" s="461"/>
      <c r="W109" s="458"/>
      <c r="X109" s="455"/>
      <c r="Y109" s="455"/>
      <c r="Z109" s="455"/>
      <c r="AA109" s="455"/>
      <c r="AB109" s="458"/>
    </row>
    <row r="110" ht="18.0" customHeight="1">
      <c r="A110" s="455"/>
      <c r="B110" s="456"/>
      <c r="C110" s="456"/>
      <c r="D110" s="456"/>
      <c r="E110" s="456"/>
      <c r="F110" s="463"/>
      <c r="G110" s="463"/>
      <c r="H110" s="456"/>
      <c r="I110" s="469"/>
      <c r="J110" s="469"/>
      <c r="K110" s="458"/>
      <c r="L110" s="458"/>
      <c r="M110" s="458"/>
      <c r="N110" s="458"/>
      <c r="O110" s="455"/>
      <c r="P110" s="455"/>
      <c r="Q110" s="455"/>
      <c r="R110" s="458"/>
      <c r="S110" s="458"/>
      <c r="T110" s="458"/>
      <c r="U110" s="458"/>
      <c r="V110" s="461"/>
      <c r="W110" s="458"/>
      <c r="X110" s="455"/>
      <c r="Y110" s="455"/>
      <c r="Z110" s="455"/>
      <c r="AA110" s="455"/>
      <c r="AB110" s="458"/>
    </row>
    <row r="111" ht="18.0" customHeight="1">
      <c r="A111" s="455"/>
      <c r="B111" s="456"/>
      <c r="C111" s="456"/>
      <c r="D111" s="456"/>
      <c r="E111" s="456"/>
      <c r="F111" s="463"/>
      <c r="G111" s="463"/>
      <c r="H111" s="456"/>
      <c r="I111" s="469"/>
      <c r="J111" s="469"/>
      <c r="K111" s="458"/>
      <c r="L111" s="458"/>
      <c r="M111" s="458"/>
      <c r="N111" s="458"/>
      <c r="O111" s="455"/>
      <c r="P111" s="455"/>
      <c r="Q111" s="455"/>
      <c r="R111" s="458"/>
      <c r="S111" s="458"/>
      <c r="T111" s="458"/>
      <c r="U111" s="458"/>
      <c r="V111" s="461"/>
      <c r="W111" s="458"/>
      <c r="X111" s="455"/>
      <c r="Y111" s="455"/>
      <c r="Z111" s="455"/>
      <c r="AA111" s="455"/>
      <c r="AB111" s="458"/>
    </row>
    <row r="112" ht="18.0" customHeight="1">
      <c r="A112" s="455"/>
      <c r="B112" s="456"/>
      <c r="C112" s="456"/>
      <c r="D112" s="456"/>
      <c r="E112" s="456"/>
      <c r="F112" s="463"/>
      <c r="G112" s="463"/>
      <c r="H112" s="456"/>
      <c r="I112" s="469"/>
      <c r="J112" s="469"/>
      <c r="K112" s="458"/>
      <c r="L112" s="458"/>
      <c r="M112" s="458"/>
      <c r="N112" s="458"/>
      <c r="O112" s="455"/>
      <c r="P112" s="455"/>
      <c r="Q112" s="455"/>
      <c r="R112" s="458"/>
      <c r="S112" s="458"/>
      <c r="T112" s="458"/>
      <c r="U112" s="458"/>
      <c r="V112" s="461"/>
      <c r="W112" s="458"/>
      <c r="X112" s="455"/>
      <c r="Y112" s="455"/>
      <c r="Z112" s="455"/>
      <c r="AA112" s="455"/>
      <c r="AB112" s="458"/>
    </row>
    <row r="113" ht="18.0" customHeight="1">
      <c r="A113" s="455"/>
      <c r="B113" s="456"/>
      <c r="C113" s="456"/>
      <c r="D113" s="456"/>
      <c r="E113" s="456"/>
      <c r="F113" s="463"/>
      <c r="G113" s="463"/>
      <c r="H113" s="456"/>
      <c r="I113" s="469"/>
      <c r="J113" s="469"/>
      <c r="K113" s="458"/>
      <c r="L113" s="458"/>
      <c r="M113" s="458"/>
      <c r="N113" s="458"/>
      <c r="O113" s="455"/>
      <c r="P113" s="455"/>
      <c r="Q113" s="455"/>
      <c r="R113" s="458"/>
      <c r="S113" s="458"/>
      <c r="T113" s="458"/>
      <c r="U113" s="458"/>
      <c r="V113" s="461"/>
      <c r="W113" s="458"/>
      <c r="X113" s="455"/>
      <c r="Y113" s="455"/>
      <c r="Z113" s="455"/>
      <c r="AA113" s="455"/>
      <c r="AB113" s="458"/>
    </row>
    <row r="114" ht="18.0" customHeight="1">
      <c r="A114" s="455"/>
      <c r="B114" s="456"/>
      <c r="C114" s="456"/>
      <c r="D114" s="456"/>
      <c r="E114" s="456"/>
      <c r="F114" s="463"/>
      <c r="G114" s="463"/>
      <c r="H114" s="456"/>
      <c r="I114" s="469"/>
      <c r="J114" s="469"/>
      <c r="K114" s="458"/>
      <c r="L114" s="458"/>
      <c r="M114" s="458"/>
      <c r="N114" s="458"/>
      <c r="O114" s="455"/>
      <c r="P114" s="455"/>
      <c r="Q114" s="455"/>
      <c r="R114" s="458"/>
      <c r="S114" s="458"/>
      <c r="T114" s="458"/>
      <c r="U114" s="458"/>
      <c r="V114" s="461"/>
      <c r="W114" s="458"/>
      <c r="X114" s="455"/>
      <c r="Y114" s="455"/>
      <c r="Z114" s="455"/>
      <c r="AA114" s="455"/>
      <c r="AB114" s="458"/>
    </row>
    <row r="115" ht="18.0" customHeight="1">
      <c r="A115" s="455"/>
      <c r="B115" s="456"/>
      <c r="C115" s="456"/>
      <c r="D115" s="456"/>
      <c r="E115" s="456"/>
      <c r="F115" s="463"/>
      <c r="G115" s="463"/>
      <c r="H115" s="456"/>
      <c r="I115" s="469"/>
      <c r="J115" s="469"/>
      <c r="K115" s="458"/>
      <c r="L115" s="458"/>
      <c r="M115" s="458"/>
      <c r="N115" s="458"/>
      <c r="O115" s="455"/>
      <c r="P115" s="455"/>
      <c r="Q115" s="455"/>
      <c r="R115" s="458"/>
      <c r="S115" s="458"/>
      <c r="T115" s="458"/>
      <c r="U115" s="458"/>
      <c r="V115" s="461"/>
      <c r="W115" s="458"/>
      <c r="X115" s="455"/>
      <c r="Y115" s="455"/>
      <c r="Z115" s="455"/>
      <c r="AA115" s="455"/>
      <c r="AB115" s="458"/>
    </row>
    <row r="116" ht="18.0" customHeight="1">
      <c r="A116" s="455"/>
      <c r="B116" s="456"/>
      <c r="C116" s="456"/>
      <c r="D116" s="456"/>
      <c r="E116" s="456"/>
      <c r="F116" s="463"/>
      <c r="G116" s="463"/>
      <c r="H116" s="456"/>
      <c r="I116" s="469"/>
      <c r="J116" s="469"/>
      <c r="K116" s="458"/>
      <c r="L116" s="458"/>
      <c r="M116" s="458"/>
      <c r="N116" s="458"/>
      <c r="O116" s="455"/>
      <c r="P116" s="455"/>
      <c r="Q116" s="455"/>
      <c r="R116" s="458"/>
      <c r="S116" s="458"/>
      <c r="T116" s="458"/>
      <c r="U116" s="458"/>
      <c r="V116" s="461"/>
      <c r="W116" s="458"/>
      <c r="X116" s="455"/>
      <c r="Y116" s="455"/>
      <c r="Z116" s="455"/>
      <c r="AA116" s="455"/>
      <c r="AB116" s="458"/>
    </row>
    <row r="117" ht="18.0" customHeight="1">
      <c r="A117" s="455"/>
      <c r="B117" s="456"/>
      <c r="C117" s="456"/>
      <c r="D117" s="456"/>
      <c r="E117" s="456"/>
      <c r="F117" s="463"/>
      <c r="G117" s="463"/>
      <c r="H117" s="456"/>
      <c r="I117" s="469"/>
      <c r="J117" s="469"/>
      <c r="K117" s="458"/>
      <c r="L117" s="458"/>
      <c r="M117" s="458"/>
      <c r="N117" s="458"/>
      <c r="O117" s="455"/>
      <c r="P117" s="455"/>
      <c r="Q117" s="455"/>
      <c r="R117" s="458"/>
      <c r="S117" s="458"/>
      <c r="T117" s="458"/>
      <c r="U117" s="458"/>
      <c r="V117" s="461"/>
      <c r="W117" s="458"/>
      <c r="X117" s="455"/>
      <c r="Y117" s="455"/>
      <c r="Z117" s="455"/>
      <c r="AA117" s="455"/>
      <c r="AB117" s="458"/>
    </row>
    <row r="118" ht="18.0" customHeight="1">
      <c r="A118" s="455"/>
      <c r="B118" s="456"/>
      <c r="C118" s="456"/>
      <c r="D118" s="456"/>
      <c r="E118" s="456"/>
      <c r="F118" s="463"/>
      <c r="G118" s="463"/>
      <c r="H118" s="456"/>
      <c r="I118" s="469"/>
      <c r="J118" s="469"/>
      <c r="K118" s="458"/>
      <c r="L118" s="458"/>
      <c r="M118" s="458"/>
      <c r="N118" s="458"/>
      <c r="O118" s="455"/>
      <c r="P118" s="455"/>
      <c r="Q118" s="455"/>
      <c r="R118" s="458"/>
      <c r="S118" s="458"/>
      <c r="T118" s="458"/>
      <c r="U118" s="458"/>
      <c r="V118" s="461"/>
      <c r="W118" s="458"/>
      <c r="X118" s="455"/>
      <c r="Y118" s="455"/>
      <c r="Z118" s="455"/>
      <c r="AA118" s="455"/>
      <c r="AB118" s="458"/>
    </row>
    <row r="119" ht="18.0" customHeight="1">
      <c r="A119" s="455"/>
      <c r="B119" s="456"/>
      <c r="C119" s="456"/>
      <c r="D119" s="456"/>
      <c r="E119" s="456"/>
      <c r="F119" s="463"/>
      <c r="G119" s="463"/>
      <c r="H119" s="456"/>
      <c r="I119" s="469"/>
      <c r="J119" s="469"/>
      <c r="K119" s="458"/>
      <c r="L119" s="458"/>
      <c r="M119" s="458"/>
      <c r="N119" s="458"/>
      <c r="O119" s="455"/>
      <c r="P119" s="455"/>
      <c r="Q119" s="455"/>
      <c r="R119" s="458"/>
      <c r="S119" s="458"/>
      <c r="T119" s="458"/>
      <c r="U119" s="458"/>
      <c r="V119" s="461"/>
      <c r="W119" s="458"/>
      <c r="X119" s="455"/>
      <c r="Y119" s="455"/>
      <c r="Z119" s="455"/>
      <c r="AA119" s="455"/>
      <c r="AB119" s="458"/>
    </row>
    <row r="120" ht="18.0" customHeight="1">
      <c r="A120" s="455"/>
      <c r="B120" s="456"/>
      <c r="C120" s="456"/>
      <c r="D120" s="456"/>
      <c r="E120" s="456"/>
      <c r="F120" s="463"/>
      <c r="G120" s="463"/>
      <c r="H120" s="456"/>
      <c r="I120" s="469"/>
      <c r="J120" s="469"/>
      <c r="K120" s="458"/>
      <c r="L120" s="458"/>
      <c r="M120" s="458"/>
      <c r="N120" s="458"/>
      <c r="O120" s="455"/>
      <c r="P120" s="455"/>
      <c r="Q120" s="455"/>
      <c r="R120" s="458"/>
      <c r="S120" s="458"/>
      <c r="T120" s="458"/>
      <c r="U120" s="458"/>
      <c r="V120" s="461"/>
      <c r="W120" s="458"/>
      <c r="X120" s="455"/>
      <c r="Y120" s="455"/>
      <c r="Z120" s="455"/>
      <c r="AA120" s="455"/>
      <c r="AB120" s="458"/>
    </row>
    <row r="121" ht="18.0" customHeight="1">
      <c r="A121" s="455"/>
      <c r="B121" s="456"/>
      <c r="C121" s="456"/>
      <c r="D121" s="456"/>
      <c r="E121" s="456"/>
      <c r="F121" s="463"/>
      <c r="G121" s="463"/>
      <c r="H121" s="456"/>
      <c r="I121" s="469"/>
      <c r="J121" s="469"/>
      <c r="K121" s="458"/>
      <c r="L121" s="458"/>
      <c r="M121" s="458"/>
      <c r="N121" s="458"/>
      <c r="O121" s="455"/>
      <c r="P121" s="455"/>
      <c r="Q121" s="455"/>
      <c r="R121" s="458"/>
      <c r="S121" s="458"/>
      <c r="T121" s="458"/>
      <c r="U121" s="458"/>
      <c r="V121" s="461"/>
      <c r="W121" s="458"/>
      <c r="X121" s="455"/>
      <c r="Y121" s="455"/>
      <c r="Z121" s="455"/>
      <c r="AA121" s="455"/>
      <c r="AB121" s="458"/>
    </row>
    <row r="122" ht="18.0" customHeight="1">
      <c r="A122" s="455"/>
      <c r="B122" s="456"/>
      <c r="C122" s="456"/>
      <c r="D122" s="456"/>
      <c r="E122" s="456"/>
      <c r="F122" s="463"/>
      <c r="G122" s="463"/>
      <c r="H122" s="456"/>
      <c r="I122" s="469"/>
      <c r="J122" s="469"/>
      <c r="K122" s="458"/>
      <c r="L122" s="458"/>
      <c r="M122" s="458"/>
      <c r="N122" s="458"/>
      <c r="O122" s="455"/>
      <c r="P122" s="455"/>
      <c r="Q122" s="455"/>
      <c r="R122" s="458"/>
      <c r="S122" s="458"/>
      <c r="T122" s="458"/>
      <c r="U122" s="458"/>
      <c r="V122" s="461"/>
      <c r="W122" s="458"/>
      <c r="X122" s="455"/>
      <c r="Y122" s="455"/>
      <c r="Z122" s="455"/>
      <c r="AA122" s="455"/>
      <c r="AB122" s="458"/>
    </row>
    <row r="123" ht="18.0" customHeight="1">
      <c r="A123" s="455"/>
      <c r="B123" s="456"/>
      <c r="C123" s="456"/>
      <c r="D123" s="456"/>
      <c r="E123" s="456"/>
      <c r="F123" s="463"/>
      <c r="G123" s="463"/>
      <c r="H123" s="456"/>
      <c r="I123" s="469"/>
      <c r="J123" s="469"/>
      <c r="K123" s="458"/>
      <c r="L123" s="458"/>
      <c r="M123" s="458"/>
      <c r="N123" s="458"/>
      <c r="O123" s="455"/>
      <c r="P123" s="455"/>
      <c r="Q123" s="455"/>
      <c r="R123" s="458"/>
      <c r="S123" s="458"/>
      <c r="T123" s="458"/>
      <c r="U123" s="458"/>
      <c r="V123" s="461"/>
      <c r="W123" s="458"/>
      <c r="X123" s="455"/>
      <c r="Y123" s="455"/>
      <c r="Z123" s="455"/>
      <c r="AA123" s="455"/>
      <c r="AB123" s="458"/>
    </row>
    <row r="124" ht="18.0" customHeight="1">
      <c r="A124" s="455"/>
      <c r="B124" s="456"/>
      <c r="C124" s="456"/>
      <c r="D124" s="456"/>
      <c r="E124" s="456"/>
      <c r="F124" s="463"/>
      <c r="G124" s="463"/>
      <c r="H124" s="456"/>
      <c r="I124" s="469"/>
      <c r="J124" s="469"/>
      <c r="K124" s="458"/>
      <c r="L124" s="458"/>
      <c r="M124" s="458"/>
      <c r="N124" s="458"/>
      <c r="O124" s="455"/>
      <c r="P124" s="455"/>
      <c r="Q124" s="455"/>
      <c r="R124" s="458"/>
      <c r="S124" s="458"/>
      <c r="T124" s="458"/>
      <c r="U124" s="458"/>
      <c r="V124" s="461"/>
      <c r="W124" s="458"/>
      <c r="X124" s="455"/>
      <c r="Y124" s="455"/>
      <c r="Z124" s="455"/>
      <c r="AA124" s="455"/>
      <c r="AB124" s="458"/>
    </row>
    <row r="125" ht="18.0" customHeight="1">
      <c r="A125" s="455"/>
      <c r="B125" s="456"/>
      <c r="C125" s="456"/>
      <c r="D125" s="456"/>
      <c r="E125" s="456"/>
      <c r="F125" s="463"/>
      <c r="G125" s="463"/>
      <c r="H125" s="456"/>
      <c r="I125" s="469"/>
      <c r="J125" s="469"/>
      <c r="K125" s="458"/>
      <c r="L125" s="458"/>
      <c r="M125" s="458"/>
      <c r="N125" s="458"/>
      <c r="O125" s="455"/>
      <c r="P125" s="455"/>
      <c r="Q125" s="455"/>
      <c r="R125" s="458"/>
      <c r="S125" s="458"/>
      <c r="T125" s="458"/>
      <c r="U125" s="458"/>
      <c r="V125" s="461"/>
      <c r="W125" s="458"/>
      <c r="X125" s="455"/>
      <c r="Y125" s="455"/>
      <c r="Z125" s="455"/>
      <c r="AA125" s="455"/>
      <c r="AB125" s="458"/>
    </row>
    <row r="126" ht="18.0" customHeight="1">
      <c r="A126" s="455"/>
      <c r="B126" s="456"/>
      <c r="C126" s="456"/>
      <c r="D126" s="456"/>
      <c r="E126" s="456"/>
      <c r="F126" s="463"/>
      <c r="G126" s="463"/>
      <c r="H126" s="456"/>
      <c r="I126" s="469"/>
      <c r="J126" s="469"/>
      <c r="K126" s="458"/>
      <c r="L126" s="458"/>
      <c r="M126" s="458"/>
      <c r="N126" s="458"/>
      <c r="O126" s="455"/>
      <c r="P126" s="455"/>
      <c r="Q126" s="455"/>
      <c r="R126" s="458"/>
      <c r="S126" s="458"/>
      <c r="T126" s="458"/>
      <c r="U126" s="458"/>
      <c r="V126" s="461"/>
      <c r="W126" s="458"/>
      <c r="X126" s="455"/>
      <c r="Y126" s="455"/>
      <c r="Z126" s="455"/>
      <c r="AA126" s="455"/>
      <c r="AB126" s="458"/>
    </row>
    <row r="127" ht="18.0" customHeight="1">
      <c r="A127" s="455"/>
      <c r="B127" s="456"/>
      <c r="C127" s="456"/>
      <c r="D127" s="456"/>
      <c r="E127" s="456"/>
      <c r="F127" s="463"/>
      <c r="G127" s="463"/>
      <c r="H127" s="456"/>
      <c r="I127" s="469"/>
      <c r="J127" s="469"/>
      <c r="K127" s="458"/>
      <c r="L127" s="458"/>
      <c r="M127" s="458"/>
      <c r="N127" s="458"/>
      <c r="O127" s="455"/>
      <c r="P127" s="455"/>
      <c r="Q127" s="455"/>
      <c r="R127" s="458"/>
      <c r="S127" s="458"/>
      <c r="T127" s="458"/>
      <c r="U127" s="458"/>
      <c r="V127" s="461"/>
      <c r="W127" s="458"/>
      <c r="X127" s="455"/>
      <c r="Y127" s="455"/>
      <c r="Z127" s="455"/>
      <c r="AA127" s="455"/>
      <c r="AB127" s="458"/>
    </row>
    <row r="128" ht="18.0" customHeight="1">
      <c r="A128" s="455"/>
      <c r="B128" s="456"/>
      <c r="C128" s="456"/>
      <c r="D128" s="456"/>
      <c r="E128" s="456"/>
      <c r="F128" s="463"/>
      <c r="G128" s="463"/>
      <c r="H128" s="456"/>
      <c r="I128" s="469"/>
      <c r="J128" s="469"/>
      <c r="K128" s="458"/>
      <c r="L128" s="458"/>
      <c r="M128" s="458"/>
      <c r="N128" s="458"/>
      <c r="O128" s="455"/>
      <c r="P128" s="455"/>
      <c r="Q128" s="455"/>
      <c r="R128" s="458"/>
      <c r="S128" s="458"/>
      <c r="T128" s="458"/>
      <c r="U128" s="458"/>
      <c r="V128" s="461"/>
      <c r="W128" s="458"/>
      <c r="X128" s="455"/>
      <c r="Y128" s="455"/>
      <c r="Z128" s="455"/>
      <c r="AA128" s="455"/>
      <c r="AB128" s="458"/>
    </row>
    <row r="129" ht="18.0" customHeight="1">
      <c r="A129" s="455"/>
      <c r="B129" s="456"/>
      <c r="C129" s="456"/>
      <c r="D129" s="456"/>
      <c r="E129" s="456"/>
      <c r="F129" s="463"/>
      <c r="G129" s="463"/>
      <c r="H129" s="456"/>
      <c r="I129" s="469"/>
      <c r="J129" s="469"/>
      <c r="K129" s="458"/>
      <c r="L129" s="458"/>
      <c r="M129" s="458"/>
      <c r="N129" s="458"/>
      <c r="O129" s="455"/>
      <c r="P129" s="455"/>
      <c r="Q129" s="455"/>
      <c r="R129" s="458"/>
      <c r="S129" s="458"/>
      <c r="T129" s="458"/>
      <c r="U129" s="458"/>
      <c r="V129" s="461"/>
      <c r="W129" s="458"/>
      <c r="X129" s="455"/>
      <c r="Y129" s="455"/>
      <c r="Z129" s="455"/>
      <c r="AA129" s="455"/>
      <c r="AB129" s="458"/>
    </row>
    <row r="130" ht="18.0" customHeight="1">
      <c r="A130" s="455"/>
      <c r="B130" s="456"/>
      <c r="C130" s="456"/>
      <c r="D130" s="456"/>
      <c r="E130" s="456"/>
      <c r="F130" s="463"/>
      <c r="G130" s="463"/>
      <c r="H130" s="456"/>
      <c r="I130" s="469"/>
      <c r="J130" s="469"/>
      <c r="K130" s="458"/>
      <c r="L130" s="458"/>
      <c r="M130" s="458"/>
      <c r="N130" s="458"/>
      <c r="O130" s="455"/>
      <c r="P130" s="455"/>
      <c r="Q130" s="455"/>
      <c r="R130" s="458"/>
      <c r="S130" s="458"/>
      <c r="T130" s="458"/>
      <c r="U130" s="458"/>
      <c r="V130" s="461"/>
      <c r="W130" s="458"/>
      <c r="X130" s="455"/>
      <c r="Y130" s="455"/>
      <c r="Z130" s="455"/>
      <c r="AA130" s="455"/>
      <c r="AB130" s="458"/>
    </row>
    <row r="131" ht="18.0" customHeight="1">
      <c r="A131" s="455"/>
      <c r="B131" s="456"/>
      <c r="C131" s="456"/>
      <c r="D131" s="456"/>
      <c r="E131" s="456"/>
      <c r="F131" s="463"/>
      <c r="G131" s="463"/>
      <c r="H131" s="456"/>
      <c r="I131" s="469"/>
      <c r="J131" s="469"/>
      <c r="K131" s="458"/>
      <c r="L131" s="458"/>
      <c r="M131" s="458"/>
      <c r="N131" s="458"/>
      <c r="O131" s="455"/>
      <c r="P131" s="455"/>
      <c r="Q131" s="455"/>
      <c r="R131" s="458"/>
      <c r="S131" s="458"/>
      <c r="T131" s="458"/>
      <c r="U131" s="458"/>
      <c r="V131" s="461"/>
      <c r="W131" s="458"/>
      <c r="X131" s="455"/>
      <c r="Y131" s="455"/>
      <c r="Z131" s="455"/>
      <c r="AA131" s="455"/>
      <c r="AB131" s="458"/>
    </row>
    <row r="132" ht="18.0" customHeight="1">
      <c r="A132" s="455"/>
      <c r="B132" s="456"/>
      <c r="C132" s="456"/>
      <c r="D132" s="456"/>
      <c r="E132" s="456"/>
      <c r="F132" s="463"/>
      <c r="G132" s="463"/>
      <c r="H132" s="456"/>
      <c r="I132" s="469"/>
      <c r="J132" s="469"/>
      <c r="K132" s="458"/>
      <c r="L132" s="458"/>
      <c r="M132" s="458"/>
      <c r="N132" s="458"/>
      <c r="O132" s="455"/>
      <c r="P132" s="455"/>
      <c r="Q132" s="455"/>
      <c r="R132" s="458"/>
      <c r="S132" s="458"/>
      <c r="T132" s="458"/>
      <c r="U132" s="458"/>
      <c r="V132" s="461"/>
      <c r="W132" s="458"/>
      <c r="X132" s="455"/>
      <c r="Y132" s="455"/>
      <c r="Z132" s="455"/>
      <c r="AA132" s="455"/>
      <c r="AB132" s="458"/>
    </row>
    <row r="133" ht="18.0" customHeight="1">
      <c r="A133" s="455"/>
      <c r="B133" s="456"/>
      <c r="C133" s="456"/>
      <c r="D133" s="456"/>
      <c r="E133" s="456"/>
      <c r="F133" s="463"/>
      <c r="G133" s="463"/>
      <c r="H133" s="456"/>
      <c r="I133" s="469"/>
      <c r="J133" s="469"/>
      <c r="K133" s="458"/>
      <c r="L133" s="458"/>
      <c r="M133" s="458"/>
      <c r="N133" s="458"/>
      <c r="O133" s="455"/>
      <c r="P133" s="455"/>
      <c r="Q133" s="455"/>
      <c r="R133" s="458"/>
      <c r="S133" s="458"/>
      <c r="T133" s="458"/>
      <c r="U133" s="458"/>
      <c r="V133" s="461"/>
      <c r="W133" s="458"/>
      <c r="X133" s="455"/>
      <c r="Y133" s="455"/>
      <c r="Z133" s="455"/>
      <c r="AA133" s="455"/>
      <c r="AB133" s="458"/>
    </row>
    <row r="134" ht="18.0" customHeight="1">
      <c r="A134" s="455"/>
      <c r="B134" s="456"/>
      <c r="C134" s="456"/>
      <c r="D134" s="456"/>
      <c r="E134" s="456"/>
      <c r="F134" s="463"/>
      <c r="G134" s="463"/>
      <c r="H134" s="456"/>
      <c r="I134" s="469"/>
      <c r="J134" s="469"/>
      <c r="K134" s="458"/>
      <c r="L134" s="458"/>
      <c r="M134" s="458"/>
      <c r="N134" s="458"/>
      <c r="O134" s="455"/>
      <c r="P134" s="455"/>
      <c r="Q134" s="455"/>
      <c r="R134" s="458"/>
      <c r="S134" s="458"/>
      <c r="T134" s="458"/>
      <c r="U134" s="458"/>
      <c r="V134" s="461"/>
      <c r="W134" s="458"/>
      <c r="X134" s="455"/>
      <c r="Y134" s="455"/>
      <c r="Z134" s="455"/>
      <c r="AA134" s="455"/>
      <c r="AB134" s="458"/>
    </row>
    <row r="135" ht="18.0" customHeight="1">
      <c r="A135" s="455"/>
      <c r="B135" s="456"/>
      <c r="C135" s="456"/>
      <c r="D135" s="456"/>
      <c r="E135" s="456"/>
      <c r="F135" s="463"/>
      <c r="G135" s="463"/>
      <c r="H135" s="456"/>
      <c r="I135" s="469"/>
      <c r="J135" s="469"/>
      <c r="K135" s="458"/>
      <c r="L135" s="458"/>
      <c r="M135" s="458"/>
      <c r="N135" s="458"/>
      <c r="O135" s="455"/>
      <c r="P135" s="455"/>
      <c r="Q135" s="455"/>
      <c r="R135" s="458"/>
      <c r="S135" s="458"/>
      <c r="T135" s="458"/>
      <c r="U135" s="458"/>
      <c r="V135" s="461"/>
      <c r="W135" s="458"/>
      <c r="X135" s="455"/>
      <c r="Y135" s="455"/>
      <c r="Z135" s="455"/>
      <c r="AA135" s="455"/>
      <c r="AB135" s="458"/>
    </row>
    <row r="136" ht="18.0" customHeight="1">
      <c r="A136" s="455"/>
      <c r="B136" s="456"/>
      <c r="C136" s="456"/>
      <c r="D136" s="456"/>
      <c r="E136" s="456"/>
      <c r="F136" s="463"/>
      <c r="G136" s="463"/>
      <c r="H136" s="456"/>
      <c r="I136" s="469"/>
      <c r="J136" s="469"/>
      <c r="K136" s="458"/>
      <c r="L136" s="458"/>
      <c r="M136" s="458"/>
      <c r="N136" s="458"/>
      <c r="O136" s="455"/>
      <c r="P136" s="455"/>
      <c r="Q136" s="455"/>
      <c r="R136" s="458"/>
      <c r="S136" s="458"/>
      <c r="T136" s="458"/>
      <c r="U136" s="458"/>
      <c r="V136" s="461"/>
      <c r="W136" s="458"/>
      <c r="X136" s="455"/>
      <c r="Y136" s="455"/>
      <c r="Z136" s="455"/>
      <c r="AA136" s="455"/>
      <c r="AB136" s="458"/>
    </row>
    <row r="137" ht="18.0" customHeight="1">
      <c r="A137" s="455"/>
      <c r="B137" s="456"/>
      <c r="C137" s="456"/>
      <c r="D137" s="456"/>
      <c r="E137" s="456"/>
      <c r="F137" s="463"/>
      <c r="G137" s="463"/>
      <c r="H137" s="456"/>
      <c r="I137" s="469"/>
      <c r="J137" s="469"/>
      <c r="K137" s="458"/>
      <c r="L137" s="458"/>
      <c r="M137" s="458"/>
      <c r="N137" s="458"/>
      <c r="O137" s="455"/>
      <c r="P137" s="455"/>
      <c r="Q137" s="455"/>
      <c r="R137" s="458"/>
      <c r="S137" s="458"/>
      <c r="T137" s="458"/>
      <c r="U137" s="458"/>
      <c r="V137" s="461"/>
      <c r="W137" s="458"/>
      <c r="X137" s="455"/>
      <c r="Y137" s="455"/>
      <c r="Z137" s="455"/>
      <c r="AA137" s="455"/>
      <c r="AB137" s="458"/>
    </row>
    <row r="138" ht="18.0" customHeight="1">
      <c r="A138" s="455"/>
      <c r="B138" s="456"/>
      <c r="C138" s="456"/>
      <c r="D138" s="456"/>
      <c r="E138" s="456"/>
      <c r="F138" s="463"/>
      <c r="G138" s="463"/>
      <c r="H138" s="456"/>
      <c r="I138" s="469"/>
      <c r="J138" s="469"/>
      <c r="K138" s="458"/>
      <c r="L138" s="458"/>
      <c r="M138" s="458"/>
      <c r="N138" s="458"/>
      <c r="O138" s="455"/>
      <c r="P138" s="455"/>
      <c r="Q138" s="455"/>
      <c r="R138" s="458"/>
      <c r="S138" s="458"/>
      <c r="T138" s="458"/>
      <c r="U138" s="458"/>
      <c r="V138" s="461"/>
      <c r="W138" s="458"/>
      <c r="X138" s="455"/>
      <c r="Y138" s="455"/>
      <c r="Z138" s="455"/>
      <c r="AA138" s="455"/>
      <c r="AB138" s="458"/>
    </row>
    <row r="139" ht="18.0" customHeight="1">
      <c r="A139" s="455"/>
      <c r="B139" s="456"/>
      <c r="C139" s="456"/>
      <c r="D139" s="456"/>
      <c r="E139" s="456"/>
      <c r="F139" s="463"/>
      <c r="G139" s="463"/>
      <c r="H139" s="456"/>
      <c r="I139" s="469"/>
      <c r="J139" s="469"/>
      <c r="K139" s="458"/>
      <c r="L139" s="458"/>
      <c r="M139" s="458"/>
      <c r="N139" s="458"/>
      <c r="O139" s="455"/>
      <c r="P139" s="455"/>
      <c r="Q139" s="455"/>
      <c r="R139" s="458"/>
      <c r="S139" s="458"/>
      <c r="T139" s="458"/>
      <c r="U139" s="458"/>
      <c r="V139" s="461"/>
      <c r="W139" s="458"/>
      <c r="X139" s="455"/>
      <c r="Y139" s="455"/>
      <c r="Z139" s="455"/>
      <c r="AA139" s="455"/>
      <c r="AB139" s="458"/>
    </row>
    <row r="140" ht="18.0" customHeight="1">
      <c r="A140" s="455"/>
      <c r="B140" s="456"/>
      <c r="C140" s="456"/>
      <c r="D140" s="456"/>
      <c r="E140" s="456"/>
      <c r="F140" s="463"/>
      <c r="G140" s="463"/>
      <c r="H140" s="456"/>
      <c r="I140" s="469"/>
      <c r="J140" s="469"/>
      <c r="K140" s="458"/>
      <c r="L140" s="458"/>
      <c r="M140" s="458"/>
      <c r="N140" s="458"/>
      <c r="O140" s="455"/>
      <c r="P140" s="455"/>
      <c r="Q140" s="455"/>
      <c r="R140" s="458"/>
      <c r="S140" s="458"/>
      <c r="T140" s="458"/>
      <c r="U140" s="458"/>
      <c r="V140" s="461"/>
      <c r="W140" s="458"/>
      <c r="X140" s="455"/>
      <c r="Y140" s="455"/>
      <c r="Z140" s="455"/>
      <c r="AA140" s="455"/>
      <c r="AB140" s="458"/>
    </row>
    <row r="141" ht="18.0" customHeight="1">
      <c r="A141" s="455"/>
      <c r="B141" s="456"/>
      <c r="C141" s="456"/>
      <c r="D141" s="456"/>
      <c r="E141" s="456"/>
      <c r="F141" s="463"/>
      <c r="G141" s="463"/>
      <c r="H141" s="456"/>
      <c r="I141" s="469"/>
      <c r="J141" s="469"/>
      <c r="K141" s="458"/>
      <c r="L141" s="458"/>
      <c r="M141" s="458"/>
      <c r="N141" s="458"/>
      <c r="O141" s="455"/>
      <c r="P141" s="455"/>
      <c r="Q141" s="455"/>
      <c r="R141" s="458"/>
      <c r="S141" s="458"/>
      <c r="T141" s="458"/>
      <c r="U141" s="458"/>
      <c r="V141" s="461"/>
      <c r="W141" s="458"/>
      <c r="X141" s="455"/>
      <c r="Y141" s="455"/>
      <c r="Z141" s="455"/>
      <c r="AA141" s="455"/>
      <c r="AB141" s="458"/>
    </row>
    <row r="142" ht="18.0" customHeight="1">
      <c r="A142" s="455"/>
      <c r="B142" s="456"/>
      <c r="C142" s="456"/>
      <c r="D142" s="456"/>
      <c r="E142" s="456"/>
      <c r="F142" s="463"/>
      <c r="G142" s="463"/>
      <c r="H142" s="456"/>
      <c r="I142" s="469"/>
      <c r="J142" s="469"/>
      <c r="K142" s="458"/>
      <c r="L142" s="458"/>
      <c r="M142" s="458"/>
      <c r="N142" s="458"/>
      <c r="O142" s="455"/>
      <c r="P142" s="455"/>
      <c r="Q142" s="455"/>
      <c r="R142" s="458"/>
      <c r="S142" s="458"/>
      <c r="T142" s="458"/>
      <c r="U142" s="458"/>
      <c r="V142" s="461"/>
      <c r="W142" s="458"/>
      <c r="X142" s="455"/>
      <c r="Y142" s="455"/>
      <c r="Z142" s="455"/>
      <c r="AA142" s="455"/>
      <c r="AB142" s="458"/>
    </row>
    <row r="143" ht="18.0" customHeight="1">
      <c r="A143" s="455"/>
      <c r="B143" s="456"/>
      <c r="C143" s="456"/>
      <c r="D143" s="456"/>
      <c r="E143" s="456"/>
      <c r="F143" s="463"/>
      <c r="G143" s="463"/>
      <c r="H143" s="456"/>
      <c r="I143" s="469"/>
      <c r="J143" s="469"/>
      <c r="K143" s="458"/>
      <c r="L143" s="458"/>
      <c r="M143" s="458"/>
      <c r="N143" s="458"/>
      <c r="O143" s="455"/>
      <c r="P143" s="455"/>
      <c r="Q143" s="455"/>
      <c r="R143" s="458"/>
      <c r="S143" s="458"/>
      <c r="T143" s="458"/>
      <c r="U143" s="458"/>
      <c r="V143" s="461"/>
      <c r="W143" s="458"/>
      <c r="X143" s="455"/>
      <c r="Y143" s="455"/>
      <c r="Z143" s="455"/>
      <c r="AA143" s="455"/>
      <c r="AB143" s="458"/>
    </row>
    <row r="144" ht="18.0" customHeight="1">
      <c r="A144" s="455"/>
      <c r="B144" s="456"/>
      <c r="C144" s="456"/>
      <c r="D144" s="456"/>
      <c r="E144" s="456"/>
      <c r="F144" s="463"/>
      <c r="G144" s="463"/>
      <c r="H144" s="456"/>
      <c r="I144" s="469"/>
      <c r="J144" s="469"/>
      <c r="K144" s="458"/>
      <c r="L144" s="458"/>
      <c r="M144" s="458"/>
      <c r="N144" s="458"/>
      <c r="O144" s="455"/>
      <c r="P144" s="455"/>
      <c r="Q144" s="455"/>
      <c r="R144" s="458"/>
      <c r="S144" s="458"/>
      <c r="T144" s="458"/>
      <c r="U144" s="458"/>
      <c r="V144" s="461"/>
      <c r="W144" s="458"/>
      <c r="X144" s="455"/>
      <c r="Y144" s="455"/>
      <c r="Z144" s="455"/>
      <c r="AA144" s="455"/>
      <c r="AB144" s="458"/>
    </row>
    <row r="145" ht="18.0" customHeight="1">
      <c r="A145" s="455"/>
      <c r="B145" s="456"/>
      <c r="C145" s="456"/>
      <c r="D145" s="456"/>
      <c r="E145" s="456"/>
      <c r="F145" s="463"/>
      <c r="G145" s="463"/>
      <c r="H145" s="456"/>
      <c r="I145" s="469"/>
      <c r="J145" s="469"/>
      <c r="K145" s="458"/>
      <c r="L145" s="458"/>
      <c r="M145" s="458"/>
      <c r="N145" s="458"/>
      <c r="O145" s="455"/>
      <c r="P145" s="455"/>
      <c r="Q145" s="455"/>
      <c r="R145" s="458"/>
      <c r="S145" s="458"/>
      <c r="T145" s="458"/>
      <c r="U145" s="458"/>
      <c r="V145" s="461"/>
      <c r="W145" s="458"/>
      <c r="X145" s="455"/>
      <c r="Y145" s="455"/>
      <c r="Z145" s="455"/>
      <c r="AA145" s="455"/>
      <c r="AB145" s="458"/>
    </row>
    <row r="146" ht="18.0" customHeight="1">
      <c r="A146" s="455"/>
      <c r="B146" s="456"/>
      <c r="C146" s="456"/>
      <c r="D146" s="456"/>
      <c r="E146" s="456"/>
      <c r="F146" s="463"/>
      <c r="G146" s="463"/>
      <c r="H146" s="456"/>
      <c r="I146" s="469"/>
      <c r="J146" s="469"/>
      <c r="K146" s="458"/>
      <c r="L146" s="458"/>
      <c r="M146" s="458"/>
      <c r="N146" s="458"/>
      <c r="O146" s="455"/>
      <c r="P146" s="455"/>
      <c r="Q146" s="455"/>
      <c r="R146" s="458"/>
      <c r="S146" s="458"/>
      <c r="T146" s="458"/>
      <c r="U146" s="458"/>
      <c r="V146" s="461"/>
      <c r="W146" s="458"/>
      <c r="X146" s="455"/>
      <c r="Y146" s="455"/>
      <c r="Z146" s="455"/>
      <c r="AA146" s="455"/>
      <c r="AB146" s="458"/>
    </row>
    <row r="147" ht="18.0" customHeight="1">
      <c r="A147" s="455"/>
      <c r="B147" s="456"/>
      <c r="C147" s="456"/>
      <c r="D147" s="456"/>
      <c r="E147" s="456"/>
      <c r="F147" s="463"/>
      <c r="G147" s="463"/>
      <c r="H147" s="456"/>
      <c r="I147" s="469"/>
      <c r="J147" s="469"/>
      <c r="K147" s="458"/>
      <c r="L147" s="458"/>
      <c r="M147" s="458"/>
      <c r="N147" s="458"/>
      <c r="O147" s="455"/>
      <c r="P147" s="455"/>
      <c r="Q147" s="455"/>
      <c r="R147" s="458"/>
      <c r="S147" s="458"/>
      <c r="T147" s="458"/>
      <c r="U147" s="458"/>
      <c r="V147" s="461"/>
      <c r="W147" s="458"/>
      <c r="X147" s="455"/>
      <c r="Y147" s="455"/>
      <c r="Z147" s="455"/>
      <c r="AA147" s="455"/>
      <c r="AB147" s="458"/>
    </row>
    <row r="148" ht="18.0" customHeight="1">
      <c r="A148" s="455"/>
      <c r="B148" s="456"/>
      <c r="C148" s="456"/>
      <c r="D148" s="456"/>
      <c r="E148" s="456"/>
      <c r="F148" s="463"/>
      <c r="G148" s="463"/>
      <c r="H148" s="456"/>
      <c r="I148" s="469"/>
      <c r="J148" s="469"/>
      <c r="K148" s="458"/>
      <c r="L148" s="458"/>
      <c r="M148" s="458"/>
      <c r="N148" s="458"/>
      <c r="O148" s="455"/>
      <c r="P148" s="455"/>
      <c r="Q148" s="455"/>
      <c r="R148" s="458"/>
      <c r="S148" s="458"/>
      <c r="T148" s="458"/>
      <c r="U148" s="458"/>
      <c r="V148" s="461"/>
      <c r="W148" s="458"/>
      <c r="X148" s="455"/>
      <c r="Y148" s="455"/>
      <c r="Z148" s="455"/>
      <c r="AA148" s="455"/>
      <c r="AB148" s="458"/>
    </row>
    <row r="149" ht="18.0" customHeight="1">
      <c r="A149" s="455"/>
      <c r="B149" s="456"/>
      <c r="C149" s="456"/>
      <c r="D149" s="456"/>
      <c r="E149" s="456"/>
      <c r="F149" s="463"/>
      <c r="G149" s="463"/>
      <c r="H149" s="456"/>
      <c r="I149" s="469"/>
      <c r="J149" s="469"/>
      <c r="K149" s="458"/>
      <c r="L149" s="458"/>
      <c r="M149" s="458"/>
      <c r="N149" s="458"/>
      <c r="O149" s="455"/>
      <c r="P149" s="455"/>
      <c r="Q149" s="455"/>
      <c r="R149" s="458"/>
      <c r="S149" s="458"/>
      <c r="T149" s="458"/>
      <c r="U149" s="458"/>
      <c r="V149" s="461"/>
      <c r="W149" s="458"/>
      <c r="X149" s="455"/>
      <c r="Y149" s="455"/>
      <c r="Z149" s="455"/>
      <c r="AA149" s="455"/>
      <c r="AB149" s="458"/>
    </row>
    <row r="150" ht="18.0" customHeight="1">
      <c r="A150" s="455"/>
      <c r="B150" s="456"/>
      <c r="C150" s="456"/>
      <c r="D150" s="456"/>
      <c r="E150" s="456"/>
      <c r="F150" s="463"/>
      <c r="G150" s="463"/>
      <c r="H150" s="456"/>
      <c r="I150" s="469"/>
      <c r="J150" s="469"/>
      <c r="K150" s="458"/>
      <c r="L150" s="458"/>
      <c r="M150" s="458"/>
      <c r="N150" s="458"/>
      <c r="O150" s="455"/>
      <c r="P150" s="455"/>
      <c r="Q150" s="455"/>
      <c r="R150" s="458"/>
      <c r="S150" s="458"/>
      <c r="T150" s="458"/>
      <c r="U150" s="458"/>
      <c r="V150" s="461"/>
      <c r="W150" s="458"/>
      <c r="X150" s="455"/>
      <c r="Y150" s="455"/>
      <c r="Z150" s="455"/>
      <c r="AA150" s="455"/>
      <c r="AB150" s="458"/>
    </row>
    <row r="151" ht="18.0" customHeight="1">
      <c r="A151" s="455"/>
      <c r="B151" s="456"/>
      <c r="C151" s="456"/>
      <c r="D151" s="456"/>
      <c r="E151" s="456"/>
      <c r="F151" s="463"/>
      <c r="G151" s="463"/>
      <c r="H151" s="456"/>
      <c r="I151" s="469"/>
      <c r="J151" s="469"/>
      <c r="K151" s="458"/>
      <c r="L151" s="458"/>
      <c r="M151" s="458"/>
      <c r="N151" s="458"/>
      <c r="O151" s="455"/>
      <c r="P151" s="455"/>
      <c r="Q151" s="455"/>
      <c r="R151" s="458"/>
      <c r="S151" s="458"/>
      <c r="T151" s="458"/>
      <c r="U151" s="458"/>
      <c r="V151" s="461"/>
      <c r="W151" s="458"/>
      <c r="X151" s="455"/>
      <c r="Y151" s="455"/>
      <c r="Z151" s="455"/>
      <c r="AA151" s="455"/>
      <c r="AB151" s="458"/>
    </row>
    <row r="152" ht="18.0" customHeight="1">
      <c r="A152" s="455"/>
      <c r="B152" s="456"/>
      <c r="C152" s="456"/>
      <c r="D152" s="456"/>
      <c r="E152" s="456"/>
      <c r="F152" s="463"/>
      <c r="G152" s="463"/>
      <c r="H152" s="456"/>
      <c r="I152" s="469"/>
      <c r="J152" s="469"/>
      <c r="K152" s="458"/>
      <c r="L152" s="458"/>
      <c r="M152" s="458"/>
      <c r="N152" s="458"/>
      <c r="O152" s="455"/>
      <c r="P152" s="455"/>
      <c r="Q152" s="455"/>
      <c r="R152" s="458"/>
      <c r="S152" s="458"/>
      <c r="T152" s="458"/>
      <c r="U152" s="458"/>
      <c r="V152" s="461"/>
      <c r="W152" s="458"/>
      <c r="X152" s="455"/>
      <c r="Y152" s="455"/>
      <c r="Z152" s="455"/>
      <c r="AA152" s="455"/>
      <c r="AB152" s="458"/>
    </row>
    <row r="153" ht="18.0" customHeight="1">
      <c r="A153" s="455"/>
      <c r="B153" s="456"/>
      <c r="C153" s="456"/>
      <c r="D153" s="456"/>
      <c r="E153" s="456"/>
      <c r="F153" s="463"/>
      <c r="G153" s="463"/>
      <c r="H153" s="456"/>
      <c r="I153" s="469"/>
      <c r="J153" s="469"/>
      <c r="K153" s="458"/>
      <c r="L153" s="458"/>
      <c r="M153" s="458"/>
      <c r="N153" s="458"/>
      <c r="O153" s="455"/>
      <c r="P153" s="455"/>
      <c r="Q153" s="455"/>
      <c r="R153" s="458"/>
      <c r="S153" s="458"/>
      <c r="T153" s="458"/>
      <c r="U153" s="458"/>
      <c r="V153" s="461"/>
      <c r="W153" s="458"/>
      <c r="X153" s="455"/>
      <c r="Y153" s="455"/>
      <c r="Z153" s="455"/>
      <c r="AA153" s="455"/>
      <c r="AB153" s="458"/>
    </row>
    <row r="154" ht="18.0" customHeight="1">
      <c r="A154" s="455"/>
      <c r="B154" s="456"/>
      <c r="C154" s="456"/>
      <c r="D154" s="456"/>
      <c r="E154" s="456"/>
      <c r="F154" s="463"/>
      <c r="G154" s="463"/>
      <c r="H154" s="456"/>
      <c r="I154" s="469"/>
      <c r="J154" s="469"/>
      <c r="K154" s="458"/>
      <c r="L154" s="458"/>
      <c r="M154" s="458"/>
      <c r="N154" s="458"/>
      <c r="O154" s="455"/>
      <c r="P154" s="455"/>
      <c r="Q154" s="455"/>
      <c r="R154" s="458"/>
      <c r="S154" s="458"/>
      <c r="T154" s="458"/>
      <c r="U154" s="458"/>
      <c r="V154" s="461"/>
      <c r="W154" s="458"/>
      <c r="X154" s="455"/>
      <c r="Y154" s="455"/>
      <c r="Z154" s="455"/>
      <c r="AA154" s="455"/>
      <c r="AB154" s="458"/>
    </row>
    <row r="155" ht="18.0" customHeight="1">
      <c r="A155" s="455"/>
      <c r="B155" s="456"/>
      <c r="C155" s="456"/>
      <c r="D155" s="456"/>
      <c r="E155" s="456"/>
      <c r="F155" s="463"/>
      <c r="G155" s="463"/>
      <c r="H155" s="456"/>
      <c r="I155" s="469"/>
      <c r="J155" s="469"/>
      <c r="K155" s="458"/>
      <c r="L155" s="458"/>
      <c r="M155" s="458"/>
      <c r="N155" s="458"/>
      <c r="O155" s="455"/>
      <c r="P155" s="455"/>
      <c r="Q155" s="455"/>
      <c r="R155" s="458"/>
      <c r="S155" s="458"/>
      <c r="T155" s="458"/>
      <c r="U155" s="458"/>
      <c r="V155" s="461"/>
      <c r="W155" s="458"/>
      <c r="X155" s="455"/>
      <c r="Y155" s="455"/>
      <c r="Z155" s="455"/>
      <c r="AA155" s="455"/>
      <c r="AB155" s="458"/>
    </row>
    <row r="156" ht="18.0" customHeight="1">
      <c r="A156" s="455"/>
      <c r="B156" s="456"/>
      <c r="C156" s="456"/>
      <c r="D156" s="456"/>
      <c r="E156" s="456"/>
      <c r="F156" s="463"/>
      <c r="G156" s="463"/>
      <c r="H156" s="456"/>
      <c r="I156" s="469"/>
      <c r="J156" s="469"/>
      <c r="K156" s="458"/>
      <c r="L156" s="458"/>
      <c r="M156" s="458"/>
      <c r="N156" s="458"/>
      <c r="O156" s="455"/>
      <c r="P156" s="455"/>
      <c r="Q156" s="455"/>
      <c r="R156" s="458"/>
      <c r="S156" s="458"/>
      <c r="T156" s="458"/>
      <c r="U156" s="458"/>
      <c r="V156" s="461"/>
      <c r="W156" s="458"/>
      <c r="X156" s="455"/>
      <c r="Y156" s="455"/>
      <c r="Z156" s="455"/>
      <c r="AA156" s="455"/>
      <c r="AB156" s="458"/>
    </row>
    <row r="157" ht="18.0" customHeight="1">
      <c r="A157" s="455"/>
      <c r="B157" s="456"/>
      <c r="C157" s="456"/>
      <c r="D157" s="456"/>
      <c r="E157" s="456"/>
      <c r="F157" s="463"/>
      <c r="G157" s="463"/>
      <c r="H157" s="456"/>
      <c r="I157" s="469"/>
      <c r="J157" s="469"/>
      <c r="K157" s="458"/>
      <c r="L157" s="458"/>
      <c r="M157" s="458"/>
      <c r="N157" s="458"/>
      <c r="O157" s="455"/>
      <c r="P157" s="455"/>
      <c r="Q157" s="455"/>
      <c r="R157" s="458"/>
      <c r="S157" s="458"/>
      <c r="T157" s="458"/>
      <c r="U157" s="458"/>
      <c r="V157" s="461"/>
      <c r="W157" s="458"/>
      <c r="X157" s="455"/>
      <c r="Y157" s="455"/>
      <c r="Z157" s="455"/>
      <c r="AA157" s="455"/>
      <c r="AB157" s="458"/>
    </row>
    <row r="158" ht="18.0" customHeight="1">
      <c r="A158" s="455"/>
      <c r="B158" s="456"/>
      <c r="C158" s="456"/>
      <c r="D158" s="456"/>
      <c r="E158" s="456"/>
      <c r="F158" s="463"/>
      <c r="G158" s="463"/>
      <c r="H158" s="456"/>
      <c r="I158" s="469"/>
      <c r="J158" s="469"/>
      <c r="K158" s="458"/>
      <c r="L158" s="458"/>
      <c r="M158" s="458"/>
      <c r="N158" s="458"/>
      <c r="O158" s="455"/>
      <c r="P158" s="455"/>
      <c r="Q158" s="455"/>
      <c r="R158" s="458"/>
      <c r="S158" s="458"/>
      <c r="T158" s="458"/>
      <c r="U158" s="458"/>
      <c r="V158" s="461"/>
      <c r="W158" s="458"/>
      <c r="X158" s="455"/>
      <c r="Y158" s="455"/>
      <c r="Z158" s="455"/>
      <c r="AA158" s="455"/>
      <c r="AB158" s="458"/>
    </row>
    <row r="159" ht="18.0" customHeight="1">
      <c r="A159" s="455"/>
      <c r="B159" s="456"/>
      <c r="C159" s="456"/>
      <c r="D159" s="456"/>
      <c r="E159" s="456"/>
      <c r="F159" s="463"/>
      <c r="G159" s="463"/>
      <c r="H159" s="456"/>
      <c r="I159" s="469"/>
      <c r="J159" s="469"/>
      <c r="K159" s="458"/>
      <c r="L159" s="458"/>
      <c r="M159" s="458"/>
      <c r="N159" s="458"/>
      <c r="O159" s="455"/>
      <c r="P159" s="455"/>
      <c r="Q159" s="455"/>
      <c r="R159" s="458"/>
      <c r="S159" s="458"/>
      <c r="T159" s="458"/>
      <c r="U159" s="458"/>
      <c r="V159" s="461"/>
      <c r="W159" s="458"/>
      <c r="X159" s="455"/>
      <c r="Y159" s="455"/>
      <c r="Z159" s="455"/>
      <c r="AA159" s="455"/>
      <c r="AB159" s="458"/>
    </row>
    <row r="160" ht="18.0" customHeight="1">
      <c r="A160" s="455"/>
      <c r="B160" s="456"/>
      <c r="C160" s="456"/>
      <c r="D160" s="456"/>
      <c r="E160" s="456"/>
      <c r="F160" s="463"/>
      <c r="G160" s="463"/>
      <c r="H160" s="456"/>
      <c r="I160" s="469"/>
      <c r="J160" s="469"/>
      <c r="K160" s="458"/>
      <c r="L160" s="458"/>
      <c r="M160" s="458"/>
      <c r="N160" s="458"/>
      <c r="O160" s="455"/>
      <c r="P160" s="455"/>
      <c r="Q160" s="455"/>
      <c r="R160" s="458"/>
      <c r="S160" s="458"/>
      <c r="T160" s="458"/>
      <c r="U160" s="458"/>
      <c r="V160" s="461"/>
      <c r="W160" s="458"/>
      <c r="X160" s="455"/>
      <c r="Y160" s="455"/>
      <c r="Z160" s="455"/>
      <c r="AA160" s="455"/>
      <c r="AB160" s="458"/>
    </row>
    <row r="161" ht="18.0" customHeight="1">
      <c r="A161" s="455"/>
      <c r="B161" s="456"/>
      <c r="C161" s="456"/>
      <c r="D161" s="456"/>
      <c r="E161" s="456"/>
      <c r="F161" s="463"/>
      <c r="G161" s="463"/>
      <c r="H161" s="456"/>
      <c r="I161" s="469"/>
      <c r="J161" s="469"/>
      <c r="K161" s="458"/>
      <c r="L161" s="458"/>
      <c r="M161" s="458"/>
      <c r="N161" s="458"/>
      <c r="O161" s="455"/>
      <c r="P161" s="455"/>
      <c r="Q161" s="455"/>
      <c r="R161" s="458"/>
      <c r="S161" s="458"/>
      <c r="T161" s="458"/>
      <c r="U161" s="458"/>
      <c r="V161" s="461"/>
      <c r="W161" s="458"/>
      <c r="X161" s="455"/>
      <c r="Y161" s="455"/>
      <c r="Z161" s="455"/>
      <c r="AA161" s="455"/>
      <c r="AB161" s="458"/>
    </row>
    <row r="162" ht="18.0" customHeight="1">
      <c r="A162" s="455"/>
      <c r="B162" s="456"/>
      <c r="C162" s="456"/>
      <c r="D162" s="456"/>
      <c r="E162" s="456"/>
      <c r="F162" s="463"/>
      <c r="G162" s="463"/>
      <c r="H162" s="456"/>
      <c r="I162" s="469"/>
      <c r="J162" s="469"/>
      <c r="K162" s="458"/>
      <c r="L162" s="458"/>
      <c r="M162" s="458"/>
      <c r="N162" s="458"/>
      <c r="O162" s="455"/>
      <c r="P162" s="455"/>
      <c r="Q162" s="455"/>
      <c r="R162" s="458"/>
      <c r="S162" s="458"/>
      <c r="T162" s="458"/>
      <c r="U162" s="458"/>
      <c r="V162" s="461"/>
      <c r="W162" s="458"/>
      <c r="X162" s="455"/>
      <c r="Y162" s="455"/>
      <c r="Z162" s="455"/>
      <c r="AA162" s="455"/>
      <c r="AB162" s="458"/>
    </row>
    <row r="163" ht="18.0" customHeight="1">
      <c r="A163" s="455"/>
      <c r="B163" s="456"/>
      <c r="C163" s="456"/>
      <c r="D163" s="456"/>
      <c r="E163" s="456"/>
      <c r="F163" s="463"/>
      <c r="G163" s="463"/>
      <c r="H163" s="456"/>
      <c r="I163" s="469"/>
      <c r="J163" s="469"/>
      <c r="K163" s="458"/>
      <c r="L163" s="458"/>
      <c r="M163" s="458"/>
      <c r="N163" s="458"/>
      <c r="O163" s="455"/>
      <c r="P163" s="455"/>
      <c r="Q163" s="455"/>
      <c r="R163" s="458"/>
      <c r="S163" s="458"/>
      <c r="T163" s="458"/>
      <c r="U163" s="458"/>
      <c r="V163" s="461"/>
      <c r="W163" s="458"/>
      <c r="X163" s="455"/>
      <c r="Y163" s="455"/>
      <c r="Z163" s="455"/>
      <c r="AA163" s="455"/>
      <c r="AB163" s="458"/>
    </row>
    <row r="164" ht="18.0" customHeight="1">
      <c r="A164" s="455"/>
      <c r="B164" s="456"/>
      <c r="C164" s="456"/>
      <c r="D164" s="456"/>
      <c r="E164" s="456"/>
      <c r="F164" s="463"/>
      <c r="G164" s="463"/>
      <c r="H164" s="456"/>
      <c r="I164" s="469"/>
      <c r="J164" s="469"/>
      <c r="K164" s="458"/>
      <c r="L164" s="458"/>
      <c r="M164" s="458"/>
      <c r="N164" s="458"/>
      <c r="O164" s="455"/>
      <c r="P164" s="455"/>
      <c r="Q164" s="455"/>
      <c r="R164" s="458"/>
      <c r="S164" s="458"/>
      <c r="T164" s="458"/>
      <c r="U164" s="458"/>
      <c r="V164" s="461"/>
      <c r="W164" s="458"/>
      <c r="X164" s="455"/>
      <c r="Y164" s="455"/>
      <c r="Z164" s="455"/>
      <c r="AA164" s="455"/>
      <c r="AB164" s="458"/>
    </row>
    <row r="165" ht="18.0" customHeight="1">
      <c r="A165" s="455"/>
      <c r="B165" s="456"/>
      <c r="C165" s="456"/>
      <c r="D165" s="456"/>
      <c r="E165" s="456"/>
      <c r="F165" s="463"/>
      <c r="G165" s="463"/>
      <c r="H165" s="456"/>
      <c r="I165" s="469"/>
      <c r="J165" s="469"/>
      <c r="K165" s="458"/>
      <c r="L165" s="458"/>
      <c r="M165" s="458"/>
      <c r="N165" s="458"/>
      <c r="O165" s="455"/>
      <c r="P165" s="455"/>
      <c r="Q165" s="455"/>
      <c r="R165" s="458"/>
      <c r="S165" s="458"/>
      <c r="T165" s="458"/>
      <c r="U165" s="458"/>
      <c r="V165" s="461"/>
      <c r="W165" s="458"/>
      <c r="X165" s="455"/>
      <c r="Y165" s="455"/>
      <c r="Z165" s="455"/>
      <c r="AA165" s="455"/>
      <c r="AB165" s="458"/>
    </row>
    <row r="166" ht="18.0" customHeight="1">
      <c r="A166" s="455"/>
      <c r="B166" s="456"/>
      <c r="C166" s="456"/>
      <c r="D166" s="456"/>
      <c r="E166" s="456"/>
      <c r="F166" s="463"/>
      <c r="G166" s="463"/>
      <c r="H166" s="456"/>
      <c r="I166" s="469"/>
      <c r="J166" s="469"/>
      <c r="K166" s="458"/>
      <c r="L166" s="458"/>
      <c r="M166" s="458"/>
      <c r="N166" s="458"/>
      <c r="O166" s="455"/>
      <c r="P166" s="455"/>
      <c r="Q166" s="455"/>
      <c r="R166" s="458"/>
      <c r="S166" s="458"/>
      <c r="T166" s="458"/>
      <c r="U166" s="458"/>
      <c r="V166" s="461"/>
      <c r="W166" s="458"/>
      <c r="X166" s="455"/>
      <c r="Y166" s="455"/>
      <c r="Z166" s="455"/>
      <c r="AA166" s="455"/>
      <c r="AB166" s="458"/>
    </row>
    <row r="167" ht="18.0" customHeight="1">
      <c r="A167" s="455"/>
      <c r="B167" s="456"/>
      <c r="C167" s="456"/>
      <c r="D167" s="456"/>
      <c r="E167" s="456"/>
      <c r="F167" s="463"/>
      <c r="G167" s="463"/>
      <c r="H167" s="456"/>
      <c r="I167" s="469"/>
      <c r="J167" s="469"/>
      <c r="K167" s="458"/>
      <c r="L167" s="458"/>
      <c r="M167" s="458"/>
      <c r="N167" s="458"/>
      <c r="O167" s="455"/>
      <c r="P167" s="455"/>
      <c r="Q167" s="455"/>
      <c r="R167" s="458"/>
      <c r="S167" s="458"/>
      <c r="T167" s="458"/>
      <c r="U167" s="458"/>
      <c r="V167" s="461"/>
      <c r="W167" s="458"/>
      <c r="X167" s="455"/>
      <c r="Y167" s="455"/>
      <c r="Z167" s="455"/>
      <c r="AA167" s="455"/>
      <c r="AB167" s="458"/>
    </row>
    <row r="168" ht="18.0" customHeight="1">
      <c r="A168" s="455"/>
      <c r="B168" s="456"/>
      <c r="C168" s="456"/>
      <c r="D168" s="456"/>
      <c r="E168" s="456"/>
      <c r="F168" s="463"/>
      <c r="G168" s="463"/>
      <c r="H168" s="456"/>
      <c r="I168" s="469"/>
      <c r="J168" s="469"/>
      <c r="K168" s="458"/>
      <c r="L168" s="458"/>
      <c r="M168" s="458"/>
      <c r="N168" s="458"/>
      <c r="O168" s="455"/>
      <c r="P168" s="455"/>
      <c r="Q168" s="455"/>
      <c r="R168" s="458"/>
      <c r="S168" s="458"/>
      <c r="T168" s="458"/>
      <c r="U168" s="458"/>
      <c r="V168" s="461"/>
      <c r="W168" s="458"/>
      <c r="X168" s="455"/>
      <c r="Y168" s="455"/>
      <c r="Z168" s="455"/>
      <c r="AA168" s="455"/>
      <c r="AB168" s="458"/>
    </row>
    <row r="169" ht="18.0" customHeight="1">
      <c r="A169" s="455"/>
      <c r="B169" s="456"/>
      <c r="C169" s="456"/>
      <c r="D169" s="456"/>
      <c r="E169" s="456"/>
      <c r="F169" s="463"/>
      <c r="G169" s="463"/>
      <c r="H169" s="456"/>
      <c r="I169" s="469"/>
      <c r="J169" s="469"/>
      <c r="K169" s="458"/>
      <c r="L169" s="458"/>
      <c r="M169" s="458"/>
      <c r="N169" s="458"/>
      <c r="O169" s="455"/>
      <c r="P169" s="455"/>
      <c r="Q169" s="455"/>
      <c r="R169" s="458"/>
      <c r="S169" s="458"/>
      <c r="T169" s="458"/>
      <c r="U169" s="458"/>
      <c r="V169" s="461"/>
      <c r="W169" s="458"/>
      <c r="X169" s="455"/>
      <c r="Y169" s="455"/>
      <c r="Z169" s="455"/>
      <c r="AA169" s="455"/>
      <c r="AB169" s="458"/>
    </row>
    <row r="170" ht="18.0" customHeight="1">
      <c r="A170" s="455"/>
      <c r="B170" s="456"/>
      <c r="C170" s="456"/>
      <c r="D170" s="456"/>
      <c r="E170" s="456"/>
      <c r="F170" s="463"/>
      <c r="G170" s="463"/>
      <c r="H170" s="456"/>
      <c r="I170" s="469"/>
      <c r="J170" s="469"/>
      <c r="K170" s="458"/>
      <c r="L170" s="458"/>
      <c r="M170" s="458"/>
      <c r="N170" s="458"/>
      <c r="O170" s="455"/>
      <c r="P170" s="455"/>
      <c r="Q170" s="455"/>
      <c r="R170" s="458"/>
      <c r="S170" s="458"/>
      <c r="T170" s="458"/>
      <c r="U170" s="458"/>
      <c r="V170" s="461"/>
      <c r="W170" s="458"/>
      <c r="X170" s="455"/>
      <c r="Y170" s="455"/>
      <c r="Z170" s="455"/>
      <c r="AA170" s="455"/>
      <c r="AB170" s="458"/>
    </row>
    <row r="171" ht="18.0" customHeight="1">
      <c r="A171" s="455"/>
      <c r="B171" s="456"/>
      <c r="C171" s="456"/>
      <c r="D171" s="456"/>
      <c r="E171" s="456"/>
      <c r="F171" s="463"/>
      <c r="G171" s="463"/>
      <c r="H171" s="456"/>
      <c r="I171" s="469"/>
      <c r="J171" s="469"/>
      <c r="K171" s="458"/>
      <c r="L171" s="458"/>
      <c r="M171" s="458"/>
      <c r="N171" s="458"/>
      <c r="O171" s="455"/>
      <c r="P171" s="455"/>
      <c r="Q171" s="455"/>
      <c r="R171" s="458"/>
      <c r="S171" s="458"/>
      <c r="T171" s="458"/>
      <c r="U171" s="458"/>
      <c r="V171" s="461"/>
      <c r="W171" s="458"/>
      <c r="X171" s="455"/>
      <c r="Y171" s="455"/>
      <c r="Z171" s="455"/>
      <c r="AA171" s="455"/>
      <c r="AB171" s="458"/>
    </row>
    <row r="172" ht="18.0" customHeight="1">
      <c r="A172" s="455"/>
      <c r="B172" s="456"/>
      <c r="C172" s="456"/>
      <c r="D172" s="456"/>
      <c r="E172" s="456"/>
      <c r="F172" s="463"/>
      <c r="G172" s="463"/>
      <c r="H172" s="456"/>
      <c r="I172" s="469"/>
      <c r="J172" s="469"/>
      <c r="K172" s="458"/>
      <c r="L172" s="458"/>
      <c r="M172" s="458"/>
      <c r="N172" s="458"/>
      <c r="O172" s="455"/>
      <c r="P172" s="455"/>
      <c r="Q172" s="455"/>
      <c r="R172" s="458"/>
      <c r="S172" s="458"/>
      <c r="T172" s="458"/>
      <c r="U172" s="458"/>
      <c r="V172" s="461"/>
      <c r="W172" s="458"/>
      <c r="X172" s="455"/>
      <c r="Y172" s="455"/>
      <c r="Z172" s="455"/>
      <c r="AA172" s="455"/>
      <c r="AB172" s="458"/>
    </row>
    <row r="173" ht="18.0" customHeight="1">
      <c r="A173" s="455"/>
      <c r="B173" s="456"/>
      <c r="C173" s="456"/>
      <c r="D173" s="456"/>
      <c r="E173" s="456"/>
      <c r="F173" s="463"/>
      <c r="G173" s="463"/>
      <c r="H173" s="456"/>
      <c r="I173" s="469"/>
      <c r="J173" s="469"/>
      <c r="K173" s="458"/>
      <c r="L173" s="458"/>
      <c r="M173" s="458"/>
      <c r="N173" s="458"/>
      <c r="O173" s="455"/>
      <c r="P173" s="455"/>
      <c r="Q173" s="455"/>
      <c r="R173" s="458"/>
      <c r="S173" s="458"/>
      <c r="T173" s="458"/>
      <c r="U173" s="458"/>
      <c r="V173" s="461"/>
      <c r="W173" s="458"/>
      <c r="X173" s="455"/>
      <c r="Y173" s="455"/>
      <c r="Z173" s="455"/>
      <c r="AA173" s="455"/>
      <c r="AB173" s="458"/>
    </row>
    <row r="174" ht="18.0" customHeight="1">
      <c r="A174" s="455"/>
      <c r="B174" s="456"/>
      <c r="C174" s="456"/>
      <c r="D174" s="456"/>
      <c r="E174" s="456"/>
      <c r="F174" s="463"/>
      <c r="G174" s="463"/>
      <c r="H174" s="456"/>
      <c r="I174" s="469"/>
      <c r="J174" s="469"/>
      <c r="K174" s="458"/>
      <c r="L174" s="458"/>
      <c r="M174" s="458"/>
      <c r="N174" s="458"/>
      <c r="O174" s="455"/>
      <c r="P174" s="455"/>
      <c r="Q174" s="455"/>
      <c r="R174" s="458"/>
      <c r="S174" s="458"/>
      <c r="T174" s="458"/>
      <c r="U174" s="458"/>
      <c r="V174" s="461"/>
      <c r="W174" s="458"/>
      <c r="X174" s="455"/>
      <c r="Y174" s="455"/>
      <c r="Z174" s="455"/>
      <c r="AA174" s="455"/>
      <c r="AB174" s="458"/>
    </row>
    <row r="175" ht="18.0" customHeight="1">
      <c r="A175" s="455"/>
      <c r="B175" s="456"/>
      <c r="C175" s="456"/>
      <c r="D175" s="456"/>
      <c r="E175" s="456"/>
      <c r="F175" s="463"/>
      <c r="G175" s="463"/>
      <c r="H175" s="456"/>
      <c r="I175" s="469"/>
      <c r="J175" s="469"/>
      <c r="K175" s="458"/>
      <c r="L175" s="458"/>
      <c r="M175" s="458"/>
      <c r="N175" s="458"/>
      <c r="O175" s="455"/>
      <c r="P175" s="455"/>
      <c r="Q175" s="455"/>
      <c r="R175" s="458"/>
      <c r="S175" s="458"/>
      <c r="T175" s="458"/>
      <c r="U175" s="458"/>
      <c r="V175" s="461"/>
      <c r="W175" s="458"/>
      <c r="X175" s="455"/>
      <c r="Y175" s="455"/>
      <c r="Z175" s="455"/>
      <c r="AA175" s="455"/>
      <c r="AB175" s="458"/>
    </row>
    <row r="176" ht="18.0" customHeight="1">
      <c r="A176" s="455"/>
      <c r="B176" s="456"/>
      <c r="C176" s="456"/>
      <c r="D176" s="456"/>
      <c r="E176" s="456"/>
      <c r="F176" s="463"/>
      <c r="G176" s="463"/>
      <c r="H176" s="456"/>
      <c r="I176" s="469"/>
      <c r="J176" s="469"/>
      <c r="K176" s="458"/>
      <c r="L176" s="458"/>
      <c r="M176" s="458"/>
      <c r="N176" s="458"/>
      <c r="O176" s="455"/>
      <c r="P176" s="455"/>
      <c r="Q176" s="455"/>
      <c r="R176" s="458"/>
      <c r="S176" s="458"/>
      <c r="T176" s="458"/>
      <c r="U176" s="458"/>
      <c r="V176" s="461"/>
      <c r="W176" s="458"/>
      <c r="X176" s="455"/>
      <c r="Y176" s="455"/>
      <c r="Z176" s="455"/>
      <c r="AA176" s="455"/>
      <c r="AB176" s="458"/>
    </row>
    <row r="177" ht="18.0" customHeight="1">
      <c r="A177" s="455"/>
      <c r="B177" s="456"/>
      <c r="C177" s="456"/>
      <c r="D177" s="456"/>
      <c r="E177" s="456"/>
      <c r="F177" s="463"/>
      <c r="G177" s="463"/>
      <c r="H177" s="456"/>
      <c r="I177" s="469"/>
      <c r="J177" s="469"/>
      <c r="K177" s="458"/>
      <c r="L177" s="458"/>
      <c r="M177" s="458"/>
      <c r="N177" s="458"/>
      <c r="O177" s="455"/>
      <c r="P177" s="455"/>
      <c r="Q177" s="455"/>
      <c r="R177" s="458"/>
      <c r="S177" s="458"/>
      <c r="T177" s="458"/>
      <c r="U177" s="458"/>
      <c r="V177" s="461"/>
      <c r="W177" s="458"/>
      <c r="X177" s="455"/>
      <c r="Y177" s="455"/>
      <c r="Z177" s="455"/>
      <c r="AA177" s="455"/>
      <c r="AB177" s="458"/>
    </row>
    <row r="178" ht="18.0" customHeight="1">
      <c r="A178" s="455"/>
      <c r="B178" s="456"/>
      <c r="C178" s="456"/>
      <c r="D178" s="456"/>
      <c r="E178" s="456"/>
      <c r="F178" s="463"/>
      <c r="G178" s="463"/>
      <c r="H178" s="456"/>
      <c r="I178" s="469"/>
      <c r="J178" s="469"/>
      <c r="K178" s="458"/>
      <c r="L178" s="458"/>
      <c r="M178" s="458"/>
      <c r="N178" s="458"/>
      <c r="O178" s="455"/>
      <c r="P178" s="455"/>
      <c r="Q178" s="455"/>
      <c r="R178" s="458"/>
      <c r="S178" s="458"/>
      <c r="T178" s="458"/>
      <c r="U178" s="458"/>
      <c r="V178" s="461"/>
      <c r="W178" s="458"/>
      <c r="X178" s="455"/>
      <c r="Y178" s="455"/>
      <c r="Z178" s="455"/>
      <c r="AA178" s="455"/>
      <c r="AB178" s="458"/>
    </row>
    <row r="179" ht="18.0" customHeight="1">
      <c r="A179" s="455"/>
      <c r="B179" s="456"/>
      <c r="C179" s="456"/>
      <c r="D179" s="456"/>
      <c r="E179" s="456"/>
      <c r="F179" s="463"/>
      <c r="G179" s="463"/>
      <c r="H179" s="456"/>
      <c r="I179" s="469"/>
      <c r="J179" s="469"/>
      <c r="K179" s="458"/>
      <c r="L179" s="458"/>
      <c r="M179" s="458"/>
      <c r="N179" s="458"/>
      <c r="O179" s="455"/>
      <c r="P179" s="455"/>
      <c r="Q179" s="455"/>
      <c r="R179" s="458"/>
      <c r="S179" s="458"/>
      <c r="T179" s="458"/>
      <c r="U179" s="458"/>
      <c r="V179" s="461"/>
      <c r="W179" s="458"/>
      <c r="X179" s="455"/>
      <c r="Y179" s="455"/>
      <c r="Z179" s="455"/>
      <c r="AA179" s="455"/>
      <c r="AB179" s="458"/>
    </row>
    <row r="180" ht="18.0" customHeight="1">
      <c r="A180" s="455"/>
      <c r="B180" s="456"/>
      <c r="C180" s="456"/>
      <c r="D180" s="456"/>
      <c r="E180" s="456"/>
      <c r="F180" s="463"/>
      <c r="G180" s="463"/>
      <c r="H180" s="456"/>
      <c r="I180" s="469"/>
      <c r="J180" s="469"/>
      <c r="K180" s="458"/>
      <c r="L180" s="458"/>
      <c r="M180" s="458"/>
      <c r="N180" s="458"/>
      <c r="O180" s="455"/>
      <c r="P180" s="455"/>
      <c r="Q180" s="455"/>
      <c r="R180" s="458"/>
      <c r="S180" s="458"/>
      <c r="T180" s="458"/>
      <c r="U180" s="458"/>
      <c r="V180" s="461"/>
      <c r="W180" s="458"/>
      <c r="X180" s="455"/>
      <c r="Y180" s="455"/>
      <c r="Z180" s="455"/>
      <c r="AA180" s="455"/>
      <c r="AB180" s="458"/>
    </row>
    <row r="181" ht="18.0" customHeight="1">
      <c r="A181" s="455"/>
      <c r="B181" s="456"/>
      <c r="C181" s="456"/>
      <c r="D181" s="456"/>
      <c r="E181" s="456"/>
      <c r="F181" s="463"/>
      <c r="G181" s="463"/>
      <c r="H181" s="456"/>
      <c r="I181" s="469"/>
      <c r="J181" s="469"/>
      <c r="K181" s="458"/>
      <c r="L181" s="458"/>
      <c r="M181" s="458"/>
      <c r="N181" s="458"/>
      <c r="O181" s="455"/>
      <c r="P181" s="455"/>
      <c r="Q181" s="455"/>
      <c r="R181" s="458"/>
      <c r="S181" s="458"/>
      <c r="T181" s="458"/>
      <c r="U181" s="458"/>
      <c r="V181" s="461"/>
      <c r="W181" s="458"/>
      <c r="X181" s="455"/>
      <c r="Y181" s="455"/>
      <c r="Z181" s="455"/>
      <c r="AA181" s="455"/>
      <c r="AB181" s="458"/>
    </row>
    <row r="182" ht="18.0" customHeight="1">
      <c r="A182" s="455"/>
      <c r="B182" s="456"/>
      <c r="C182" s="456"/>
      <c r="D182" s="456"/>
      <c r="E182" s="456"/>
      <c r="F182" s="463"/>
      <c r="G182" s="463"/>
      <c r="H182" s="456"/>
      <c r="I182" s="469"/>
      <c r="J182" s="469"/>
      <c r="K182" s="458"/>
      <c r="L182" s="458"/>
      <c r="M182" s="458"/>
      <c r="N182" s="458"/>
      <c r="O182" s="455"/>
      <c r="P182" s="455"/>
      <c r="Q182" s="455"/>
      <c r="R182" s="458"/>
      <c r="S182" s="458"/>
      <c r="T182" s="458"/>
      <c r="U182" s="458"/>
      <c r="V182" s="461"/>
      <c r="W182" s="458"/>
      <c r="X182" s="455"/>
      <c r="Y182" s="455"/>
      <c r="Z182" s="455"/>
      <c r="AA182" s="455"/>
      <c r="AB182" s="458"/>
    </row>
    <row r="183" ht="18.0" customHeight="1">
      <c r="A183" s="455"/>
      <c r="B183" s="456"/>
      <c r="C183" s="456"/>
      <c r="D183" s="456"/>
      <c r="E183" s="456"/>
      <c r="F183" s="463"/>
      <c r="G183" s="463"/>
      <c r="H183" s="456"/>
      <c r="I183" s="469"/>
      <c r="J183" s="469"/>
      <c r="K183" s="458"/>
      <c r="L183" s="458"/>
      <c r="M183" s="458"/>
      <c r="N183" s="458"/>
      <c r="O183" s="455"/>
      <c r="P183" s="455"/>
      <c r="Q183" s="455"/>
      <c r="R183" s="458"/>
      <c r="S183" s="458"/>
      <c r="T183" s="458"/>
      <c r="U183" s="458"/>
      <c r="V183" s="461"/>
      <c r="W183" s="458"/>
      <c r="X183" s="455"/>
      <c r="Y183" s="455"/>
      <c r="Z183" s="455"/>
      <c r="AA183" s="455"/>
      <c r="AB183" s="458"/>
    </row>
    <row r="184" ht="18.0" customHeight="1">
      <c r="A184" s="455"/>
      <c r="B184" s="456"/>
      <c r="C184" s="456"/>
      <c r="D184" s="456"/>
      <c r="E184" s="456"/>
      <c r="F184" s="463"/>
      <c r="G184" s="463"/>
      <c r="H184" s="456"/>
      <c r="I184" s="469"/>
      <c r="J184" s="469"/>
      <c r="K184" s="458"/>
      <c r="L184" s="458"/>
      <c r="M184" s="458"/>
      <c r="N184" s="458"/>
      <c r="O184" s="455"/>
      <c r="P184" s="455"/>
      <c r="Q184" s="455"/>
      <c r="R184" s="458"/>
      <c r="S184" s="458"/>
      <c r="T184" s="458"/>
      <c r="U184" s="458"/>
      <c r="V184" s="461"/>
      <c r="W184" s="458"/>
      <c r="X184" s="455"/>
      <c r="Y184" s="455"/>
      <c r="Z184" s="455"/>
      <c r="AA184" s="455"/>
      <c r="AB184" s="458"/>
    </row>
    <row r="185" ht="18.0" customHeight="1">
      <c r="A185" s="455"/>
      <c r="B185" s="456"/>
      <c r="C185" s="456"/>
      <c r="D185" s="456"/>
      <c r="E185" s="456"/>
      <c r="F185" s="463"/>
      <c r="G185" s="463"/>
      <c r="H185" s="456"/>
      <c r="I185" s="469"/>
      <c r="J185" s="469"/>
      <c r="K185" s="458"/>
      <c r="L185" s="458"/>
      <c r="M185" s="458"/>
      <c r="N185" s="458"/>
      <c r="O185" s="455"/>
      <c r="P185" s="455"/>
      <c r="Q185" s="455"/>
      <c r="R185" s="458"/>
      <c r="S185" s="458"/>
      <c r="T185" s="458"/>
      <c r="U185" s="458"/>
      <c r="V185" s="461"/>
      <c r="W185" s="458"/>
      <c r="X185" s="455"/>
      <c r="Y185" s="455"/>
      <c r="Z185" s="455"/>
      <c r="AA185" s="455"/>
      <c r="AB185" s="458"/>
    </row>
    <row r="186" ht="18.0" customHeight="1">
      <c r="A186" s="455"/>
      <c r="B186" s="456"/>
      <c r="C186" s="456"/>
      <c r="D186" s="456"/>
      <c r="E186" s="456"/>
      <c r="F186" s="463"/>
      <c r="G186" s="463"/>
      <c r="H186" s="456"/>
      <c r="I186" s="469"/>
      <c r="J186" s="469"/>
      <c r="K186" s="458"/>
      <c r="L186" s="458"/>
      <c r="M186" s="458"/>
      <c r="N186" s="458"/>
      <c r="O186" s="455"/>
      <c r="P186" s="455"/>
      <c r="Q186" s="455"/>
      <c r="R186" s="458"/>
      <c r="S186" s="458"/>
      <c r="T186" s="458"/>
      <c r="U186" s="458"/>
      <c r="V186" s="461"/>
      <c r="W186" s="458"/>
      <c r="X186" s="455"/>
      <c r="Y186" s="455"/>
      <c r="Z186" s="455"/>
      <c r="AA186" s="455"/>
      <c r="AB186" s="458"/>
    </row>
    <row r="187" ht="18.0" customHeight="1">
      <c r="A187" s="455"/>
      <c r="B187" s="456"/>
      <c r="C187" s="456"/>
      <c r="D187" s="456"/>
      <c r="E187" s="456"/>
      <c r="F187" s="463"/>
      <c r="G187" s="463"/>
      <c r="H187" s="456"/>
      <c r="I187" s="469"/>
      <c r="J187" s="469"/>
      <c r="K187" s="458"/>
      <c r="L187" s="458"/>
      <c r="M187" s="458"/>
      <c r="N187" s="458"/>
      <c r="O187" s="455"/>
      <c r="P187" s="455"/>
      <c r="Q187" s="455"/>
      <c r="R187" s="458"/>
      <c r="S187" s="458"/>
      <c r="T187" s="458"/>
      <c r="U187" s="458"/>
      <c r="V187" s="461"/>
      <c r="W187" s="458"/>
      <c r="X187" s="455"/>
      <c r="Y187" s="455"/>
      <c r="Z187" s="455"/>
      <c r="AA187" s="455"/>
      <c r="AB187" s="458"/>
    </row>
    <row r="188" ht="18.0" customHeight="1">
      <c r="A188" s="455"/>
      <c r="B188" s="456"/>
      <c r="C188" s="456"/>
      <c r="D188" s="456"/>
      <c r="E188" s="456"/>
      <c r="F188" s="463"/>
      <c r="G188" s="463"/>
      <c r="H188" s="456"/>
      <c r="I188" s="469"/>
      <c r="J188" s="469"/>
      <c r="K188" s="458"/>
      <c r="L188" s="458"/>
      <c r="M188" s="458"/>
      <c r="N188" s="458"/>
      <c r="O188" s="455"/>
      <c r="P188" s="455"/>
      <c r="Q188" s="455"/>
      <c r="R188" s="458"/>
      <c r="S188" s="458"/>
      <c r="T188" s="458"/>
      <c r="U188" s="458"/>
      <c r="V188" s="461"/>
      <c r="W188" s="458"/>
      <c r="X188" s="455"/>
      <c r="Y188" s="455"/>
      <c r="Z188" s="455"/>
      <c r="AA188" s="455"/>
      <c r="AB188" s="458"/>
    </row>
    <row r="189" ht="18.0" customHeight="1">
      <c r="A189" s="455"/>
      <c r="B189" s="456"/>
      <c r="C189" s="456"/>
      <c r="D189" s="456"/>
      <c r="E189" s="456"/>
      <c r="F189" s="463"/>
      <c r="G189" s="463"/>
      <c r="H189" s="456"/>
      <c r="I189" s="469"/>
      <c r="J189" s="469"/>
      <c r="K189" s="458"/>
      <c r="L189" s="458"/>
      <c r="M189" s="458"/>
      <c r="N189" s="458"/>
      <c r="O189" s="455"/>
      <c r="P189" s="455"/>
      <c r="Q189" s="455"/>
      <c r="R189" s="458"/>
      <c r="S189" s="458"/>
      <c r="T189" s="458"/>
      <c r="U189" s="458"/>
      <c r="V189" s="461"/>
      <c r="W189" s="458"/>
      <c r="X189" s="455"/>
      <c r="Y189" s="455"/>
      <c r="Z189" s="455"/>
      <c r="AA189" s="455"/>
      <c r="AB189" s="458"/>
    </row>
    <row r="190" ht="18.0" customHeight="1">
      <c r="A190" s="455"/>
      <c r="B190" s="456"/>
      <c r="C190" s="456"/>
      <c r="D190" s="456"/>
      <c r="E190" s="456"/>
      <c r="F190" s="463"/>
      <c r="G190" s="463"/>
      <c r="H190" s="456"/>
      <c r="I190" s="469"/>
      <c r="J190" s="469"/>
      <c r="K190" s="458"/>
      <c r="L190" s="458"/>
      <c r="M190" s="458"/>
      <c r="N190" s="458"/>
      <c r="O190" s="455"/>
      <c r="P190" s="455"/>
      <c r="Q190" s="455"/>
      <c r="R190" s="458"/>
      <c r="S190" s="458"/>
      <c r="T190" s="458"/>
      <c r="U190" s="458"/>
      <c r="V190" s="461"/>
      <c r="W190" s="458"/>
      <c r="X190" s="455"/>
      <c r="Y190" s="455"/>
      <c r="Z190" s="455"/>
      <c r="AA190" s="455"/>
      <c r="AB190" s="458"/>
    </row>
    <row r="191" ht="18.0" customHeight="1">
      <c r="A191" s="455"/>
      <c r="B191" s="456"/>
      <c r="C191" s="456"/>
      <c r="D191" s="456"/>
      <c r="E191" s="456"/>
      <c r="F191" s="463"/>
      <c r="G191" s="463"/>
      <c r="H191" s="456"/>
      <c r="I191" s="469"/>
      <c r="J191" s="469"/>
      <c r="K191" s="458"/>
      <c r="L191" s="458"/>
      <c r="M191" s="458"/>
      <c r="N191" s="458"/>
      <c r="O191" s="455"/>
      <c r="P191" s="455"/>
      <c r="Q191" s="455"/>
      <c r="R191" s="458"/>
      <c r="S191" s="458"/>
      <c r="T191" s="458"/>
      <c r="U191" s="458"/>
      <c r="V191" s="461"/>
      <c r="W191" s="458"/>
      <c r="X191" s="455"/>
      <c r="Y191" s="455"/>
      <c r="Z191" s="455"/>
      <c r="AA191" s="455"/>
      <c r="AB191" s="458"/>
    </row>
    <row r="192" ht="18.0" customHeight="1">
      <c r="A192" s="455"/>
      <c r="B192" s="456"/>
      <c r="C192" s="456"/>
      <c r="D192" s="456"/>
      <c r="E192" s="456"/>
      <c r="F192" s="463"/>
      <c r="G192" s="463"/>
      <c r="H192" s="456"/>
      <c r="I192" s="469"/>
      <c r="J192" s="469"/>
      <c r="K192" s="458"/>
      <c r="L192" s="458"/>
      <c r="M192" s="458"/>
      <c r="N192" s="458"/>
      <c r="O192" s="455"/>
      <c r="P192" s="455"/>
      <c r="Q192" s="455"/>
      <c r="R192" s="458"/>
      <c r="S192" s="458"/>
      <c r="T192" s="458"/>
      <c r="U192" s="458"/>
      <c r="V192" s="461"/>
      <c r="W192" s="458"/>
      <c r="X192" s="455"/>
      <c r="Y192" s="455"/>
      <c r="Z192" s="455"/>
      <c r="AA192" s="455"/>
      <c r="AB192" s="458"/>
    </row>
    <row r="193" ht="18.0" customHeight="1">
      <c r="A193" s="455"/>
      <c r="B193" s="456"/>
      <c r="C193" s="456"/>
      <c r="D193" s="456"/>
      <c r="E193" s="456"/>
      <c r="F193" s="463"/>
      <c r="G193" s="463"/>
      <c r="H193" s="456"/>
      <c r="I193" s="469"/>
      <c r="J193" s="469"/>
      <c r="K193" s="458"/>
      <c r="L193" s="458"/>
      <c r="M193" s="458"/>
      <c r="N193" s="458"/>
      <c r="O193" s="455"/>
      <c r="P193" s="455"/>
      <c r="Q193" s="455"/>
      <c r="R193" s="458"/>
      <c r="S193" s="458"/>
      <c r="T193" s="458"/>
      <c r="U193" s="458"/>
      <c r="V193" s="461"/>
      <c r="W193" s="458"/>
      <c r="X193" s="455"/>
      <c r="Y193" s="455"/>
      <c r="Z193" s="455"/>
      <c r="AA193" s="455"/>
      <c r="AB193" s="458"/>
    </row>
    <row r="194" ht="18.0" customHeight="1">
      <c r="A194" s="455"/>
      <c r="B194" s="456"/>
      <c r="C194" s="456"/>
      <c r="D194" s="456"/>
      <c r="E194" s="456"/>
      <c r="F194" s="463"/>
      <c r="G194" s="463"/>
      <c r="H194" s="456"/>
      <c r="I194" s="469"/>
      <c r="J194" s="469"/>
      <c r="K194" s="458"/>
      <c r="L194" s="458"/>
      <c r="M194" s="458"/>
      <c r="N194" s="458"/>
      <c r="O194" s="455"/>
      <c r="P194" s="455"/>
      <c r="Q194" s="455"/>
      <c r="R194" s="458"/>
      <c r="S194" s="458"/>
      <c r="T194" s="458"/>
      <c r="U194" s="458"/>
      <c r="V194" s="461"/>
      <c r="W194" s="458"/>
      <c r="X194" s="455"/>
      <c r="Y194" s="455"/>
      <c r="Z194" s="455"/>
      <c r="AA194" s="455"/>
      <c r="AB194" s="458"/>
    </row>
    <row r="195" ht="18.0" customHeight="1">
      <c r="A195" s="455"/>
      <c r="B195" s="456"/>
      <c r="C195" s="456"/>
      <c r="D195" s="456"/>
      <c r="E195" s="456"/>
      <c r="F195" s="463"/>
      <c r="G195" s="463"/>
      <c r="H195" s="456"/>
      <c r="I195" s="469"/>
      <c r="J195" s="469"/>
      <c r="K195" s="458"/>
      <c r="L195" s="458"/>
      <c r="M195" s="458"/>
      <c r="N195" s="458"/>
      <c r="O195" s="455"/>
      <c r="P195" s="455"/>
      <c r="Q195" s="455"/>
      <c r="R195" s="458"/>
      <c r="S195" s="458"/>
      <c r="T195" s="458"/>
      <c r="U195" s="458"/>
      <c r="V195" s="461"/>
      <c r="W195" s="458"/>
      <c r="X195" s="455"/>
      <c r="Y195" s="455"/>
      <c r="Z195" s="455"/>
      <c r="AA195" s="455"/>
      <c r="AB195" s="458"/>
    </row>
    <row r="196" ht="18.0" customHeight="1">
      <c r="A196" s="455"/>
      <c r="B196" s="456"/>
      <c r="C196" s="456"/>
      <c r="D196" s="456"/>
      <c r="E196" s="456"/>
      <c r="F196" s="463"/>
      <c r="G196" s="463"/>
      <c r="H196" s="456"/>
      <c r="I196" s="469"/>
      <c r="J196" s="469"/>
      <c r="K196" s="458"/>
      <c r="L196" s="458"/>
      <c r="M196" s="458"/>
      <c r="N196" s="458"/>
      <c r="O196" s="455"/>
      <c r="P196" s="455"/>
      <c r="Q196" s="455"/>
      <c r="R196" s="458"/>
      <c r="S196" s="458"/>
      <c r="T196" s="458"/>
      <c r="U196" s="458"/>
      <c r="V196" s="461"/>
      <c r="W196" s="458"/>
      <c r="X196" s="455"/>
      <c r="Y196" s="455"/>
      <c r="Z196" s="455"/>
      <c r="AA196" s="455"/>
      <c r="AB196" s="458"/>
    </row>
    <row r="197" ht="18.0" customHeight="1">
      <c r="A197" s="455"/>
      <c r="B197" s="456"/>
      <c r="C197" s="456"/>
      <c r="D197" s="456"/>
      <c r="E197" s="456"/>
      <c r="F197" s="463"/>
      <c r="G197" s="463"/>
      <c r="H197" s="456"/>
      <c r="I197" s="469"/>
      <c r="J197" s="469"/>
      <c r="K197" s="458"/>
      <c r="L197" s="458"/>
      <c r="M197" s="458"/>
      <c r="N197" s="458"/>
      <c r="O197" s="455"/>
      <c r="P197" s="455"/>
      <c r="Q197" s="455"/>
      <c r="R197" s="458"/>
      <c r="S197" s="458"/>
      <c r="T197" s="458"/>
      <c r="U197" s="458"/>
      <c r="V197" s="461"/>
      <c r="W197" s="458"/>
      <c r="X197" s="455"/>
      <c r="Y197" s="455"/>
      <c r="Z197" s="455"/>
      <c r="AA197" s="455"/>
      <c r="AB197" s="458"/>
    </row>
    <row r="198" ht="18.0" customHeight="1">
      <c r="A198" s="455"/>
      <c r="B198" s="456"/>
      <c r="C198" s="456"/>
      <c r="D198" s="456"/>
      <c r="E198" s="456"/>
      <c r="F198" s="463"/>
      <c r="G198" s="463"/>
      <c r="H198" s="456"/>
      <c r="I198" s="469"/>
      <c r="J198" s="469"/>
      <c r="K198" s="458"/>
      <c r="L198" s="458"/>
      <c r="M198" s="458"/>
      <c r="N198" s="458"/>
      <c r="O198" s="455"/>
      <c r="P198" s="455"/>
      <c r="Q198" s="455"/>
      <c r="R198" s="458"/>
      <c r="S198" s="458"/>
      <c r="T198" s="458"/>
      <c r="U198" s="458"/>
      <c r="V198" s="461"/>
      <c r="W198" s="458"/>
      <c r="X198" s="455"/>
      <c r="Y198" s="455"/>
      <c r="Z198" s="455"/>
      <c r="AA198" s="455"/>
      <c r="AB198" s="458"/>
    </row>
    <row r="199" ht="18.0" customHeight="1">
      <c r="A199" s="455"/>
      <c r="B199" s="456"/>
      <c r="C199" s="456"/>
      <c r="D199" s="456"/>
      <c r="E199" s="456"/>
      <c r="F199" s="463"/>
      <c r="G199" s="463"/>
      <c r="H199" s="456"/>
      <c r="I199" s="469"/>
      <c r="J199" s="469"/>
      <c r="K199" s="458"/>
      <c r="L199" s="458"/>
      <c r="M199" s="458"/>
      <c r="N199" s="458"/>
      <c r="O199" s="455"/>
      <c r="P199" s="455"/>
      <c r="Q199" s="455"/>
      <c r="R199" s="458"/>
      <c r="S199" s="458"/>
      <c r="T199" s="458"/>
      <c r="U199" s="458"/>
      <c r="V199" s="461"/>
      <c r="W199" s="458"/>
      <c r="X199" s="455"/>
      <c r="Y199" s="455"/>
      <c r="Z199" s="455"/>
      <c r="AA199" s="455"/>
      <c r="AB199" s="458"/>
    </row>
    <row r="200" ht="18.0" customHeight="1">
      <c r="A200" s="455"/>
      <c r="B200" s="456"/>
      <c r="C200" s="456"/>
      <c r="D200" s="456"/>
      <c r="E200" s="456"/>
      <c r="F200" s="463"/>
      <c r="G200" s="463"/>
      <c r="H200" s="456"/>
      <c r="I200" s="469"/>
      <c r="J200" s="469"/>
      <c r="K200" s="458"/>
      <c r="L200" s="458"/>
      <c r="M200" s="458"/>
      <c r="N200" s="458"/>
      <c r="O200" s="455"/>
      <c r="P200" s="455"/>
      <c r="Q200" s="455"/>
      <c r="R200" s="458"/>
      <c r="S200" s="458"/>
      <c r="T200" s="458"/>
      <c r="U200" s="458"/>
      <c r="V200" s="461"/>
      <c r="W200" s="458"/>
      <c r="X200" s="455"/>
      <c r="Y200" s="455"/>
      <c r="Z200" s="455"/>
      <c r="AA200" s="455"/>
      <c r="AB200" s="458"/>
    </row>
    <row r="201" ht="18.0" customHeight="1">
      <c r="A201" s="455"/>
      <c r="B201" s="456"/>
      <c r="C201" s="456"/>
      <c r="D201" s="456"/>
      <c r="E201" s="456"/>
      <c r="F201" s="463"/>
      <c r="G201" s="463"/>
      <c r="H201" s="456"/>
      <c r="I201" s="469"/>
      <c r="J201" s="469"/>
      <c r="K201" s="458"/>
      <c r="L201" s="458"/>
      <c r="M201" s="458"/>
      <c r="N201" s="458"/>
      <c r="O201" s="455"/>
      <c r="P201" s="455"/>
      <c r="Q201" s="455"/>
      <c r="R201" s="458"/>
      <c r="S201" s="458"/>
      <c r="T201" s="458"/>
      <c r="U201" s="458"/>
      <c r="V201" s="461"/>
      <c r="W201" s="458"/>
      <c r="X201" s="455"/>
      <c r="Y201" s="455"/>
      <c r="Z201" s="455"/>
      <c r="AA201" s="455"/>
      <c r="AB201" s="458"/>
    </row>
    <row r="202" ht="18.0" customHeight="1">
      <c r="A202" s="455"/>
      <c r="B202" s="456"/>
      <c r="C202" s="456"/>
      <c r="D202" s="456"/>
      <c r="E202" s="456"/>
      <c r="F202" s="463"/>
      <c r="G202" s="463"/>
      <c r="H202" s="456"/>
      <c r="I202" s="469"/>
      <c r="J202" s="469"/>
      <c r="K202" s="458"/>
      <c r="L202" s="458"/>
      <c r="M202" s="458"/>
      <c r="N202" s="458"/>
      <c r="O202" s="455"/>
      <c r="P202" s="455"/>
      <c r="Q202" s="455"/>
      <c r="R202" s="458"/>
      <c r="S202" s="458"/>
      <c r="T202" s="458"/>
      <c r="U202" s="458"/>
      <c r="V202" s="461"/>
      <c r="W202" s="458"/>
      <c r="X202" s="455"/>
      <c r="Y202" s="455"/>
      <c r="Z202" s="455"/>
      <c r="AA202" s="455"/>
      <c r="AB202" s="458"/>
    </row>
    <row r="203" ht="18.0" customHeight="1">
      <c r="A203" s="455"/>
      <c r="B203" s="456"/>
      <c r="C203" s="456"/>
      <c r="D203" s="456"/>
      <c r="E203" s="456"/>
      <c r="F203" s="463"/>
      <c r="G203" s="463"/>
      <c r="H203" s="456"/>
      <c r="I203" s="469"/>
      <c r="J203" s="469"/>
      <c r="K203" s="458"/>
      <c r="L203" s="458"/>
      <c r="M203" s="458"/>
      <c r="N203" s="458"/>
      <c r="O203" s="455"/>
      <c r="P203" s="455"/>
      <c r="Q203" s="455"/>
      <c r="R203" s="458"/>
      <c r="S203" s="458"/>
      <c r="T203" s="458"/>
      <c r="U203" s="458"/>
      <c r="V203" s="461"/>
      <c r="W203" s="458"/>
      <c r="X203" s="455"/>
      <c r="Y203" s="455"/>
      <c r="Z203" s="455"/>
      <c r="AA203" s="455"/>
      <c r="AB203" s="458"/>
    </row>
    <row r="204" ht="18.0" customHeight="1">
      <c r="A204" s="455"/>
      <c r="B204" s="456"/>
      <c r="C204" s="456"/>
      <c r="D204" s="456"/>
      <c r="E204" s="456"/>
      <c r="F204" s="463"/>
      <c r="G204" s="463"/>
      <c r="H204" s="456"/>
      <c r="I204" s="469"/>
      <c r="J204" s="469"/>
      <c r="K204" s="458"/>
      <c r="L204" s="458"/>
      <c r="M204" s="458"/>
      <c r="N204" s="458"/>
      <c r="O204" s="455"/>
      <c r="P204" s="455"/>
      <c r="Q204" s="455"/>
      <c r="R204" s="458"/>
      <c r="S204" s="458"/>
      <c r="T204" s="458"/>
      <c r="U204" s="458"/>
      <c r="V204" s="461"/>
      <c r="W204" s="458"/>
      <c r="X204" s="455"/>
      <c r="Y204" s="455"/>
      <c r="Z204" s="455"/>
      <c r="AA204" s="455"/>
      <c r="AB204" s="458"/>
    </row>
    <row r="205" ht="18.0" customHeight="1">
      <c r="A205" s="455"/>
      <c r="B205" s="456"/>
      <c r="C205" s="456"/>
      <c r="D205" s="456"/>
      <c r="E205" s="456"/>
      <c r="F205" s="463"/>
      <c r="G205" s="463"/>
      <c r="H205" s="456"/>
      <c r="I205" s="469"/>
      <c r="J205" s="469"/>
      <c r="K205" s="458"/>
      <c r="L205" s="458"/>
      <c r="M205" s="458"/>
      <c r="N205" s="458"/>
      <c r="O205" s="455"/>
      <c r="P205" s="455"/>
      <c r="Q205" s="455"/>
      <c r="R205" s="458"/>
      <c r="S205" s="458"/>
      <c r="T205" s="458"/>
      <c r="U205" s="458"/>
      <c r="V205" s="461"/>
      <c r="W205" s="458"/>
      <c r="X205" s="455"/>
      <c r="Y205" s="455"/>
      <c r="Z205" s="455"/>
      <c r="AA205" s="455"/>
      <c r="AB205" s="458"/>
    </row>
    <row r="206" ht="18.0" customHeight="1">
      <c r="A206" s="455"/>
      <c r="B206" s="456"/>
      <c r="C206" s="456"/>
      <c r="D206" s="456"/>
      <c r="E206" s="456"/>
      <c r="F206" s="463"/>
      <c r="G206" s="463"/>
      <c r="H206" s="456"/>
      <c r="I206" s="469"/>
      <c r="J206" s="469"/>
      <c r="K206" s="458"/>
      <c r="L206" s="458"/>
      <c r="M206" s="458"/>
      <c r="N206" s="458"/>
      <c r="O206" s="455"/>
      <c r="P206" s="455"/>
      <c r="Q206" s="455"/>
      <c r="R206" s="458"/>
      <c r="S206" s="458"/>
      <c r="T206" s="458"/>
      <c r="U206" s="458"/>
      <c r="V206" s="461"/>
      <c r="W206" s="458"/>
      <c r="X206" s="455"/>
      <c r="Y206" s="455"/>
      <c r="Z206" s="455"/>
      <c r="AA206" s="455"/>
      <c r="AB206" s="458"/>
    </row>
    <row r="207" ht="18.0" customHeight="1">
      <c r="A207" s="455"/>
      <c r="B207" s="456"/>
      <c r="C207" s="456"/>
      <c r="D207" s="456"/>
      <c r="E207" s="456"/>
      <c r="F207" s="463"/>
      <c r="G207" s="463"/>
      <c r="H207" s="456"/>
      <c r="I207" s="469"/>
      <c r="J207" s="469"/>
      <c r="K207" s="458"/>
      <c r="L207" s="458"/>
      <c r="M207" s="458"/>
      <c r="N207" s="458"/>
      <c r="O207" s="455"/>
      <c r="P207" s="455"/>
      <c r="Q207" s="455"/>
      <c r="R207" s="458"/>
      <c r="S207" s="458"/>
      <c r="T207" s="458"/>
      <c r="U207" s="458"/>
      <c r="V207" s="461"/>
      <c r="W207" s="458"/>
      <c r="X207" s="455"/>
      <c r="Y207" s="455"/>
      <c r="Z207" s="455"/>
      <c r="AA207" s="455"/>
      <c r="AB207" s="458"/>
    </row>
    <row r="208" ht="18.0" customHeight="1">
      <c r="A208" s="455"/>
      <c r="B208" s="456"/>
      <c r="C208" s="456"/>
      <c r="D208" s="456"/>
      <c r="E208" s="456"/>
      <c r="F208" s="463"/>
      <c r="G208" s="463"/>
      <c r="H208" s="456"/>
      <c r="I208" s="469"/>
      <c r="J208" s="469"/>
      <c r="K208" s="458"/>
      <c r="L208" s="458"/>
      <c r="M208" s="458"/>
      <c r="N208" s="458"/>
      <c r="O208" s="455"/>
      <c r="P208" s="455"/>
      <c r="Q208" s="455"/>
      <c r="R208" s="458"/>
      <c r="S208" s="458"/>
      <c r="T208" s="458"/>
      <c r="U208" s="458"/>
      <c r="V208" s="461"/>
      <c r="W208" s="458"/>
      <c r="X208" s="455"/>
      <c r="Y208" s="455"/>
      <c r="Z208" s="455"/>
      <c r="AA208" s="455"/>
      <c r="AB208" s="458"/>
    </row>
    <row r="209" ht="18.0" customHeight="1">
      <c r="A209" s="455"/>
      <c r="B209" s="456"/>
      <c r="C209" s="456"/>
      <c r="D209" s="456"/>
      <c r="E209" s="456"/>
      <c r="F209" s="463"/>
      <c r="G209" s="463"/>
      <c r="H209" s="456"/>
      <c r="I209" s="469"/>
      <c r="J209" s="469"/>
      <c r="K209" s="458"/>
      <c r="L209" s="458"/>
      <c r="M209" s="458"/>
      <c r="N209" s="458"/>
      <c r="O209" s="455"/>
      <c r="P209" s="455"/>
      <c r="Q209" s="455"/>
      <c r="R209" s="458"/>
      <c r="S209" s="458"/>
      <c r="T209" s="458"/>
      <c r="U209" s="458"/>
      <c r="V209" s="461"/>
      <c r="W209" s="458"/>
      <c r="X209" s="455"/>
      <c r="Y209" s="455"/>
      <c r="Z209" s="455"/>
      <c r="AA209" s="455"/>
      <c r="AB209" s="458"/>
    </row>
    <row r="210" ht="18.0" customHeight="1">
      <c r="A210" s="455"/>
      <c r="B210" s="456"/>
      <c r="C210" s="456"/>
      <c r="D210" s="456"/>
      <c r="E210" s="456"/>
      <c r="F210" s="463"/>
      <c r="G210" s="463"/>
      <c r="H210" s="456"/>
      <c r="I210" s="469"/>
      <c r="J210" s="469"/>
      <c r="K210" s="458"/>
      <c r="L210" s="458"/>
      <c r="M210" s="458"/>
      <c r="N210" s="458"/>
      <c r="O210" s="455"/>
      <c r="P210" s="455"/>
      <c r="Q210" s="455"/>
      <c r="R210" s="458"/>
      <c r="S210" s="458"/>
      <c r="T210" s="458"/>
      <c r="U210" s="458"/>
      <c r="V210" s="461"/>
      <c r="W210" s="458"/>
      <c r="X210" s="455"/>
      <c r="Y210" s="455"/>
      <c r="Z210" s="455"/>
      <c r="AA210" s="455"/>
      <c r="AB210" s="458"/>
    </row>
    <row r="211" ht="18.0" customHeight="1">
      <c r="A211" s="455"/>
      <c r="B211" s="456"/>
      <c r="C211" s="456"/>
      <c r="D211" s="456"/>
      <c r="E211" s="456"/>
      <c r="F211" s="463"/>
      <c r="G211" s="463"/>
      <c r="H211" s="456"/>
      <c r="I211" s="469"/>
      <c r="J211" s="469"/>
      <c r="K211" s="458"/>
      <c r="L211" s="458"/>
      <c r="M211" s="458"/>
      <c r="N211" s="458"/>
      <c r="O211" s="455"/>
      <c r="P211" s="455"/>
      <c r="Q211" s="455"/>
      <c r="R211" s="458"/>
      <c r="S211" s="458"/>
      <c r="T211" s="458"/>
      <c r="U211" s="458"/>
      <c r="V211" s="461"/>
      <c r="W211" s="458"/>
      <c r="X211" s="455"/>
      <c r="Y211" s="455"/>
      <c r="Z211" s="455"/>
      <c r="AA211" s="455"/>
      <c r="AB211" s="458"/>
    </row>
    <row r="212" ht="18.0" customHeight="1">
      <c r="A212" s="455"/>
      <c r="B212" s="456"/>
      <c r="C212" s="456"/>
      <c r="D212" s="456"/>
      <c r="E212" s="456"/>
      <c r="F212" s="463"/>
      <c r="G212" s="463"/>
      <c r="H212" s="456"/>
      <c r="I212" s="469"/>
      <c r="J212" s="469"/>
      <c r="K212" s="458"/>
      <c r="L212" s="458"/>
      <c r="M212" s="458"/>
      <c r="N212" s="458"/>
      <c r="O212" s="455"/>
      <c r="P212" s="455"/>
      <c r="Q212" s="455"/>
      <c r="R212" s="458"/>
      <c r="S212" s="458"/>
      <c r="T212" s="458"/>
      <c r="U212" s="458"/>
      <c r="V212" s="461"/>
      <c r="W212" s="458"/>
      <c r="X212" s="455"/>
      <c r="Y212" s="455"/>
      <c r="Z212" s="455"/>
      <c r="AA212" s="455"/>
      <c r="AB212" s="458"/>
    </row>
    <row r="213" ht="18.0" customHeight="1">
      <c r="A213" s="455"/>
      <c r="B213" s="456"/>
      <c r="C213" s="456"/>
      <c r="D213" s="456"/>
      <c r="E213" s="456"/>
      <c r="F213" s="463"/>
      <c r="G213" s="463"/>
      <c r="H213" s="456"/>
      <c r="I213" s="469"/>
      <c r="J213" s="469"/>
      <c r="K213" s="458"/>
      <c r="L213" s="458"/>
      <c r="M213" s="458"/>
      <c r="N213" s="458"/>
      <c r="O213" s="455"/>
      <c r="P213" s="455"/>
      <c r="Q213" s="455"/>
      <c r="R213" s="458"/>
      <c r="S213" s="458"/>
      <c r="T213" s="458"/>
      <c r="U213" s="458"/>
      <c r="V213" s="461"/>
      <c r="W213" s="458"/>
      <c r="X213" s="455"/>
      <c r="Y213" s="455"/>
      <c r="Z213" s="455"/>
      <c r="AA213" s="455"/>
      <c r="AB213" s="458"/>
    </row>
    <row r="214" ht="18.0" customHeight="1">
      <c r="A214" s="455"/>
      <c r="B214" s="456"/>
      <c r="C214" s="456"/>
      <c r="D214" s="456"/>
      <c r="E214" s="456"/>
      <c r="F214" s="463"/>
      <c r="G214" s="463"/>
      <c r="H214" s="456"/>
      <c r="I214" s="469"/>
      <c r="J214" s="469"/>
      <c r="K214" s="458"/>
      <c r="L214" s="458"/>
      <c r="M214" s="458"/>
      <c r="N214" s="458"/>
      <c r="O214" s="455"/>
      <c r="P214" s="455"/>
      <c r="Q214" s="455"/>
      <c r="R214" s="458"/>
      <c r="S214" s="458"/>
      <c r="T214" s="458"/>
      <c r="U214" s="458"/>
      <c r="V214" s="461"/>
      <c r="W214" s="458"/>
      <c r="X214" s="455"/>
      <c r="Y214" s="455"/>
      <c r="Z214" s="455"/>
      <c r="AA214" s="455"/>
      <c r="AB214" s="458"/>
    </row>
    <row r="215" ht="18.0" customHeight="1">
      <c r="A215" s="455"/>
      <c r="B215" s="456"/>
      <c r="C215" s="456"/>
      <c r="D215" s="456"/>
      <c r="E215" s="456"/>
      <c r="F215" s="463"/>
      <c r="G215" s="463"/>
      <c r="H215" s="456"/>
      <c r="I215" s="469"/>
      <c r="J215" s="469"/>
      <c r="K215" s="458"/>
      <c r="L215" s="458"/>
      <c r="M215" s="458"/>
      <c r="N215" s="458"/>
      <c r="O215" s="455"/>
      <c r="P215" s="455"/>
      <c r="Q215" s="455"/>
      <c r="R215" s="458"/>
      <c r="S215" s="458"/>
      <c r="T215" s="458"/>
      <c r="U215" s="458"/>
      <c r="V215" s="461"/>
      <c r="W215" s="458"/>
      <c r="X215" s="455"/>
      <c r="Y215" s="455"/>
      <c r="Z215" s="455"/>
      <c r="AA215" s="455"/>
      <c r="AB215" s="458"/>
    </row>
    <row r="216" ht="18.0" customHeight="1">
      <c r="A216" s="455"/>
      <c r="B216" s="456"/>
      <c r="C216" s="456"/>
      <c r="D216" s="456"/>
      <c r="E216" s="456"/>
      <c r="F216" s="463"/>
      <c r="G216" s="463"/>
      <c r="H216" s="456"/>
      <c r="I216" s="469"/>
      <c r="J216" s="469"/>
      <c r="K216" s="458"/>
      <c r="L216" s="458"/>
      <c r="M216" s="458"/>
      <c r="N216" s="458"/>
      <c r="O216" s="455"/>
      <c r="P216" s="455"/>
      <c r="Q216" s="455"/>
      <c r="R216" s="458"/>
      <c r="S216" s="458"/>
      <c r="T216" s="458"/>
      <c r="U216" s="458"/>
      <c r="V216" s="461"/>
      <c r="W216" s="458"/>
      <c r="X216" s="455"/>
      <c r="Y216" s="455"/>
      <c r="Z216" s="455"/>
      <c r="AA216" s="455"/>
      <c r="AB216" s="458"/>
    </row>
    <row r="217" ht="18.0" customHeight="1">
      <c r="A217" s="455"/>
      <c r="B217" s="456"/>
      <c r="C217" s="456"/>
      <c r="D217" s="456"/>
      <c r="E217" s="456"/>
      <c r="F217" s="463"/>
      <c r="G217" s="463"/>
      <c r="H217" s="456"/>
      <c r="I217" s="469"/>
      <c r="J217" s="469"/>
      <c r="K217" s="458"/>
      <c r="L217" s="458"/>
      <c r="M217" s="458"/>
      <c r="N217" s="458"/>
      <c r="O217" s="455"/>
      <c r="P217" s="455"/>
      <c r="Q217" s="455"/>
      <c r="R217" s="458"/>
      <c r="S217" s="458"/>
      <c r="T217" s="458"/>
      <c r="U217" s="458"/>
      <c r="V217" s="461"/>
      <c r="W217" s="458"/>
      <c r="X217" s="455"/>
      <c r="Y217" s="455"/>
      <c r="Z217" s="455"/>
      <c r="AA217" s="455"/>
      <c r="AB217" s="458"/>
    </row>
    <row r="218" ht="18.0" customHeight="1">
      <c r="A218" s="455"/>
      <c r="B218" s="456"/>
      <c r="C218" s="456"/>
      <c r="D218" s="456"/>
      <c r="E218" s="456"/>
      <c r="F218" s="463"/>
      <c r="G218" s="463"/>
      <c r="H218" s="456"/>
      <c r="I218" s="469"/>
      <c r="J218" s="469"/>
      <c r="K218" s="458"/>
      <c r="L218" s="458"/>
      <c r="M218" s="458"/>
      <c r="N218" s="458"/>
      <c r="O218" s="455"/>
      <c r="P218" s="455"/>
      <c r="Q218" s="455"/>
      <c r="R218" s="458"/>
      <c r="S218" s="458"/>
      <c r="T218" s="458"/>
      <c r="U218" s="458"/>
      <c r="V218" s="461"/>
      <c r="W218" s="458"/>
      <c r="X218" s="455"/>
      <c r="Y218" s="455"/>
      <c r="Z218" s="455"/>
      <c r="AA218" s="455"/>
      <c r="AB218" s="458"/>
    </row>
    <row r="219" ht="18.0" customHeight="1">
      <c r="A219" s="455"/>
      <c r="B219" s="456"/>
      <c r="C219" s="456"/>
      <c r="D219" s="456"/>
      <c r="E219" s="456"/>
      <c r="F219" s="463"/>
      <c r="G219" s="463"/>
      <c r="H219" s="456"/>
      <c r="I219" s="469"/>
      <c r="J219" s="469"/>
      <c r="K219" s="458"/>
      <c r="L219" s="458"/>
      <c r="M219" s="458"/>
      <c r="N219" s="458"/>
      <c r="O219" s="455"/>
      <c r="P219" s="455"/>
      <c r="Q219" s="455"/>
      <c r="R219" s="458"/>
      <c r="S219" s="458"/>
      <c r="T219" s="458"/>
      <c r="U219" s="458"/>
      <c r="V219" s="461"/>
      <c r="W219" s="458"/>
      <c r="X219" s="455"/>
      <c r="Y219" s="455"/>
      <c r="Z219" s="455"/>
      <c r="AA219" s="455"/>
      <c r="AB219" s="458"/>
    </row>
    <row r="220" ht="18.0" customHeight="1">
      <c r="A220" s="455"/>
      <c r="B220" s="456"/>
      <c r="C220" s="456"/>
      <c r="D220" s="456"/>
      <c r="E220" s="456"/>
      <c r="F220" s="463"/>
      <c r="G220" s="463"/>
      <c r="H220" s="456"/>
      <c r="I220" s="469"/>
      <c r="J220" s="469"/>
      <c r="K220" s="458"/>
      <c r="L220" s="458"/>
      <c r="M220" s="458"/>
      <c r="N220" s="458"/>
      <c r="O220" s="455"/>
      <c r="P220" s="455"/>
      <c r="Q220" s="455"/>
      <c r="R220" s="458"/>
      <c r="S220" s="458"/>
      <c r="T220" s="458"/>
      <c r="U220" s="458"/>
      <c r="V220" s="461"/>
      <c r="W220" s="458"/>
      <c r="X220" s="455"/>
      <c r="Y220" s="455"/>
      <c r="Z220" s="455"/>
      <c r="AA220" s="455"/>
      <c r="AB220" s="458"/>
    </row>
    <row r="221" ht="18.0" customHeight="1">
      <c r="A221" s="455"/>
      <c r="B221" s="456"/>
      <c r="C221" s="456"/>
      <c r="D221" s="456"/>
      <c r="E221" s="456"/>
      <c r="F221" s="463"/>
      <c r="G221" s="463"/>
      <c r="H221" s="456"/>
      <c r="I221" s="469"/>
      <c r="J221" s="469"/>
      <c r="K221" s="458"/>
      <c r="L221" s="458"/>
      <c r="M221" s="458"/>
      <c r="N221" s="458"/>
      <c r="O221" s="455"/>
      <c r="P221" s="455"/>
      <c r="Q221" s="455"/>
      <c r="R221" s="458"/>
      <c r="S221" s="458"/>
      <c r="T221" s="458"/>
      <c r="U221" s="458"/>
      <c r="V221" s="461"/>
      <c r="W221" s="458"/>
      <c r="X221" s="455"/>
      <c r="Y221" s="455"/>
      <c r="Z221" s="455"/>
      <c r="AA221" s="455"/>
      <c r="AB221" s="458"/>
    </row>
    <row r="222" ht="18.0" customHeight="1">
      <c r="A222" s="455"/>
      <c r="B222" s="456"/>
      <c r="C222" s="456"/>
      <c r="D222" s="456"/>
      <c r="E222" s="456"/>
      <c r="F222" s="463"/>
      <c r="G222" s="463"/>
      <c r="H222" s="456"/>
      <c r="I222" s="469"/>
      <c r="J222" s="469"/>
      <c r="K222" s="458"/>
      <c r="L222" s="458"/>
      <c r="M222" s="458"/>
      <c r="N222" s="458"/>
      <c r="O222" s="455"/>
      <c r="P222" s="455"/>
      <c r="Q222" s="455"/>
      <c r="R222" s="458"/>
      <c r="S222" s="458"/>
      <c r="T222" s="458"/>
      <c r="U222" s="458"/>
      <c r="V222" s="461"/>
      <c r="W222" s="458"/>
      <c r="X222" s="455"/>
      <c r="Y222" s="455"/>
      <c r="Z222" s="455"/>
      <c r="AA222" s="455"/>
      <c r="AB222" s="458"/>
    </row>
    <row r="223" ht="18.0" customHeight="1">
      <c r="A223" s="455"/>
      <c r="B223" s="456"/>
      <c r="C223" s="456"/>
      <c r="D223" s="456"/>
      <c r="E223" s="456"/>
      <c r="F223" s="463"/>
      <c r="G223" s="463"/>
      <c r="H223" s="456"/>
      <c r="I223" s="469"/>
      <c r="J223" s="469"/>
      <c r="K223" s="458"/>
      <c r="L223" s="458"/>
      <c r="M223" s="458"/>
      <c r="N223" s="458"/>
      <c r="O223" s="455"/>
      <c r="P223" s="455"/>
      <c r="Q223" s="455"/>
      <c r="R223" s="458"/>
      <c r="S223" s="458"/>
      <c r="T223" s="458"/>
      <c r="U223" s="458"/>
      <c r="V223" s="461"/>
      <c r="W223" s="458"/>
      <c r="X223" s="455"/>
      <c r="Y223" s="455"/>
      <c r="Z223" s="455"/>
      <c r="AA223" s="455"/>
      <c r="AB223" s="458"/>
    </row>
    <row r="224" ht="18.0" customHeight="1">
      <c r="A224" s="455"/>
      <c r="B224" s="456"/>
      <c r="C224" s="456"/>
      <c r="D224" s="456"/>
      <c r="E224" s="456"/>
      <c r="F224" s="463"/>
      <c r="G224" s="463"/>
      <c r="H224" s="456"/>
      <c r="I224" s="469"/>
      <c r="J224" s="469"/>
      <c r="K224" s="458"/>
      <c r="L224" s="458"/>
      <c r="M224" s="458"/>
      <c r="N224" s="458"/>
      <c r="O224" s="455"/>
      <c r="P224" s="455"/>
      <c r="Q224" s="455"/>
      <c r="R224" s="458"/>
      <c r="S224" s="458"/>
      <c r="T224" s="458"/>
      <c r="U224" s="458"/>
      <c r="V224" s="461"/>
      <c r="W224" s="458"/>
      <c r="X224" s="455"/>
      <c r="Y224" s="455"/>
      <c r="Z224" s="455"/>
      <c r="AA224" s="455"/>
      <c r="AB224" s="458"/>
    </row>
    <row r="225" ht="18.0" customHeight="1">
      <c r="A225" s="455"/>
      <c r="B225" s="456"/>
      <c r="C225" s="456"/>
      <c r="D225" s="456"/>
      <c r="E225" s="456"/>
      <c r="F225" s="463"/>
      <c r="G225" s="463"/>
      <c r="H225" s="456"/>
      <c r="I225" s="469"/>
      <c r="J225" s="469"/>
      <c r="K225" s="458"/>
      <c r="L225" s="458"/>
      <c r="M225" s="458"/>
      <c r="N225" s="458"/>
      <c r="O225" s="455"/>
      <c r="P225" s="455"/>
      <c r="Q225" s="455"/>
      <c r="R225" s="458"/>
      <c r="S225" s="458"/>
      <c r="T225" s="458"/>
      <c r="U225" s="458"/>
      <c r="V225" s="461"/>
      <c r="W225" s="458"/>
      <c r="X225" s="455"/>
      <c r="Y225" s="455"/>
      <c r="Z225" s="455"/>
      <c r="AA225" s="455"/>
      <c r="AB225" s="458"/>
    </row>
    <row r="226" ht="18.0" customHeight="1">
      <c r="A226" s="455"/>
      <c r="B226" s="456"/>
      <c r="C226" s="456"/>
      <c r="D226" s="456"/>
      <c r="E226" s="456"/>
      <c r="F226" s="463"/>
      <c r="G226" s="463"/>
      <c r="H226" s="456"/>
      <c r="I226" s="469"/>
      <c r="J226" s="469"/>
      <c r="K226" s="458"/>
      <c r="L226" s="458"/>
      <c r="M226" s="458"/>
      <c r="N226" s="458"/>
      <c r="O226" s="455"/>
      <c r="P226" s="455"/>
      <c r="Q226" s="455"/>
      <c r="R226" s="458"/>
      <c r="S226" s="458"/>
      <c r="T226" s="458"/>
      <c r="U226" s="458"/>
      <c r="V226" s="461"/>
      <c r="W226" s="458"/>
      <c r="X226" s="455"/>
      <c r="Y226" s="455"/>
      <c r="Z226" s="455"/>
      <c r="AA226" s="455"/>
      <c r="AB226" s="458"/>
    </row>
    <row r="227" ht="18.0" customHeight="1">
      <c r="A227" s="455"/>
      <c r="B227" s="456"/>
      <c r="C227" s="456"/>
      <c r="D227" s="456"/>
      <c r="E227" s="456"/>
      <c r="F227" s="463"/>
      <c r="G227" s="463"/>
      <c r="H227" s="456"/>
      <c r="I227" s="469"/>
      <c r="J227" s="469"/>
      <c r="K227" s="458"/>
      <c r="L227" s="458"/>
      <c r="M227" s="458"/>
      <c r="N227" s="458"/>
      <c r="O227" s="455"/>
      <c r="P227" s="455"/>
      <c r="Q227" s="455"/>
      <c r="R227" s="458"/>
      <c r="S227" s="458"/>
      <c r="T227" s="458"/>
      <c r="U227" s="458"/>
      <c r="V227" s="461"/>
      <c r="W227" s="458"/>
      <c r="X227" s="455"/>
      <c r="Y227" s="455"/>
      <c r="Z227" s="455"/>
      <c r="AA227" s="455"/>
      <c r="AB227" s="458"/>
    </row>
    <row r="228" ht="18.0" customHeight="1">
      <c r="A228" s="455"/>
      <c r="B228" s="456"/>
      <c r="C228" s="456"/>
      <c r="D228" s="456"/>
      <c r="E228" s="456"/>
      <c r="F228" s="463"/>
      <c r="G228" s="463"/>
      <c r="H228" s="456"/>
      <c r="I228" s="469"/>
      <c r="J228" s="469"/>
      <c r="K228" s="458"/>
      <c r="L228" s="458"/>
      <c r="M228" s="458"/>
      <c r="N228" s="458"/>
      <c r="O228" s="455"/>
      <c r="P228" s="455"/>
      <c r="Q228" s="455"/>
      <c r="R228" s="458"/>
      <c r="S228" s="458"/>
      <c r="T228" s="458"/>
      <c r="U228" s="458"/>
      <c r="V228" s="461"/>
      <c r="W228" s="458"/>
      <c r="X228" s="455"/>
      <c r="Y228" s="455"/>
      <c r="Z228" s="455"/>
      <c r="AA228" s="455"/>
      <c r="AB228" s="458"/>
    </row>
    <row r="229" ht="18.0" customHeight="1">
      <c r="A229" s="455"/>
      <c r="B229" s="456"/>
      <c r="C229" s="456"/>
      <c r="D229" s="456"/>
      <c r="E229" s="456"/>
      <c r="F229" s="463"/>
      <c r="G229" s="463"/>
      <c r="H229" s="456"/>
      <c r="I229" s="469"/>
      <c r="J229" s="469"/>
      <c r="K229" s="458"/>
      <c r="L229" s="458"/>
      <c r="M229" s="458"/>
      <c r="N229" s="458"/>
      <c r="O229" s="455"/>
      <c r="P229" s="455"/>
      <c r="Q229" s="455"/>
      <c r="R229" s="458"/>
      <c r="S229" s="458"/>
      <c r="T229" s="458"/>
      <c r="U229" s="458"/>
      <c r="V229" s="461"/>
      <c r="W229" s="458"/>
      <c r="X229" s="455"/>
      <c r="Y229" s="455"/>
      <c r="Z229" s="455"/>
      <c r="AA229" s="455"/>
      <c r="AB229" s="458"/>
    </row>
    <row r="230" ht="18.0" customHeight="1">
      <c r="A230" s="455"/>
      <c r="B230" s="456"/>
      <c r="C230" s="456"/>
      <c r="D230" s="456"/>
      <c r="E230" s="456"/>
      <c r="F230" s="463"/>
      <c r="G230" s="463"/>
      <c r="H230" s="456"/>
      <c r="I230" s="469"/>
      <c r="J230" s="469"/>
      <c r="K230" s="458"/>
      <c r="L230" s="458"/>
      <c r="M230" s="458"/>
      <c r="N230" s="458"/>
      <c r="O230" s="455"/>
      <c r="P230" s="455"/>
      <c r="Q230" s="455"/>
      <c r="R230" s="458"/>
      <c r="S230" s="458"/>
      <c r="T230" s="458"/>
      <c r="U230" s="458"/>
      <c r="V230" s="461"/>
      <c r="W230" s="458"/>
      <c r="X230" s="455"/>
      <c r="Y230" s="455"/>
      <c r="Z230" s="455"/>
      <c r="AA230" s="455"/>
      <c r="AB230" s="458"/>
    </row>
    <row r="231" ht="18.0" customHeight="1">
      <c r="A231" s="455"/>
      <c r="B231" s="456"/>
      <c r="C231" s="456"/>
      <c r="D231" s="456"/>
      <c r="E231" s="456"/>
      <c r="F231" s="463"/>
      <c r="G231" s="463"/>
      <c r="H231" s="456"/>
      <c r="I231" s="469"/>
      <c r="J231" s="469"/>
      <c r="K231" s="458"/>
      <c r="L231" s="458"/>
      <c r="M231" s="458"/>
      <c r="N231" s="458"/>
      <c r="O231" s="455"/>
      <c r="P231" s="455"/>
      <c r="Q231" s="455"/>
      <c r="R231" s="458"/>
      <c r="S231" s="458"/>
      <c r="T231" s="458"/>
      <c r="U231" s="458"/>
      <c r="V231" s="461"/>
      <c r="W231" s="458"/>
      <c r="X231" s="455"/>
      <c r="Y231" s="455"/>
      <c r="Z231" s="455"/>
      <c r="AA231" s="455"/>
      <c r="AB231" s="458"/>
    </row>
    <row r="232" ht="18.0" customHeight="1">
      <c r="A232" s="455"/>
      <c r="B232" s="456"/>
      <c r="C232" s="456"/>
      <c r="D232" s="456"/>
      <c r="E232" s="456"/>
      <c r="F232" s="463"/>
      <c r="G232" s="463"/>
      <c r="H232" s="456"/>
      <c r="I232" s="469"/>
      <c r="J232" s="469"/>
      <c r="K232" s="458"/>
      <c r="L232" s="458"/>
      <c r="M232" s="458"/>
      <c r="N232" s="458"/>
      <c r="O232" s="455"/>
      <c r="P232" s="455"/>
      <c r="Q232" s="455"/>
      <c r="R232" s="458"/>
      <c r="S232" s="458"/>
      <c r="T232" s="458"/>
      <c r="U232" s="458"/>
      <c r="V232" s="461"/>
      <c r="W232" s="458"/>
      <c r="X232" s="455"/>
      <c r="Y232" s="455"/>
      <c r="Z232" s="455"/>
      <c r="AA232" s="455"/>
      <c r="AB232" s="458"/>
    </row>
    <row r="233" ht="18.0" customHeight="1">
      <c r="A233" s="455"/>
      <c r="B233" s="456"/>
      <c r="C233" s="456"/>
      <c r="D233" s="456"/>
      <c r="E233" s="456"/>
      <c r="F233" s="463"/>
      <c r="G233" s="463"/>
      <c r="H233" s="456"/>
      <c r="I233" s="469"/>
      <c r="J233" s="469"/>
      <c r="K233" s="458"/>
      <c r="L233" s="458"/>
      <c r="M233" s="458"/>
      <c r="N233" s="458"/>
      <c r="O233" s="455"/>
      <c r="P233" s="455"/>
      <c r="Q233" s="455"/>
      <c r="R233" s="458"/>
      <c r="S233" s="458"/>
      <c r="T233" s="458"/>
      <c r="U233" s="458"/>
      <c r="V233" s="461"/>
      <c r="W233" s="458"/>
      <c r="X233" s="455"/>
      <c r="Y233" s="455"/>
      <c r="Z233" s="455"/>
      <c r="AA233" s="455"/>
      <c r="AB233" s="458"/>
    </row>
    <row r="234" ht="18.0" customHeight="1">
      <c r="A234" s="455"/>
      <c r="B234" s="456"/>
      <c r="C234" s="456"/>
      <c r="D234" s="456"/>
      <c r="E234" s="456"/>
      <c r="F234" s="463"/>
      <c r="G234" s="463"/>
      <c r="H234" s="456"/>
      <c r="I234" s="469"/>
      <c r="J234" s="469"/>
      <c r="K234" s="458"/>
      <c r="L234" s="458"/>
      <c r="M234" s="458"/>
      <c r="N234" s="458"/>
      <c r="O234" s="455"/>
      <c r="P234" s="455"/>
      <c r="Q234" s="455"/>
      <c r="R234" s="458"/>
      <c r="S234" s="458"/>
      <c r="T234" s="458"/>
      <c r="U234" s="458"/>
      <c r="V234" s="461"/>
      <c r="W234" s="458"/>
      <c r="X234" s="455"/>
      <c r="Y234" s="455"/>
      <c r="Z234" s="455"/>
      <c r="AA234" s="455"/>
      <c r="AB234" s="458"/>
    </row>
    <row r="235" ht="18.0" customHeight="1">
      <c r="A235" s="455"/>
      <c r="B235" s="456"/>
      <c r="C235" s="456"/>
      <c r="D235" s="456"/>
      <c r="E235" s="456"/>
      <c r="F235" s="463"/>
      <c r="G235" s="463"/>
      <c r="H235" s="456"/>
      <c r="I235" s="469"/>
      <c r="J235" s="469"/>
      <c r="K235" s="458"/>
      <c r="L235" s="458"/>
      <c r="M235" s="458"/>
      <c r="N235" s="458"/>
      <c r="O235" s="455"/>
      <c r="P235" s="455"/>
      <c r="Q235" s="455"/>
      <c r="R235" s="458"/>
      <c r="S235" s="458"/>
      <c r="T235" s="458"/>
      <c r="U235" s="458"/>
      <c r="V235" s="461"/>
      <c r="W235" s="458"/>
      <c r="X235" s="455"/>
      <c r="Y235" s="455"/>
      <c r="Z235" s="455"/>
      <c r="AA235" s="455"/>
      <c r="AB235" s="458"/>
    </row>
    <row r="236" ht="18.0" customHeight="1">
      <c r="A236" s="455"/>
      <c r="B236" s="456"/>
      <c r="C236" s="456"/>
      <c r="D236" s="456"/>
      <c r="E236" s="456"/>
      <c r="F236" s="463"/>
      <c r="G236" s="463"/>
      <c r="H236" s="456"/>
      <c r="I236" s="469"/>
      <c r="J236" s="469"/>
      <c r="K236" s="458"/>
      <c r="L236" s="458"/>
      <c r="M236" s="458"/>
      <c r="N236" s="458"/>
      <c r="O236" s="455"/>
      <c r="P236" s="455"/>
      <c r="Q236" s="455"/>
      <c r="R236" s="458"/>
      <c r="S236" s="458"/>
      <c r="T236" s="458"/>
      <c r="U236" s="458"/>
      <c r="V236" s="461"/>
      <c r="W236" s="458"/>
      <c r="X236" s="455"/>
      <c r="Y236" s="455"/>
      <c r="Z236" s="455"/>
      <c r="AA236" s="455"/>
      <c r="AB236" s="458"/>
    </row>
    <row r="237" ht="18.0" customHeight="1">
      <c r="A237" s="455"/>
      <c r="B237" s="456"/>
      <c r="C237" s="456"/>
      <c r="D237" s="456"/>
      <c r="E237" s="456"/>
      <c r="F237" s="463"/>
      <c r="G237" s="463"/>
      <c r="H237" s="456"/>
      <c r="I237" s="469"/>
      <c r="J237" s="469"/>
      <c r="K237" s="458"/>
      <c r="L237" s="458"/>
      <c r="M237" s="458"/>
      <c r="N237" s="458"/>
      <c r="O237" s="455"/>
      <c r="P237" s="455"/>
      <c r="Q237" s="455"/>
      <c r="R237" s="458"/>
      <c r="S237" s="458"/>
      <c r="T237" s="458"/>
      <c r="U237" s="458"/>
      <c r="V237" s="461"/>
      <c r="W237" s="458"/>
      <c r="X237" s="455"/>
      <c r="Y237" s="455"/>
      <c r="Z237" s="455"/>
      <c r="AA237" s="455"/>
      <c r="AB237" s="458"/>
    </row>
    <row r="238" ht="18.0" customHeight="1">
      <c r="A238" s="455"/>
      <c r="B238" s="456"/>
      <c r="C238" s="456"/>
      <c r="D238" s="456"/>
      <c r="E238" s="456"/>
      <c r="F238" s="463"/>
      <c r="G238" s="463"/>
      <c r="H238" s="456"/>
      <c r="I238" s="469"/>
      <c r="J238" s="469"/>
      <c r="K238" s="458"/>
      <c r="L238" s="458"/>
      <c r="M238" s="458"/>
      <c r="N238" s="458"/>
      <c r="O238" s="455"/>
      <c r="P238" s="455"/>
      <c r="Q238" s="455"/>
      <c r="R238" s="458"/>
      <c r="S238" s="458"/>
      <c r="T238" s="458"/>
      <c r="U238" s="458"/>
      <c r="V238" s="461"/>
      <c r="W238" s="458"/>
      <c r="X238" s="455"/>
      <c r="Y238" s="455"/>
      <c r="Z238" s="455"/>
      <c r="AA238" s="455"/>
      <c r="AB238" s="458"/>
    </row>
    <row r="239" ht="18.0" customHeight="1">
      <c r="A239" s="455"/>
      <c r="B239" s="456"/>
      <c r="C239" s="456"/>
      <c r="D239" s="456"/>
      <c r="E239" s="456"/>
      <c r="F239" s="463"/>
      <c r="G239" s="463"/>
      <c r="H239" s="456"/>
      <c r="I239" s="469"/>
      <c r="J239" s="469"/>
      <c r="K239" s="458"/>
      <c r="L239" s="458"/>
      <c r="M239" s="458"/>
      <c r="N239" s="458"/>
      <c r="O239" s="455"/>
      <c r="P239" s="455"/>
      <c r="Q239" s="455"/>
      <c r="R239" s="458"/>
      <c r="S239" s="458"/>
      <c r="T239" s="458"/>
      <c r="U239" s="458"/>
      <c r="V239" s="461"/>
      <c r="W239" s="458"/>
      <c r="X239" s="455"/>
      <c r="Y239" s="455"/>
      <c r="Z239" s="455"/>
      <c r="AA239" s="455"/>
      <c r="AB239" s="458"/>
    </row>
    <row r="240" ht="18.0" customHeight="1">
      <c r="A240" s="455"/>
      <c r="B240" s="456"/>
      <c r="C240" s="456"/>
      <c r="D240" s="456"/>
      <c r="E240" s="456"/>
      <c r="F240" s="463"/>
      <c r="G240" s="463"/>
      <c r="H240" s="456"/>
      <c r="I240" s="469"/>
      <c r="J240" s="469"/>
      <c r="K240" s="458"/>
      <c r="L240" s="458"/>
      <c r="M240" s="458"/>
      <c r="N240" s="458"/>
      <c r="O240" s="455"/>
      <c r="P240" s="455"/>
      <c r="Q240" s="455"/>
      <c r="R240" s="458"/>
      <c r="S240" s="458"/>
      <c r="T240" s="458"/>
      <c r="U240" s="458"/>
      <c r="V240" s="461"/>
      <c r="W240" s="458"/>
      <c r="X240" s="455"/>
      <c r="Y240" s="455"/>
      <c r="Z240" s="455"/>
      <c r="AA240" s="455"/>
      <c r="AB240" s="458"/>
    </row>
    <row r="241" ht="18.0" customHeight="1">
      <c r="A241" s="455"/>
      <c r="B241" s="456"/>
      <c r="C241" s="456"/>
      <c r="D241" s="456"/>
      <c r="E241" s="456"/>
      <c r="F241" s="463"/>
      <c r="G241" s="463"/>
      <c r="H241" s="456"/>
      <c r="I241" s="469"/>
      <c r="J241" s="469"/>
      <c r="K241" s="458"/>
      <c r="L241" s="458"/>
      <c r="M241" s="458"/>
      <c r="N241" s="458"/>
      <c r="O241" s="455"/>
      <c r="P241" s="455"/>
      <c r="Q241" s="455"/>
      <c r="R241" s="458"/>
      <c r="S241" s="458"/>
      <c r="T241" s="458"/>
      <c r="U241" s="458"/>
      <c r="V241" s="461"/>
      <c r="W241" s="458"/>
      <c r="X241" s="455"/>
      <c r="Y241" s="455"/>
      <c r="Z241" s="455"/>
      <c r="AA241" s="455"/>
      <c r="AB241" s="458"/>
    </row>
    <row r="242" ht="18.0" customHeight="1">
      <c r="A242" s="455"/>
      <c r="B242" s="456"/>
      <c r="C242" s="456"/>
      <c r="D242" s="456"/>
      <c r="E242" s="456"/>
      <c r="F242" s="463"/>
      <c r="G242" s="463"/>
      <c r="H242" s="456"/>
      <c r="I242" s="469"/>
      <c r="J242" s="469"/>
      <c r="K242" s="458"/>
      <c r="L242" s="458"/>
      <c r="M242" s="458"/>
      <c r="N242" s="458"/>
      <c r="O242" s="455"/>
      <c r="P242" s="455"/>
      <c r="Q242" s="455"/>
      <c r="R242" s="458"/>
      <c r="S242" s="458"/>
      <c r="T242" s="458"/>
      <c r="U242" s="458"/>
      <c r="V242" s="461"/>
      <c r="W242" s="458"/>
      <c r="X242" s="455"/>
      <c r="Y242" s="455"/>
      <c r="Z242" s="455"/>
      <c r="AA242" s="455"/>
      <c r="AB242" s="458"/>
    </row>
    <row r="243" ht="18.0" customHeight="1">
      <c r="A243" s="455"/>
      <c r="B243" s="456"/>
      <c r="C243" s="456"/>
      <c r="D243" s="456"/>
      <c r="E243" s="456"/>
      <c r="F243" s="463"/>
      <c r="G243" s="463"/>
      <c r="H243" s="456"/>
      <c r="I243" s="469"/>
      <c r="J243" s="469"/>
      <c r="K243" s="458"/>
      <c r="L243" s="458"/>
      <c r="M243" s="458"/>
      <c r="N243" s="458"/>
      <c r="O243" s="455"/>
      <c r="P243" s="455"/>
      <c r="Q243" s="455"/>
      <c r="R243" s="458"/>
      <c r="S243" s="458"/>
      <c r="T243" s="458"/>
      <c r="U243" s="458"/>
      <c r="V243" s="461"/>
      <c r="W243" s="458"/>
      <c r="X243" s="455"/>
      <c r="Y243" s="455"/>
      <c r="Z243" s="455"/>
      <c r="AA243" s="455"/>
      <c r="AB243" s="458"/>
    </row>
    <row r="244" ht="18.0" customHeight="1">
      <c r="A244" s="455"/>
      <c r="B244" s="456"/>
      <c r="C244" s="456"/>
      <c r="D244" s="456"/>
      <c r="E244" s="456"/>
      <c r="F244" s="463"/>
      <c r="G244" s="463"/>
      <c r="H244" s="456"/>
      <c r="I244" s="469"/>
      <c r="J244" s="469"/>
      <c r="K244" s="458"/>
      <c r="L244" s="458"/>
      <c r="M244" s="458"/>
      <c r="N244" s="458"/>
      <c r="O244" s="455"/>
      <c r="P244" s="455"/>
      <c r="Q244" s="455"/>
      <c r="R244" s="458"/>
      <c r="S244" s="458"/>
      <c r="T244" s="458"/>
      <c r="U244" s="458"/>
      <c r="V244" s="461"/>
      <c r="W244" s="458"/>
      <c r="X244" s="455"/>
      <c r="Y244" s="455"/>
      <c r="Z244" s="455"/>
      <c r="AA244" s="455"/>
      <c r="AB244" s="458"/>
    </row>
    <row r="245" ht="18.0" customHeight="1">
      <c r="A245" s="455"/>
      <c r="B245" s="456"/>
      <c r="C245" s="456"/>
      <c r="D245" s="456"/>
      <c r="E245" s="456"/>
      <c r="F245" s="463"/>
      <c r="G245" s="463"/>
      <c r="H245" s="456"/>
      <c r="I245" s="469"/>
      <c r="J245" s="469"/>
      <c r="K245" s="458"/>
      <c r="L245" s="458"/>
      <c r="M245" s="458"/>
      <c r="N245" s="458"/>
      <c r="O245" s="455"/>
      <c r="P245" s="455"/>
      <c r="Q245" s="455"/>
      <c r="R245" s="458"/>
      <c r="S245" s="458"/>
      <c r="T245" s="458"/>
      <c r="U245" s="458"/>
      <c r="V245" s="461"/>
      <c r="W245" s="458"/>
      <c r="X245" s="455"/>
      <c r="Y245" s="455"/>
      <c r="Z245" s="455"/>
      <c r="AA245" s="455"/>
      <c r="AB245" s="458"/>
    </row>
    <row r="246" ht="18.0" customHeight="1">
      <c r="A246" s="455"/>
      <c r="B246" s="456"/>
      <c r="C246" s="456"/>
      <c r="D246" s="456"/>
      <c r="E246" s="456"/>
      <c r="F246" s="463"/>
      <c r="G246" s="463"/>
      <c r="H246" s="456"/>
      <c r="I246" s="469"/>
      <c r="J246" s="469"/>
      <c r="K246" s="458"/>
      <c r="L246" s="458"/>
      <c r="M246" s="458"/>
      <c r="N246" s="458"/>
      <c r="O246" s="455"/>
      <c r="P246" s="455"/>
      <c r="Q246" s="455"/>
      <c r="R246" s="458"/>
      <c r="S246" s="458"/>
      <c r="T246" s="458"/>
      <c r="U246" s="458"/>
      <c r="V246" s="461"/>
      <c r="W246" s="458"/>
      <c r="X246" s="455"/>
      <c r="Y246" s="455"/>
      <c r="Z246" s="455"/>
      <c r="AA246" s="455"/>
      <c r="AB246" s="458"/>
    </row>
    <row r="247" ht="18.0" customHeight="1">
      <c r="A247" s="455"/>
      <c r="B247" s="456"/>
      <c r="C247" s="456"/>
      <c r="D247" s="456"/>
      <c r="E247" s="456"/>
      <c r="F247" s="463"/>
      <c r="G247" s="463"/>
      <c r="H247" s="456"/>
      <c r="I247" s="469"/>
      <c r="J247" s="469"/>
      <c r="K247" s="458"/>
      <c r="L247" s="458"/>
      <c r="M247" s="458"/>
      <c r="N247" s="458"/>
      <c r="O247" s="455"/>
      <c r="P247" s="455"/>
      <c r="Q247" s="455"/>
      <c r="R247" s="458"/>
      <c r="S247" s="458"/>
      <c r="T247" s="458"/>
      <c r="U247" s="458"/>
      <c r="V247" s="461"/>
      <c r="W247" s="458"/>
      <c r="X247" s="455"/>
      <c r="Y247" s="455"/>
      <c r="Z247" s="455"/>
      <c r="AA247" s="455"/>
      <c r="AB247" s="458"/>
    </row>
    <row r="248" ht="18.0" customHeight="1">
      <c r="A248" s="455"/>
      <c r="B248" s="456"/>
      <c r="C248" s="488"/>
      <c r="D248" s="456"/>
      <c r="E248" s="488"/>
      <c r="F248" s="489"/>
      <c r="G248" s="489"/>
      <c r="H248" s="488"/>
      <c r="I248" s="469"/>
      <c r="J248" s="469"/>
      <c r="K248" s="458"/>
      <c r="L248" s="458"/>
      <c r="M248" s="458"/>
      <c r="N248" s="458"/>
      <c r="O248" s="455"/>
      <c r="P248" s="455"/>
      <c r="Q248" s="455"/>
      <c r="R248" s="458"/>
      <c r="S248" s="458"/>
      <c r="T248" s="458"/>
      <c r="U248" s="458"/>
      <c r="V248" s="461"/>
      <c r="W248" s="458"/>
      <c r="X248" s="455"/>
      <c r="Y248" s="455"/>
      <c r="Z248" s="455"/>
      <c r="AA248" s="455"/>
      <c r="AB248" s="458"/>
    </row>
    <row r="249" ht="18.0" customHeight="1">
      <c r="A249" s="455"/>
      <c r="B249" s="488"/>
      <c r="C249" s="488"/>
      <c r="D249" s="488"/>
      <c r="E249" s="488"/>
      <c r="F249" s="489"/>
      <c r="G249" s="489"/>
      <c r="H249" s="488"/>
      <c r="I249" s="469"/>
      <c r="J249" s="469"/>
      <c r="K249" s="458"/>
      <c r="L249" s="458"/>
      <c r="M249" s="458"/>
      <c r="N249" s="458"/>
      <c r="O249" s="455"/>
      <c r="P249" s="455"/>
      <c r="Q249" s="455"/>
      <c r="R249" s="458"/>
      <c r="S249" s="458"/>
      <c r="T249" s="458"/>
      <c r="U249" s="458"/>
      <c r="V249" s="461"/>
      <c r="W249" s="458"/>
      <c r="X249" s="455"/>
      <c r="Y249" s="455"/>
      <c r="Z249" s="455"/>
      <c r="AA249" s="455"/>
      <c r="AB249" s="458"/>
    </row>
    <row r="250" ht="18.0" customHeight="1">
      <c r="A250" s="455"/>
      <c r="B250" s="488"/>
      <c r="C250" s="488"/>
      <c r="D250" s="488"/>
      <c r="E250" s="488"/>
      <c r="F250" s="489"/>
      <c r="G250" s="489"/>
      <c r="H250" s="488"/>
      <c r="I250" s="469"/>
      <c r="J250" s="469"/>
      <c r="K250" s="458"/>
      <c r="L250" s="458"/>
      <c r="M250" s="458"/>
      <c r="N250" s="458"/>
      <c r="O250" s="455"/>
      <c r="P250" s="455"/>
      <c r="Q250" s="455"/>
      <c r="R250" s="458"/>
      <c r="S250" s="458"/>
      <c r="T250" s="458"/>
      <c r="U250" s="458"/>
      <c r="V250" s="461"/>
      <c r="W250" s="458"/>
      <c r="X250" s="455"/>
      <c r="Y250" s="455"/>
      <c r="Z250" s="455"/>
      <c r="AA250" s="455"/>
      <c r="AB250" s="458"/>
    </row>
    <row r="251" ht="18.0" customHeight="1">
      <c r="A251" s="455"/>
      <c r="B251" s="488"/>
      <c r="C251" s="488"/>
      <c r="D251" s="488"/>
      <c r="E251" s="488"/>
      <c r="F251" s="489"/>
      <c r="G251" s="489"/>
      <c r="H251" s="488"/>
      <c r="I251" s="469"/>
      <c r="J251" s="469"/>
      <c r="K251" s="458"/>
      <c r="L251" s="458"/>
      <c r="M251" s="458"/>
      <c r="N251" s="458"/>
      <c r="O251" s="455"/>
      <c r="P251" s="455"/>
      <c r="Q251" s="455"/>
      <c r="R251" s="458"/>
      <c r="S251" s="458"/>
      <c r="T251" s="458"/>
      <c r="U251" s="458"/>
      <c r="V251" s="461"/>
      <c r="W251" s="458"/>
      <c r="X251" s="455"/>
      <c r="Y251" s="455"/>
      <c r="Z251" s="455"/>
      <c r="AA251" s="455"/>
      <c r="AB251" s="458"/>
    </row>
    <row r="252" ht="18.0" customHeight="1">
      <c r="A252" s="455"/>
      <c r="B252" s="488"/>
      <c r="C252" s="488"/>
      <c r="D252" s="488"/>
      <c r="E252" s="488"/>
      <c r="F252" s="489"/>
      <c r="G252" s="489"/>
      <c r="H252" s="488"/>
      <c r="I252" s="469"/>
      <c r="J252" s="469"/>
      <c r="K252" s="458"/>
      <c r="L252" s="458"/>
      <c r="M252" s="458"/>
      <c r="N252" s="458"/>
      <c r="O252" s="455"/>
      <c r="P252" s="455"/>
      <c r="Q252" s="455"/>
      <c r="R252" s="458"/>
      <c r="S252" s="458"/>
      <c r="T252" s="458"/>
      <c r="U252" s="458"/>
      <c r="V252" s="461"/>
      <c r="W252" s="458"/>
      <c r="X252" s="455"/>
      <c r="Y252" s="455"/>
      <c r="Z252" s="455"/>
      <c r="AA252" s="455"/>
      <c r="AB252" s="458"/>
    </row>
    <row r="253" ht="18.0" customHeight="1">
      <c r="A253" s="455"/>
      <c r="B253" s="488"/>
      <c r="C253" s="488"/>
      <c r="D253" s="488"/>
      <c r="E253" s="488"/>
      <c r="F253" s="489"/>
      <c r="G253" s="489"/>
      <c r="H253" s="488"/>
      <c r="I253" s="469"/>
      <c r="J253" s="469"/>
      <c r="K253" s="458"/>
      <c r="L253" s="458"/>
      <c r="M253" s="458"/>
      <c r="N253" s="458"/>
      <c r="O253" s="455"/>
      <c r="P253" s="455"/>
      <c r="Q253" s="455"/>
      <c r="R253" s="458"/>
      <c r="S253" s="458"/>
      <c r="T253" s="458"/>
      <c r="U253" s="458"/>
      <c r="V253" s="461"/>
      <c r="W253" s="458"/>
      <c r="X253" s="455"/>
      <c r="Y253" s="455"/>
      <c r="Z253" s="455"/>
      <c r="AA253" s="455"/>
      <c r="AB253" s="458"/>
    </row>
    <row r="254" ht="18.0" customHeight="1">
      <c r="A254" s="455"/>
      <c r="B254" s="488"/>
      <c r="C254" s="488"/>
      <c r="D254" s="488"/>
      <c r="E254" s="488"/>
      <c r="F254" s="489"/>
      <c r="G254" s="489"/>
      <c r="H254" s="488"/>
      <c r="I254" s="469"/>
      <c r="J254" s="469"/>
      <c r="K254" s="458"/>
      <c r="L254" s="458"/>
      <c r="M254" s="458"/>
      <c r="N254" s="458"/>
      <c r="O254" s="455"/>
      <c r="P254" s="455"/>
      <c r="Q254" s="455"/>
      <c r="R254" s="458"/>
      <c r="S254" s="458"/>
      <c r="T254" s="458"/>
      <c r="U254" s="458"/>
      <c r="V254" s="461"/>
      <c r="W254" s="458"/>
      <c r="X254" s="455"/>
      <c r="Y254" s="455"/>
      <c r="Z254" s="455"/>
      <c r="AA254" s="455"/>
      <c r="AB254" s="458"/>
    </row>
    <row r="255" ht="18.0" customHeight="1">
      <c r="A255" s="455"/>
      <c r="B255" s="488"/>
      <c r="C255" s="488"/>
      <c r="D255" s="488"/>
      <c r="E255" s="488"/>
      <c r="F255" s="489"/>
      <c r="G255" s="489"/>
      <c r="H255" s="488"/>
      <c r="I255" s="469"/>
      <c r="J255" s="469"/>
      <c r="K255" s="458"/>
      <c r="L255" s="458"/>
      <c r="M255" s="458"/>
      <c r="N255" s="458"/>
      <c r="O255" s="455"/>
      <c r="P255" s="455"/>
      <c r="Q255" s="455"/>
      <c r="R255" s="458"/>
      <c r="S255" s="458"/>
      <c r="T255" s="458"/>
      <c r="U255" s="458"/>
      <c r="V255" s="461"/>
      <c r="W255" s="458"/>
      <c r="X255" s="455"/>
      <c r="Y255" s="455"/>
      <c r="Z255" s="455"/>
      <c r="AA255" s="455"/>
      <c r="AB255" s="458"/>
    </row>
    <row r="256" ht="18.0" customHeight="1">
      <c r="A256" s="455"/>
      <c r="B256" s="488"/>
      <c r="C256" s="488"/>
      <c r="D256" s="488"/>
      <c r="E256" s="488"/>
      <c r="F256" s="489"/>
      <c r="G256" s="489"/>
      <c r="H256" s="488"/>
      <c r="I256" s="469"/>
      <c r="J256" s="469"/>
      <c r="K256" s="458"/>
      <c r="L256" s="458"/>
      <c r="M256" s="458"/>
      <c r="N256" s="458"/>
      <c r="O256" s="455"/>
      <c r="P256" s="455"/>
      <c r="Q256" s="455"/>
      <c r="R256" s="458"/>
      <c r="S256" s="458"/>
      <c r="T256" s="458"/>
      <c r="U256" s="458"/>
      <c r="V256" s="461"/>
      <c r="W256" s="458"/>
      <c r="X256" s="455"/>
      <c r="Y256" s="455"/>
      <c r="Z256" s="455"/>
      <c r="AA256" s="455"/>
      <c r="AB256" s="458"/>
    </row>
    <row r="257" ht="18.0" customHeight="1">
      <c r="A257" s="455"/>
      <c r="B257" s="488"/>
      <c r="C257" s="488"/>
      <c r="D257" s="488"/>
      <c r="E257" s="488"/>
      <c r="F257" s="489"/>
      <c r="G257" s="489"/>
      <c r="H257" s="488"/>
      <c r="I257" s="469"/>
      <c r="J257" s="469"/>
      <c r="K257" s="458"/>
      <c r="L257" s="458"/>
      <c r="M257" s="458"/>
      <c r="N257" s="458"/>
      <c r="O257" s="455"/>
      <c r="P257" s="455"/>
      <c r="Q257" s="455"/>
      <c r="R257" s="458"/>
      <c r="S257" s="458"/>
      <c r="T257" s="458"/>
      <c r="U257" s="458"/>
      <c r="V257" s="461"/>
      <c r="W257" s="458"/>
      <c r="X257" s="455"/>
      <c r="Y257" s="455"/>
      <c r="Z257" s="455"/>
      <c r="AA257" s="455"/>
      <c r="AB257" s="458"/>
    </row>
    <row r="258" ht="18.0" customHeight="1">
      <c r="A258" s="455"/>
      <c r="B258" s="488"/>
      <c r="C258" s="488"/>
      <c r="D258" s="488"/>
      <c r="E258" s="488"/>
      <c r="F258" s="489"/>
      <c r="G258" s="489"/>
      <c r="H258" s="488"/>
      <c r="I258" s="469"/>
      <c r="J258" s="469"/>
      <c r="K258" s="458"/>
      <c r="L258" s="458"/>
      <c r="M258" s="458"/>
      <c r="N258" s="458"/>
      <c r="O258" s="455"/>
      <c r="P258" s="455"/>
      <c r="Q258" s="455"/>
      <c r="R258" s="458"/>
      <c r="S258" s="458"/>
      <c r="T258" s="458"/>
      <c r="U258" s="458"/>
      <c r="V258" s="461"/>
      <c r="W258" s="458"/>
      <c r="X258" s="455"/>
      <c r="Y258" s="455"/>
      <c r="Z258" s="455"/>
      <c r="AA258" s="455"/>
      <c r="AB258" s="458"/>
    </row>
    <row r="259" ht="18.0" customHeight="1">
      <c r="A259" s="455"/>
      <c r="B259" s="488"/>
      <c r="C259" s="488"/>
      <c r="D259" s="488"/>
      <c r="E259" s="488"/>
      <c r="F259" s="489"/>
      <c r="G259" s="489"/>
      <c r="H259" s="488"/>
      <c r="I259" s="469"/>
      <c r="J259" s="469"/>
      <c r="K259" s="458"/>
      <c r="L259" s="458"/>
      <c r="M259" s="458"/>
      <c r="N259" s="458"/>
      <c r="O259" s="455"/>
      <c r="P259" s="455"/>
      <c r="Q259" s="455"/>
      <c r="R259" s="458"/>
      <c r="S259" s="458"/>
      <c r="T259" s="458"/>
      <c r="U259" s="458"/>
      <c r="V259" s="461"/>
      <c r="W259" s="458"/>
      <c r="X259" s="455"/>
      <c r="Y259" s="455"/>
      <c r="Z259" s="455"/>
      <c r="AA259" s="455"/>
      <c r="AB259" s="458"/>
    </row>
    <row r="260" ht="18.0" customHeight="1">
      <c r="A260" s="455"/>
      <c r="B260" s="488"/>
      <c r="C260" s="488"/>
      <c r="D260" s="488"/>
      <c r="E260" s="488"/>
      <c r="F260" s="489"/>
      <c r="G260" s="489"/>
      <c r="H260" s="488"/>
      <c r="I260" s="469"/>
      <c r="J260" s="469"/>
      <c r="K260" s="458"/>
      <c r="L260" s="458"/>
      <c r="M260" s="458"/>
      <c r="N260" s="458"/>
      <c r="O260" s="455"/>
      <c r="P260" s="455"/>
      <c r="Q260" s="455"/>
      <c r="R260" s="458"/>
      <c r="S260" s="458"/>
      <c r="T260" s="458"/>
      <c r="U260" s="458"/>
      <c r="V260" s="461"/>
      <c r="W260" s="458"/>
      <c r="X260" s="455"/>
      <c r="Y260" s="455"/>
      <c r="Z260" s="455"/>
      <c r="AA260" s="455"/>
      <c r="AB260" s="458"/>
    </row>
    <row r="261" ht="18.0" customHeight="1">
      <c r="A261" s="455"/>
      <c r="B261" s="488"/>
      <c r="C261" s="488"/>
      <c r="D261" s="488"/>
      <c r="E261" s="488"/>
      <c r="F261" s="489"/>
      <c r="G261" s="489"/>
      <c r="H261" s="488"/>
      <c r="I261" s="469"/>
      <c r="J261" s="469"/>
      <c r="K261" s="458"/>
      <c r="L261" s="458"/>
      <c r="M261" s="458"/>
      <c r="N261" s="458"/>
      <c r="O261" s="455"/>
      <c r="P261" s="455"/>
      <c r="Q261" s="455"/>
      <c r="R261" s="458"/>
      <c r="S261" s="458"/>
      <c r="T261" s="458"/>
      <c r="U261" s="458"/>
      <c r="V261" s="461"/>
      <c r="W261" s="458"/>
      <c r="X261" s="455"/>
      <c r="Y261" s="455"/>
      <c r="Z261" s="455"/>
      <c r="AA261" s="455"/>
      <c r="AB261" s="458"/>
    </row>
    <row r="262" ht="18.0" customHeight="1">
      <c r="A262" s="455"/>
      <c r="B262" s="488"/>
      <c r="C262" s="488"/>
      <c r="D262" s="488"/>
      <c r="E262" s="488"/>
      <c r="F262" s="489"/>
      <c r="G262" s="489"/>
      <c r="H262" s="488"/>
      <c r="I262" s="469"/>
      <c r="J262" s="469"/>
      <c r="K262" s="458"/>
      <c r="L262" s="458"/>
      <c r="M262" s="458"/>
      <c r="N262" s="458"/>
      <c r="O262" s="455"/>
      <c r="P262" s="455"/>
      <c r="Q262" s="455"/>
      <c r="R262" s="458"/>
      <c r="S262" s="458"/>
      <c r="T262" s="458"/>
      <c r="U262" s="458"/>
      <c r="V262" s="461"/>
      <c r="W262" s="458"/>
      <c r="X262" s="455"/>
      <c r="Y262" s="455"/>
      <c r="Z262" s="455"/>
      <c r="AA262" s="455"/>
      <c r="AB262" s="458"/>
    </row>
    <row r="263" ht="18.0" customHeight="1">
      <c r="A263" s="455"/>
      <c r="B263" s="488"/>
      <c r="C263" s="488"/>
      <c r="D263" s="488"/>
      <c r="E263" s="488"/>
      <c r="F263" s="489"/>
      <c r="G263" s="489"/>
      <c r="H263" s="488"/>
      <c r="I263" s="469"/>
      <c r="J263" s="469"/>
      <c r="K263" s="458"/>
      <c r="L263" s="458"/>
      <c r="M263" s="458"/>
      <c r="N263" s="458"/>
      <c r="O263" s="455"/>
      <c r="P263" s="455"/>
      <c r="Q263" s="455"/>
      <c r="R263" s="458"/>
      <c r="S263" s="458"/>
      <c r="T263" s="458"/>
      <c r="U263" s="458"/>
      <c r="V263" s="461"/>
      <c r="W263" s="458"/>
      <c r="X263" s="455"/>
      <c r="Y263" s="455"/>
      <c r="Z263" s="455"/>
      <c r="AA263" s="455"/>
      <c r="AB263" s="458"/>
    </row>
    <row r="264" ht="18.0" customHeight="1">
      <c r="A264" s="455"/>
      <c r="B264" s="488"/>
      <c r="C264" s="488"/>
      <c r="D264" s="488"/>
      <c r="E264" s="488"/>
      <c r="F264" s="489"/>
      <c r="G264" s="489"/>
      <c r="H264" s="488"/>
      <c r="I264" s="469"/>
      <c r="J264" s="469"/>
      <c r="K264" s="458"/>
      <c r="L264" s="458"/>
      <c r="M264" s="458"/>
      <c r="N264" s="458"/>
      <c r="O264" s="455"/>
      <c r="P264" s="455"/>
      <c r="Q264" s="455"/>
      <c r="R264" s="458"/>
      <c r="S264" s="458"/>
      <c r="T264" s="458"/>
      <c r="U264" s="458"/>
      <c r="V264" s="461"/>
      <c r="W264" s="458"/>
      <c r="X264" s="455"/>
      <c r="Y264" s="455"/>
      <c r="Z264" s="455"/>
      <c r="AA264" s="455"/>
      <c r="AB264" s="458"/>
    </row>
    <row r="265" ht="18.0" customHeight="1">
      <c r="A265" s="455"/>
      <c r="B265" s="488"/>
      <c r="C265" s="488"/>
      <c r="D265" s="488"/>
      <c r="E265" s="488"/>
      <c r="F265" s="489"/>
      <c r="G265" s="489"/>
      <c r="H265" s="488"/>
      <c r="I265" s="469"/>
      <c r="J265" s="469"/>
      <c r="K265" s="458"/>
      <c r="L265" s="458"/>
      <c r="M265" s="458"/>
      <c r="N265" s="458"/>
      <c r="O265" s="455"/>
      <c r="P265" s="455"/>
      <c r="Q265" s="455"/>
      <c r="R265" s="458"/>
      <c r="S265" s="458"/>
      <c r="T265" s="458"/>
      <c r="U265" s="458"/>
      <c r="V265" s="461"/>
      <c r="W265" s="458"/>
      <c r="X265" s="455"/>
      <c r="Y265" s="455"/>
      <c r="Z265" s="455"/>
      <c r="AA265" s="455"/>
      <c r="AB265" s="458"/>
    </row>
    <row r="266" ht="18.0" customHeight="1">
      <c r="A266" s="455"/>
      <c r="B266" s="488"/>
      <c r="C266" s="488"/>
      <c r="D266" s="488"/>
      <c r="E266" s="488"/>
      <c r="F266" s="489"/>
      <c r="G266" s="489"/>
      <c r="H266" s="488"/>
      <c r="I266" s="469"/>
      <c r="J266" s="469"/>
      <c r="K266" s="458"/>
      <c r="L266" s="458"/>
      <c r="M266" s="458"/>
      <c r="N266" s="458"/>
      <c r="O266" s="455"/>
      <c r="P266" s="455"/>
      <c r="Q266" s="455"/>
      <c r="R266" s="458"/>
      <c r="S266" s="458"/>
      <c r="T266" s="458"/>
      <c r="U266" s="458"/>
      <c r="V266" s="461"/>
      <c r="W266" s="458"/>
      <c r="X266" s="455"/>
      <c r="Y266" s="455"/>
      <c r="Z266" s="455"/>
      <c r="AA266" s="455"/>
      <c r="AB266" s="458"/>
    </row>
    <row r="267" ht="18.0" customHeight="1">
      <c r="A267" s="455"/>
      <c r="B267" s="490"/>
      <c r="C267" s="490"/>
      <c r="D267" s="490"/>
      <c r="E267" s="490"/>
      <c r="F267" s="491"/>
      <c r="G267" s="491"/>
      <c r="H267" s="490"/>
      <c r="I267" s="492"/>
      <c r="J267" s="492"/>
      <c r="K267" s="458"/>
      <c r="L267" s="458"/>
      <c r="M267" s="458"/>
      <c r="N267" s="458"/>
      <c r="O267" s="455"/>
      <c r="P267" s="455"/>
      <c r="Q267" s="455"/>
      <c r="R267" s="458"/>
      <c r="S267" s="458"/>
      <c r="T267" s="458"/>
      <c r="U267" s="458"/>
      <c r="V267" s="461"/>
      <c r="W267" s="458"/>
      <c r="X267" s="455"/>
      <c r="Y267" s="455"/>
      <c r="Z267" s="455"/>
      <c r="AA267" s="455"/>
      <c r="AB267" s="458"/>
    </row>
    <row r="268" ht="18.0" customHeight="1">
      <c r="A268" s="455"/>
      <c r="B268" s="490"/>
      <c r="C268" s="490"/>
      <c r="D268" s="490"/>
      <c r="E268" s="490"/>
      <c r="F268" s="491"/>
      <c r="G268" s="491"/>
      <c r="H268" s="490"/>
      <c r="I268" s="492"/>
      <c r="J268" s="492"/>
      <c r="K268" s="458"/>
      <c r="L268" s="458"/>
      <c r="M268" s="458"/>
      <c r="N268" s="458"/>
      <c r="O268" s="455"/>
      <c r="P268" s="455"/>
      <c r="Q268" s="455"/>
      <c r="R268" s="458"/>
      <c r="S268" s="458"/>
      <c r="T268" s="458"/>
      <c r="U268" s="458"/>
      <c r="V268" s="458"/>
      <c r="W268" s="458"/>
      <c r="X268" s="455"/>
      <c r="Y268" s="455"/>
      <c r="Z268" s="455"/>
      <c r="AA268" s="455"/>
      <c r="AB268" s="458"/>
    </row>
    <row r="269" ht="18.0" customHeight="1">
      <c r="A269" s="455"/>
      <c r="B269" s="490"/>
      <c r="C269" s="490"/>
      <c r="D269" s="490"/>
      <c r="E269" s="490"/>
      <c r="F269" s="491"/>
      <c r="G269" s="491"/>
      <c r="H269" s="490"/>
      <c r="I269" s="492"/>
      <c r="J269" s="492"/>
      <c r="K269" s="458"/>
      <c r="L269" s="458"/>
      <c r="M269" s="458"/>
      <c r="N269" s="458"/>
      <c r="O269" s="455"/>
      <c r="P269" s="455"/>
      <c r="Q269" s="455"/>
      <c r="R269" s="458"/>
      <c r="S269" s="458"/>
      <c r="T269" s="458"/>
      <c r="U269" s="458"/>
      <c r="V269" s="458"/>
      <c r="W269" s="458"/>
      <c r="X269" s="455"/>
      <c r="Y269" s="455"/>
      <c r="Z269" s="455"/>
      <c r="AA269" s="455"/>
      <c r="AB269" s="458"/>
    </row>
    <row r="270" ht="18.0" customHeight="1">
      <c r="A270" s="455"/>
      <c r="B270" s="490"/>
      <c r="C270" s="490"/>
      <c r="D270" s="490"/>
      <c r="E270" s="490"/>
      <c r="F270" s="491"/>
      <c r="G270" s="491"/>
      <c r="H270" s="490"/>
      <c r="I270" s="492"/>
      <c r="J270" s="492"/>
      <c r="K270" s="458"/>
      <c r="L270" s="458"/>
      <c r="M270" s="458"/>
      <c r="N270" s="458"/>
      <c r="O270" s="455"/>
      <c r="P270" s="455"/>
      <c r="Q270" s="455"/>
      <c r="R270" s="458"/>
      <c r="S270" s="458"/>
      <c r="T270" s="458"/>
      <c r="U270" s="458"/>
      <c r="V270" s="458"/>
      <c r="W270" s="458"/>
      <c r="X270" s="455"/>
      <c r="Y270" s="455"/>
      <c r="Z270" s="455"/>
      <c r="AA270" s="455"/>
      <c r="AB270" s="458"/>
    </row>
    <row r="271" ht="18.0" customHeight="1">
      <c r="A271" s="455"/>
      <c r="B271" s="490"/>
      <c r="C271" s="490"/>
      <c r="D271" s="490"/>
      <c r="E271" s="490"/>
      <c r="F271" s="491"/>
      <c r="G271" s="491"/>
      <c r="H271" s="490"/>
      <c r="I271" s="492"/>
      <c r="J271" s="492"/>
      <c r="K271" s="458"/>
      <c r="L271" s="458"/>
      <c r="M271" s="458"/>
      <c r="N271" s="458"/>
      <c r="O271" s="455"/>
      <c r="P271" s="455"/>
      <c r="Q271" s="455"/>
      <c r="R271" s="458"/>
      <c r="S271" s="458"/>
      <c r="T271" s="458"/>
      <c r="U271" s="458"/>
      <c r="V271" s="458"/>
      <c r="W271" s="458"/>
      <c r="X271" s="455"/>
      <c r="Y271" s="455"/>
      <c r="Z271" s="455"/>
      <c r="AA271" s="455"/>
      <c r="AB271" s="458"/>
    </row>
    <row r="272" ht="18.0" customHeight="1">
      <c r="A272" s="455"/>
      <c r="B272" s="493"/>
      <c r="C272" s="493"/>
      <c r="D272" s="493"/>
      <c r="E272" s="493"/>
      <c r="F272" s="494"/>
      <c r="G272" s="494"/>
      <c r="H272" s="493"/>
      <c r="I272" s="495"/>
      <c r="J272" s="495"/>
      <c r="K272" s="458"/>
      <c r="L272" s="458"/>
      <c r="M272" s="458"/>
      <c r="N272" s="458"/>
      <c r="O272" s="455"/>
      <c r="P272" s="455"/>
      <c r="Q272" s="455"/>
      <c r="R272" s="458"/>
      <c r="S272" s="458"/>
      <c r="T272" s="458"/>
      <c r="U272" s="458"/>
      <c r="V272" s="458"/>
      <c r="W272" s="458"/>
      <c r="X272" s="455"/>
      <c r="Y272" s="455"/>
      <c r="Z272" s="455"/>
      <c r="AA272" s="455"/>
      <c r="AB272" s="458"/>
    </row>
    <row r="273" ht="18.0" customHeight="1">
      <c r="A273" s="455"/>
      <c r="B273" s="493"/>
      <c r="C273" s="493"/>
      <c r="D273" s="493"/>
      <c r="E273" s="493"/>
      <c r="F273" s="494"/>
      <c r="G273" s="494"/>
      <c r="H273" s="493"/>
      <c r="I273" s="495"/>
      <c r="J273" s="495"/>
      <c r="K273" s="458"/>
      <c r="L273" s="458"/>
      <c r="M273" s="458"/>
      <c r="N273" s="458"/>
      <c r="O273" s="455"/>
      <c r="P273" s="455"/>
      <c r="Q273" s="455"/>
      <c r="R273" s="458"/>
      <c r="S273" s="458"/>
      <c r="T273" s="458"/>
      <c r="U273" s="458"/>
      <c r="V273" s="458"/>
      <c r="W273" s="458"/>
      <c r="X273" s="455"/>
      <c r="Y273" s="455"/>
      <c r="Z273" s="455"/>
      <c r="AA273" s="455"/>
      <c r="AB273" s="458"/>
    </row>
    <row r="274" ht="18.0" customHeight="1">
      <c r="A274" s="455"/>
      <c r="B274" s="493"/>
      <c r="C274" s="493"/>
      <c r="D274" s="493"/>
      <c r="E274" s="493"/>
      <c r="F274" s="494"/>
      <c r="G274" s="494"/>
      <c r="H274" s="493"/>
      <c r="I274" s="495"/>
      <c r="J274" s="495"/>
      <c r="K274" s="458"/>
      <c r="L274" s="458"/>
      <c r="M274" s="458"/>
      <c r="N274" s="458"/>
      <c r="O274" s="455"/>
      <c r="P274" s="455"/>
      <c r="Q274" s="455"/>
      <c r="R274" s="458"/>
      <c r="S274" s="458"/>
      <c r="T274" s="458"/>
      <c r="U274" s="458"/>
      <c r="V274" s="458"/>
      <c r="W274" s="458"/>
      <c r="X274" s="455"/>
      <c r="Y274" s="455"/>
      <c r="Z274" s="455"/>
      <c r="AA274" s="455"/>
      <c r="AB274" s="458"/>
    </row>
    <row r="275" ht="18.0" customHeight="1">
      <c r="A275" s="455"/>
      <c r="B275" s="493"/>
      <c r="C275" s="493"/>
      <c r="D275" s="493"/>
      <c r="E275" s="493"/>
      <c r="F275" s="494"/>
      <c r="G275" s="494"/>
      <c r="H275" s="493"/>
      <c r="I275" s="495"/>
      <c r="J275" s="495"/>
      <c r="K275" s="458"/>
      <c r="L275" s="458"/>
      <c r="M275" s="458"/>
      <c r="N275" s="458"/>
      <c r="O275" s="455"/>
      <c r="P275" s="455"/>
      <c r="Q275" s="455"/>
      <c r="R275" s="458"/>
      <c r="S275" s="458"/>
      <c r="T275" s="458"/>
      <c r="U275" s="458"/>
      <c r="V275" s="458"/>
      <c r="W275" s="458"/>
      <c r="X275" s="455"/>
      <c r="Y275" s="455"/>
      <c r="Z275" s="455"/>
      <c r="AA275" s="455"/>
      <c r="AB275" s="458"/>
    </row>
    <row r="276" ht="18.0" customHeight="1">
      <c r="A276" s="455"/>
      <c r="B276" s="493"/>
      <c r="C276" s="493"/>
      <c r="D276" s="493"/>
      <c r="E276" s="493"/>
      <c r="F276" s="494"/>
      <c r="G276" s="494"/>
      <c r="H276" s="493"/>
      <c r="I276" s="495"/>
      <c r="J276" s="495"/>
      <c r="K276" s="458"/>
      <c r="L276" s="458"/>
      <c r="M276" s="458"/>
      <c r="N276" s="458"/>
      <c r="O276" s="455"/>
      <c r="P276" s="455"/>
      <c r="Q276" s="455"/>
      <c r="R276" s="458"/>
      <c r="S276" s="458"/>
      <c r="T276" s="458"/>
      <c r="U276" s="458"/>
      <c r="V276" s="458"/>
      <c r="W276" s="458"/>
      <c r="X276" s="455"/>
      <c r="Y276" s="455"/>
      <c r="Z276" s="455"/>
      <c r="AA276" s="455"/>
      <c r="AB276" s="458"/>
    </row>
    <row r="277" ht="18.0" customHeight="1">
      <c r="A277" s="455"/>
      <c r="B277" s="493"/>
      <c r="C277" s="493"/>
      <c r="D277" s="493"/>
      <c r="E277" s="493"/>
      <c r="F277" s="494"/>
      <c r="G277" s="494"/>
      <c r="H277" s="493"/>
      <c r="I277" s="495"/>
      <c r="J277" s="495"/>
      <c r="K277" s="458"/>
      <c r="L277" s="458"/>
      <c r="M277" s="458"/>
      <c r="N277" s="458"/>
      <c r="O277" s="455"/>
      <c r="P277" s="455"/>
      <c r="Q277" s="455"/>
      <c r="R277" s="458"/>
      <c r="S277" s="458"/>
      <c r="T277" s="458"/>
      <c r="U277" s="458"/>
      <c r="V277" s="458"/>
      <c r="W277" s="458"/>
      <c r="X277" s="455"/>
      <c r="Y277" s="455"/>
      <c r="Z277" s="455"/>
      <c r="AA277" s="455"/>
      <c r="AB277" s="458"/>
    </row>
    <row r="278" ht="18.0" customHeight="1">
      <c r="A278" s="455"/>
      <c r="B278" s="493"/>
      <c r="C278" s="493"/>
      <c r="D278" s="493"/>
      <c r="E278" s="493"/>
      <c r="F278" s="494"/>
      <c r="G278" s="494"/>
      <c r="H278" s="493"/>
      <c r="I278" s="495"/>
      <c r="J278" s="495"/>
      <c r="K278" s="458"/>
      <c r="L278" s="458"/>
      <c r="M278" s="458"/>
      <c r="N278" s="458"/>
      <c r="O278" s="455"/>
      <c r="P278" s="455"/>
      <c r="Q278" s="455"/>
      <c r="R278" s="458"/>
      <c r="S278" s="458"/>
      <c r="T278" s="458"/>
      <c r="U278" s="458"/>
      <c r="V278" s="458"/>
      <c r="W278" s="458"/>
      <c r="X278" s="455"/>
      <c r="Y278" s="455"/>
      <c r="Z278" s="455"/>
      <c r="AA278" s="455"/>
      <c r="AB278" s="458"/>
    </row>
    <row r="279" ht="18.0" customHeight="1">
      <c r="A279" s="455"/>
      <c r="B279" s="493"/>
      <c r="C279" s="493"/>
      <c r="D279" s="493"/>
      <c r="E279" s="493"/>
      <c r="F279" s="494"/>
      <c r="G279" s="494"/>
      <c r="H279" s="493"/>
      <c r="I279" s="495"/>
      <c r="J279" s="495"/>
      <c r="K279" s="458"/>
      <c r="L279" s="458"/>
      <c r="M279" s="458"/>
      <c r="N279" s="458"/>
      <c r="O279" s="455"/>
      <c r="P279" s="455"/>
      <c r="Q279" s="455"/>
      <c r="R279" s="458"/>
      <c r="S279" s="458"/>
      <c r="T279" s="458"/>
      <c r="U279" s="458"/>
      <c r="V279" s="458"/>
      <c r="W279" s="458"/>
      <c r="X279" s="455"/>
      <c r="Y279" s="455"/>
      <c r="Z279" s="455"/>
      <c r="AA279" s="455"/>
      <c r="AB279" s="458"/>
    </row>
    <row r="280" ht="18.0" customHeight="1">
      <c r="A280" s="455"/>
      <c r="B280" s="493"/>
      <c r="C280" s="493"/>
      <c r="D280" s="493"/>
      <c r="E280" s="493"/>
      <c r="F280" s="494"/>
      <c r="G280" s="494"/>
      <c r="H280" s="493"/>
      <c r="I280" s="495"/>
      <c r="J280" s="495"/>
      <c r="K280" s="458"/>
      <c r="L280" s="458"/>
      <c r="M280" s="458"/>
      <c r="N280" s="458"/>
      <c r="O280" s="455"/>
      <c r="P280" s="455"/>
      <c r="Q280" s="455"/>
      <c r="R280" s="458"/>
      <c r="S280" s="458"/>
      <c r="T280" s="458"/>
      <c r="U280" s="458"/>
      <c r="V280" s="458"/>
      <c r="W280" s="458"/>
      <c r="X280" s="455"/>
      <c r="Y280" s="455"/>
      <c r="Z280" s="455"/>
      <c r="AA280" s="455"/>
      <c r="AB280" s="458"/>
    </row>
    <row r="281" ht="18.0" customHeight="1">
      <c r="A281" s="455"/>
      <c r="B281" s="493"/>
      <c r="C281" s="493"/>
      <c r="D281" s="493"/>
      <c r="E281" s="493"/>
      <c r="F281" s="494"/>
      <c r="G281" s="494"/>
      <c r="H281" s="493"/>
      <c r="I281" s="495"/>
      <c r="J281" s="495"/>
      <c r="K281" s="458"/>
      <c r="L281" s="458"/>
      <c r="M281" s="458"/>
      <c r="N281" s="458"/>
      <c r="O281" s="455"/>
      <c r="P281" s="455"/>
      <c r="Q281" s="455"/>
      <c r="R281" s="458"/>
      <c r="S281" s="458"/>
      <c r="T281" s="458"/>
      <c r="U281" s="458"/>
      <c r="V281" s="458"/>
      <c r="W281" s="458"/>
      <c r="X281" s="455"/>
      <c r="Y281" s="455"/>
      <c r="Z281" s="455"/>
      <c r="AA281" s="455"/>
      <c r="AB281" s="458"/>
    </row>
    <row r="282" ht="18.0" customHeight="1">
      <c r="A282" s="455"/>
      <c r="B282" s="493"/>
      <c r="C282" s="493"/>
      <c r="D282" s="493"/>
      <c r="E282" s="493"/>
      <c r="F282" s="494"/>
      <c r="G282" s="494"/>
      <c r="H282" s="493"/>
      <c r="I282" s="495"/>
      <c r="J282" s="495"/>
      <c r="K282" s="458"/>
      <c r="L282" s="458"/>
      <c r="M282" s="458"/>
      <c r="N282" s="458"/>
      <c r="O282" s="455"/>
      <c r="P282" s="455"/>
      <c r="Q282" s="455"/>
      <c r="R282" s="458"/>
      <c r="S282" s="458"/>
      <c r="T282" s="458"/>
      <c r="U282" s="458"/>
      <c r="V282" s="458"/>
      <c r="W282" s="458"/>
      <c r="X282" s="455"/>
      <c r="Y282" s="455"/>
      <c r="Z282" s="455"/>
      <c r="AA282" s="455"/>
      <c r="AB282" s="458"/>
    </row>
    <row r="283" ht="18.0" customHeight="1">
      <c r="A283" s="455"/>
      <c r="B283" s="493"/>
      <c r="C283" s="493"/>
      <c r="D283" s="493"/>
      <c r="E283" s="493"/>
      <c r="F283" s="494"/>
      <c r="G283" s="494"/>
      <c r="H283" s="493"/>
      <c r="I283" s="495"/>
      <c r="J283" s="495"/>
      <c r="K283" s="458"/>
      <c r="L283" s="458"/>
      <c r="M283" s="458"/>
      <c r="N283" s="458"/>
      <c r="O283" s="455"/>
      <c r="P283" s="455"/>
      <c r="Q283" s="455"/>
      <c r="R283" s="458"/>
      <c r="S283" s="458"/>
      <c r="T283" s="458"/>
      <c r="U283" s="458"/>
      <c r="V283" s="458"/>
      <c r="W283" s="458"/>
      <c r="X283" s="455"/>
      <c r="Y283" s="455"/>
      <c r="Z283" s="455"/>
      <c r="AA283" s="455"/>
      <c r="AB283" s="458"/>
    </row>
    <row r="284" ht="18.0" customHeight="1">
      <c r="A284" s="455"/>
      <c r="B284" s="493"/>
      <c r="C284" s="493"/>
      <c r="D284" s="493"/>
      <c r="E284" s="493"/>
      <c r="F284" s="494"/>
      <c r="G284" s="494"/>
      <c r="H284" s="493"/>
      <c r="I284" s="495"/>
      <c r="J284" s="495"/>
      <c r="K284" s="458"/>
      <c r="L284" s="458"/>
      <c r="M284" s="458"/>
      <c r="N284" s="458"/>
      <c r="O284" s="455"/>
      <c r="P284" s="455"/>
      <c r="Q284" s="455"/>
      <c r="R284" s="458"/>
      <c r="S284" s="458"/>
      <c r="T284" s="458"/>
      <c r="U284" s="458"/>
      <c r="V284" s="458"/>
      <c r="W284" s="458"/>
      <c r="X284" s="455"/>
      <c r="Y284" s="455"/>
      <c r="Z284" s="455"/>
      <c r="AA284" s="455"/>
      <c r="AB284" s="458"/>
    </row>
    <row r="285" ht="18.0" customHeight="1">
      <c r="A285" s="455"/>
      <c r="B285" s="493"/>
      <c r="C285" s="493"/>
      <c r="D285" s="493"/>
      <c r="E285" s="493"/>
      <c r="F285" s="494"/>
      <c r="G285" s="494"/>
      <c r="H285" s="493"/>
      <c r="I285" s="495"/>
      <c r="J285" s="495"/>
      <c r="K285" s="458"/>
      <c r="L285" s="458"/>
      <c r="M285" s="458"/>
      <c r="N285" s="458"/>
      <c r="O285" s="455"/>
      <c r="P285" s="455"/>
      <c r="Q285" s="455"/>
      <c r="R285" s="458"/>
      <c r="S285" s="458"/>
      <c r="T285" s="458"/>
      <c r="U285" s="458"/>
      <c r="V285" s="458"/>
      <c r="W285" s="458"/>
      <c r="X285" s="455"/>
      <c r="Y285" s="455"/>
      <c r="Z285" s="455"/>
      <c r="AA285" s="455"/>
      <c r="AB285" s="458"/>
    </row>
    <row r="286" ht="18.0" customHeight="1">
      <c r="A286" s="455"/>
      <c r="B286" s="493"/>
      <c r="C286" s="493"/>
      <c r="D286" s="493"/>
      <c r="E286" s="493"/>
      <c r="F286" s="494"/>
      <c r="G286" s="494"/>
      <c r="H286" s="493"/>
      <c r="I286" s="495"/>
      <c r="J286" s="495"/>
      <c r="K286" s="458"/>
      <c r="L286" s="458"/>
      <c r="M286" s="458"/>
      <c r="N286" s="458"/>
      <c r="O286" s="455"/>
      <c r="P286" s="455"/>
      <c r="Q286" s="455"/>
      <c r="R286" s="458"/>
      <c r="S286" s="458"/>
      <c r="T286" s="458"/>
      <c r="U286" s="458"/>
      <c r="V286" s="458"/>
      <c r="W286" s="458"/>
      <c r="X286" s="455"/>
      <c r="Y286" s="455"/>
      <c r="Z286" s="455"/>
      <c r="AA286" s="455"/>
      <c r="AB286" s="458"/>
    </row>
    <row r="287" ht="18.0" customHeight="1">
      <c r="A287" s="455"/>
      <c r="B287" s="493"/>
      <c r="C287" s="493"/>
      <c r="D287" s="493"/>
      <c r="E287" s="493"/>
      <c r="F287" s="494"/>
      <c r="G287" s="494"/>
      <c r="H287" s="493"/>
      <c r="I287" s="495"/>
      <c r="J287" s="495"/>
      <c r="K287" s="458"/>
      <c r="L287" s="458"/>
      <c r="M287" s="458"/>
      <c r="N287" s="458"/>
      <c r="O287" s="455"/>
      <c r="P287" s="455"/>
      <c r="Q287" s="455"/>
      <c r="R287" s="458"/>
      <c r="S287" s="458"/>
      <c r="T287" s="458"/>
      <c r="U287" s="458"/>
      <c r="V287" s="458"/>
      <c r="W287" s="458"/>
      <c r="X287" s="455"/>
      <c r="Y287" s="455"/>
      <c r="Z287" s="455"/>
      <c r="AA287" s="455"/>
      <c r="AB287" s="458"/>
    </row>
    <row r="288" ht="18.0" customHeight="1">
      <c r="A288" s="455"/>
      <c r="B288" s="493"/>
      <c r="C288" s="493"/>
      <c r="D288" s="493"/>
      <c r="E288" s="493"/>
      <c r="F288" s="494"/>
      <c r="G288" s="494"/>
      <c r="H288" s="493"/>
      <c r="I288" s="495"/>
      <c r="J288" s="495"/>
      <c r="K288" s="458"/>
      <c r="L288" s="458"/>
      <c r="M288" s="458"/>
      <c r="N288" s="458"/>
      <c r="O288" s="455"/>
      <c r="P288" s="455"/>
      <c r="Q288" s="455"/>
      <c r="R288" s="458"/>
      <c r="S288" s="458"/>
      <c r="T288" s="458"/>
      <c r="U288" s="458"/>
      <c r="V288" s="458"/>
      <c r="W288" s="458"/>
      <c r="X288" s="455"/>
      <c r="Y288" s="455"/>
      <c r="Z288" s="455"/>
      <c r="AA288" s="455"/>
      <c r="AB288" s="458"/>
    </row>
    <row r="289" ht="18.0" customHeight="1">
      <c r="A289" s="455"/>
      <c r="B289" s="493"/>
      <c r="C289" s="493"/>
      <c r="D289" s="493"/>
      <c r="E289" s="493"/>
      <c r="F289" s="494"/>
      <c r="G289" s="494"/>
      <c r="H289" s="493"/>
      <c r="I289" s="495"/>
      <c r="J289" s="495"/>
      <c r="K289" s="458"/>
      <c r="L289" s="458"/>
      <c r="M289" s="458"/>
      <c r="N289" s="458"/>
      <c r="O289" s="455"/>
      <c r="P289" s="455"/>
      <c r="Q289" s="455"/>
      <c r="R289" s="458"/>
      <c r="S289" s="458"/>
      <c r="T289" s="458"/>
      <c r="U289" s="458"/>
      <c r="V289" s="458"/>
      <c r="W289" s="458"/>
      <c r="X289" s="455"/>
      <c r="Y289" s="455"/>
      <c r="Z289" s="455"/>
      <c r="AA289" s="455"/>
      <c r="AB289" s="458"/>
    </row>
    <row r="290" ht="18.0" customHeight="1">
      <c r="A290" s="455"/>
      <c r="B290" s="493"/>
      <c r="C290" s="493"/>
      <c r="D290" s="493"/>
      <c r="E290" s="493"/>
      <c r="F290" s="494"/>
      <c r="G290" s="494"/>
      <c r="H290" s="493"/>
      <c r="I290" s="495"/>
      <c r="J290" s="495"/>
      <c r="K290" s="458"/>
      <c r="L290" s="458"/>
      <c r="M290" s="458"/>
      <c r="N290" s="458"/>
      <c r="O290" s="455"/>
      <c r="P290" s="455"/>
      <c r="Q290" s="455"/>
      <c r="R290" s="458"/>
      <c r="S290" s="458"/>
      <c r="T290" s="458"/>
      <c r="U290" s="458"/>
      <c r="V290" s="458"/>
      <c r="W290" s="458"/>
      <c r="X290" s="455"/>
      <c r="Y290" s="455"/>
      <c r="Z290" s="455"/>
      <c r="AA290" s="455"/>
      <c r="AB290" s="458"/>
    </row>
    <row r="291" ht="18.0" customHeight="1">
      <c r="A291" s="455"/>
      <c r="B291" s="493"/>
      <c r="C291" s="493"/>
      <c r="D291" s="493"/>
      <c r="E291" s="493"/>
      <c r="F291" s="494"/>
      <c r="G291" s="494"/>
      <c r="H291" s="493"/>
      <c r="I291" s="495"/>
      <c r="J291" s="495"/>
      <c r="K291" s="458"/>
      <c r="L291" s="458"/>
      <c r="M291" s="458"/>
      <c r="N291" s="458"/>
      <c r="O291" s="455"/>
      <c r="P291" s="455"/>
      <c r="Q291" s="455"/>
      <c r="R291" s="458"/>
      <c r="S291" s="458"/>
      <c r="T291" s="458"/>
      <c r="U291" s="458"/>
      <c r="V291" s="458"/>
      <c r="W291" s="458"/>
      <c r="X291" s="455"/>
      <c r="Y291" s="455"/>
      <c r="Z291" s="455"/>
      <c r="AA291" s="455"/>
      <c r="AB291" s="458"/>
    </row>
    <row r="292" ht="18.0" customHeight="1">
      <c r="A292" s="455"/>
      <c r="B292" s="493"/>
      <c r="C292" s="493"/>
      <c r="D292" s="493"/>
      <c r="E292" s="493"/>
      <c r="F292" s="494"/>
      <c r="G292" s="494"/>
      <c r="H292" s="493"/>
      <c r="I292" s="495"/>
      <c r="J292" s="495"/>
      <c r="K292" s="458"/>
      <c r="L292" s="458"/>
      <c r="M292" s="458"/>
      <c r="N292" s="458"/>
      <c r="O292" s="455"/>
      <c r="P292" s="455"/>
      <c r="Q292" s="455"/>
      <c r="R292" s="458"/>
      <c r="S292" s="458"/>
      <c r="T292" s="458"/>
      <c r="U292" s="458"/>
      <c r="V292" s="458"/>
      <c r="W292" s="458"/>
      <c r="X292" s="455"/>
      <c r="Y292" s="455"/>
      <c r="Z292" s="455"/>
      <c r="AA292" s="455"/>
      <c r="AB292" s="458"/>
    </row>
    <row r="293" ht="18.0" customHeight="1">
      <c r="A293" s="455"/>
      <c r="B293" s="493"/>
      <c r="C293" s="493"/>
      <c r="D293" s="493"/>
      <c r="E293" s="493"/>
      <c r="F293" s="494"/>
      <c r="G293" s="494"/>
      <c r="H293" s="493"/>
      <c r="I293" s="495"/>
      <c r="J293" s="495"/>
      <c r="K293" s="458"/>
      <c r="L293" s="458"/>
      <c r="M293" s="458"/>
      <c r="N293" s="458"/>
      <c r="O293" s="455"/>
      <c r="P293" s="455"/>
      <c r="Q293" s="455"/>
      <c r="R293" s="458"/>
      <c r="S293" s="458"/>
      <c r="T293" s="458"/>
      <c r="U293" s="458"/>
      <c r="V293" s="458"/>
      <c r="W293" s="458"/>
      <c r="X293" s="455"/>
      <c r="Y293" s="455"/>
      <c r="Z293" s="455"/>
      <c r="AA293" s="455"/>
      <c r="AB293" s="458"/>
    </row>
    <row r="294" ht="18.0" customHeight="1">
      <c r="A294" s="455"/>
      <c r="B294" s="493"/>
      <c r="C294" s="493"/>
      <c r="D294" s="493"/>
      <c r="E294" s="493"/>
      <c r="F294" s="494"/>
      <c r="G294" s="494"/>
      <c r="H294" s="493"/>
      <c r="I294" s="495"/>
      <c r="J294" s="495"/>
      <c r="K294" s="458"/>
      <c r="L294" s="458"/>
      <c r="M294" s="458"/>
      <c r="N294" s="458"/>
      <c r="O294" s="455"/>
      <c r="P294" s="455"/>
      <c r="Q294" s="455"/>
      <c r="R294" s="458"/>
      <c r="S294" s="458"/>
      <c r="T294" s="458"/>
      <c r="U294" s="458"/>
      <c r="V294" s="458"/>
      <c r="W294" s="458"/>
      <c r="X294" s="455"/>
      <c r="Y294" s="455"/>
      <c r="Z294" s="455"/>
      <c r="AA294" s="455"/>
      <c r="AB294" s="458"/>
    </row>
    <row r="295" ht="18.0" customHeight="1">
      <c r="A295" s="455"/>
      <c r="B295" s="493"/>
      <c r="C295" s="493"/>
      <c r="D295" s="493"/>
      <c r="E295" s="493"/>
      <c r="F295" s="494"/>
      <c r="G295" s="494"/>
      <c r="H295" s="493"/>
      <c r="I295" s="495"/>
      <c r="J295" s="495"/>
      <c r="K295" s="458"/>
      <c r="L295" s="458"/>
      <c r="M295" s="458"/>
      <c r="N295" s="458"/>
      <c r="O295" s="455"/>
      <c r="P295" s="455"/>
      <c r="Q295" s="455"/>
      <c r="R295" s="458"/>
      <c r="S295" s="458"/>
      <c r="T295" s="458"/>
      <c r="U295" s="458"/>
      <c r="V295" s="458"/>
      <c r="W295" s="458"/>
      <c r="X295" s="455"/>
      <c r="Y295" s="455"/>
      <c r="Z295" s="455"/>
      <c r="AA295" s="455"/>
      <c r="AB295" s="458"/>
    </row>
    <row r="296" ht="18.0" customHeight="1">
      <c r="A296" s="455"/>
      <c r="B296" s="493"/>
      <c r="C296" s="493"/>
      <c r="D296" s="493"/>
      <c r="E296" s="493"/>
      <c r="F296" s="494"/>
      <c r="G296" s="494"/>
      <c r="H296" s="493"/>
      <c r="I296" s="495"/>
      <c r="J296" s="495"/>
      <c r="K296" s="458"/>
      <c r="L296" s="458"/>
      <c r="M296" s="458"/>
      <c r="N296" s="458"/>
      <c r="O296" s="455"/>
      <c r="P296" s="455"/>
      <c r="Q296" s="455"/>
      <c r="R296" s="458"/>
      <c r="S296" s="458"/>
      <c r="T296" s="458"/>
      <c r="U296" s="458"/>
      <c r="V296" s="458"/>
      <c r="W296" s="458"/>
      <c r="X296" s="455"/>
      <c r="Y296" s="455"/>
      <c r="Z296" s="455"/>
      <c r="AA296" s="455"/>
      <c r="AB296" s="458"/>
    </row>
    <row r="297" ht="18.0" customHeight="1">
      <c r="A297" s="455"/>
      <c r="B297" s="493"/>
      <c r="C297" s="493"/>
      <c r="D297" s="493"/>
      <c r="E297" s="493"/>
      <c r="F297" s="494"/>
      <c r="G297" s="494"/>
      <c r="H297" s="493"/>
      <c r="I297" s="495"/>
      <c r="J297" s="495"/>
      <c r="K297" s="458"/>
      <c r="L297" s="458"/>
      <c r="M297" s="458"/>
      <c r="N297" s="458"/>
      <c r="O297" s="455"/>
      <c r="P297" s="455"/>
      <c r="Q297" s="455"/>
      <c r="R297" s="458"/>
      <c r="S297" s="458"/>
      <c r="T297" s="458"/>
      <c r="U297" s="458"/>
      <c r="V297" s="458"/>
      <c r="W297" s="458"/>
      <c r="X297" s="455"/>
      <c r="Y297" s="455"/>
      <c r="Z297" s="455"/>
      <c r="AA297" s="455"/>
      <c r="AB297" s="458"/>
    </row>
    <row r="298" ht="18.0" customHeight="1">
      <c r="A298" s="455"/>
      <c r="B298" s="493"/>
      <c r="C298" s="493"/>
      <c r="D298" s="493"/>
      <c r="E298" s="493"/>
      <c r="F298" s="494"/>
      <c r="G298" s="494"/>
      <c r="H298" s="493"/>
      <c r="I298" s="495"/>
      <c r="J298" s="495"/>
      <c r="K298" s="458"/>
      <c r="L298" s="458"/>
      <c r="M298" s="458"/>
      <c r="N298" s="458"/>
      <c r="O298" s="455"/>
      <c r="P298" s="455"/>
      <c r="Q298" s="455"/>
      <c r="R298" s="458"/>
      <c r="S298" s="458"/>
      <c r="T298" s="458"/>
      <c r="U298" s="458"/>
      <c r="V298" s="458"/>
      <c r="W298" s="458"/>
      <c r="X298" s="455"/>
      <c r="Y298" s="455"/>
      <c r="Z298" s="455"/>
      <c r="AA298" s="455"/>
      <c r="AB298" s="458"/>
    </row>
    <row r="299" ht="18.0" customHeight="1">
      <c r="A299" s="455"/>
      <c r="B299" s="493"/>
      <c r="C299" s="493"/>
      <c r="D299" s="493"/>
      <c r="E299" s="493"/>
      <c r="F299" s="494"/>
      <c r="G299" s="494"/>
      <c r="H299" s="493"/>
      <c r="I299" s="495"/>
      <c r="J299" s="495"/>
      <c r="K299" s="458"/>
      <c r="L299" s="458"/>
      <c r="M299" s="458"/>
      <c r="N299" s="458"/>
      <c r="O299" s="455"/>
      <c r="P299" s="455"/>
      <c r="Q299" s="455"/>
      <c r="R299" s="458"/>
      <c r="S299" s="458"/>
      <c r="T299" s="458"/>
      <c r="U299" s="458"/>
      <c r="V299" s="458"/>
      <c r="W299" s="458"/>
      <c r="X299" s="455"/>
      <c r="Y299" s="455"/>
      <c r="Z299" s="455"/>
      <c r="AA299" s="455"/>
      <c r="AB299" s="458"/>
    </row>
    <row r="300" ht="18.0" customHeight="1">
      <c r="A300" s="455"/>
      <c r="B300" s="493"/>
      <c r="C300" s="493"/>
      <c r="D300" s="493"/>
      <c r="E300" s="493"/>
      <c r="F300" s="494"/>
      <c r="G300" s="494"/>
      <c r="H300" s="493"/>
      <c r="I300" s="495"/>
      <c r="J300" s="495"/>
      <c r="K300" s="458"/>
      <c r="L300" s="458"/>
      <c r="M300" s="458"/>
      <c r="N300" s="458"/>
      <c r="O300" s="455"/>
      <c r="P300" s="455"/>
      <c r="Q300" s="455"/>
      <c r="R300" s="458"/>
      <c r="S300" s="458"/>
      <c r="T300" s="458"/>
      <c r="U300" s="458"/>
      <c r="V300" s="458"/>
      <c r="W300" s="458"/>
      <c r="X300" s="455"/>
      <c r="Y300" s="455"/>
      <c r="Z300" s="455"/>
      <c r="AA300" s="455"/>
      <c r="AB300" s="458"/>
    </row>
    <row r="301" ht="18.0" customHeight="1">
      <c r="A301" s="455"/>
      <c r="B301" s="493"/>
      <c r="C301" s="493"/>
      <c r="D301" s="493"/>
      <c r="E301" s="493"/>
      <c r="F301" s="494"/>
      <c r="G301" s="494"/>
      <c r="H301" s="493"/>
      <c r="I301" s="495"/>
      <c r="J301" s="495"/>
      <c r="K301" s="458"/>
      <c r="L301" s="458"/>
      <c r="M301" s="458"/>
      <c r="N301" s="458"/>
      <c r="O301" s="455"/>
      <c r="P301" s="455"/>
      <c r="Q301" s="455"/>
      <c r="R301" s="458"/>
      <c r="S301" s="458"/>
      <c r="T301" s="458"/>
      <c r="U301" s="458"/>
      <c r="V301" s="458"/>
      <c r="W301" s="458"/>
      <c r="X301" s="455"/>
      <c r="Y301" s="455"/>
      <c r="Z301" s="455"/>
      <c r="AA301" s="455"/>
      <c r="AB301" s="458"/>
    </row>
    <row r="302" ht="18.0" customHeight="1">
      <c r="A302" s="455"/>
      <c r="B302" s="493"/>
      <c r="C302" s="493"/>
      <c r="D302" s="493"/>
      <c r="E302" s="493"/>
      <c r="F302" s="494"/>
      <c r="G302" s="494"/>
      <c r="H302" s="493"/>
      <c r="I302" s="495"/>
      <c r="J302" s="495"/>
      <c r="K302" s="458"/>
      <c r="L302" s="458"/>
      <c r="M302" s="458"/>
      <c r="N302" s="458"/>
      <c r="O302" s="455"/>
      <c r="P302" s="455"/>
      <c r="Q302" s="455"/>
      <c r="R302" s="458"/>
      <c r="S302" s="458"/>
      <c r="T302" s="458"/>
      <c r="U302" s="458"/>
      <c r="V302" s="458"/>
      <c r="W302" s="458"/>
      <c r="X302" s="455"/>
      <c r="Y302" s="455"/>
      <c r="Z302" s="455"/>
      <c r="AA302" s="455"/>
      <c r="AB302" s="458"/>
    </row>
    <row r="303" ht="18.0" customHeight="1">
      <c r="A303" s="349"/>
      <c r="B303" s="458"/>
      <c r="C303" s="458"/>
      <c r="D303" s="458"/>
      <c r="E303" s="458"/>
      <c r="F303" s="496"/>
      <c r="G303" s="496"/>
      <c r="H303" s="475"/>
      <c r="I303" s="475"/>
      <c r="J303" s="475"/>
      <c r="K303" s="457"/>
      <c r="L303" s="457"/>
      <c r="M303" s="457"/>
      <c r="N303" s="457"/>
      <c r="O303" s="457"/>
      <c r="P303" s="457"/>
      <c r="Q303" s="457"/>
      <c r="R303" s="349"/>
      <c r="S303" s="349"/>
      <c r="T303" s="349"/>
      <c r="U303" s="349"/>
      <c r="V303" s="349"/>
      <c r="W303" s="349"/>
      <c r="X303" s="349"/>
      <c r="Y303" s="349"/>
      <c r="Z303" s="349"/>
      <c r="AA303" s="349"/>
      <c r="AB303" s="349"/>
    </row>
    <row r="304" ht="18.0" customHeight="1">
      <c r="A304" s="349"/>
      <c r="B304" s="458"/>
      <c r="C304" s="458"/>
      <c r="D304" s="458"/>
      <c r="E304" s="458"/>
      <c r="F304" s="497"/>
      <c r="G304" s="497"/>
      <c r="H304" s="458"/>
      <c r="I304" s="349"/>
      <c r="J304" s="349"/>
      <c r="K304" s="349"/>
      <c r="L304" s="349"/>
      <c r="M304" s="349"/>
      <c r="N304" s="349"/>
      <c r="O304" s="349"/>
      <c r="P304" s="349"/>
      <c r="Q304" s="349"/>
      <c r="R304" s="349"/>
      <c r="S304" s="349"/>
      <c r="T304" s="349"/>
      <c r="U304" s="349"/>
      <c r="V304" s="349"/>
      <c r="W304" s="349"/>
      <c r="X304" s="349"/>
      <c r="Y304" s="349"/>
      <c r="Z304" s="349"/>
      <c r="AA304" s="349"/>
      <c r="AB304" s="349"/>
    </row>
    <row r="305" ht="18.0" customHeight="1">
      <c r="A305" s="349"/>
      <c r="B305" s="349"/>
      <c r="C305" s="349"/>
      <c r="D305" s="349"/>
      <c r="E305" s="349"/>
      <c r="F305" s="498"/>
      <c r="G305" s="498"/>
      <c r="H305" s="349"/>
      <c r="I305" s="349"/>
      <c r="J305" s="349"/>
      <c r="K305" s="349"/>
      <c r="L305" s="349"/>
      <c r="M305" s="349"/>
      <c r="N305" s="349"/>
      <c r="O305" s="349"/>
      <c r="P305" s="349"/>
      <c r="Q305" s="349"/>
      <c r="R305" s="349"/>
      <c r="S305" s="349"/>
      <c r="T305" s="349"/>
      <c r="U305" s="349"/>
      <c r="V305" s="349"/>
      <c r="W305" s="349"/>
      <c r="X305" s="349"/>
      <c r="Y305" s="349"/>
      <c r="Z305" s="349"/>
      <c r="AA305" s="349"/>
      <c r="AB305" s="349"/>
    </row>
    <row r="306" ht="18.0" customHeight="1">
      <c r="A306" s="349"/>
      <c r="B306" s="349"/>
      <c r="C306" s="349"/>
      <c r="D306" s="349"/>
      <c r="E306" s="349"/>
      <c r="F306" s="498"/>
      <c r="G306" s="498"/>
      <c r="H306" s="349"/>
      <c r="I306" s="349"/>
      <c r="J306" s="349"/>
      <c r="K306" s="349"/>
      <c r="L306" s="349"/>
      <c r="M306" s="349"/>
      <c r="N306" s="349"/>
      <c r="O306" s="349"/>
      <c r="P306" s="349"/>
      <c r="Q306" s="349"/>
      <c r="R306" s="349"/>
      <c r="S306" s="349"/>
      <c r="T306" s="349"/>
      <c r="U306" s="349"/>
      <c r="V306" s="349"/>
      <c r="W306" s="349"/>
      <c r="X306" s="349"/>
      <c r="Y306" s="349"/>
      <c r="Z306" s="349"/>
      <c r="AA306" s="349"/>
      <c r="AB306" s="349"/>
    </row>
    <row r="307" ht="18.0" customHeight="1">
      <c r="A307" s="349"/>
      <c r="B307" s="349"/>
      <c r="C307" s="349"/>
      <c r="D307" s="349"/>
      <c r="E307" s="349"/>
      <c r="F307" s="498"/>
      <c r="G307" s="498"/>
      <c r="H307" s="349"/>
      <c r="I307" s="349"/>
      <c r="J307" s="349"/>
      <c r="K307" s="349"/>
      <c r="L307" s="349"/>
      <c r="M307" s="349"/>
      <c r="N307" s="349"/>
      <c r="O307" s="349"/>
      <c r="P307" s="349"/>
      <c r="Q307" s="349"/>
      <c r="R307" s="349"/>
      <c r="S307" s="349"/>
      <c r="T307" s="349"/>
      <c r="U307" s="349"/>
      <c r="V307" s="349"/>
      <c r="W307" s="349"/>
      <c r="X307" s="349"/>
      <c r="Y307" s="349"/>
      <c r="Z307" s="349"/>
      <c r="AA307" s="349"/>
      <c r="AB307" s="349"/>
    </row>
    <row r="308" ht="18.0" customHeight="1">
      <c r="A308" s="139"/>
      <c r="B308" s="349"/>
      <c r="C308" s="349"/>
      <c r="D308" s="349"/>
      <c r="E308" s="349"/>
      <c r="F308" s="498"/>
      <c r="G308" s="498"/>
      <c r="H308" s="349"/>
      <c r="I308" s="349"/>
      <c r="J308" s="349"/>
      <c r="K308" s="349"/>
      <c r="L308" s="349"/>
      <c r="M308" s="349"/>
      <c r="N308" s="349"/>
      <c r="O308" s="349"/>
      <c r="P308" s="349"/>
      <c r="Q308" s="349"/>
      <c r="R308" s="349"/>
      <c r="S308" s="349"/>
      <c r="T308" s="349"/>
      <c r="U308" s="349"/>
      <c r="V308" s="349"/>
      <c r="W308" s="349"/>
      <c r="X308" s="349"/>
      <c r="Y308" s="349"/>
      <c r="Z308" s="349"/>
      <c r="AA308" s="349"/>
      <c r="AB308" s="349"/>
    </row>
    <row r="309" ht="18.0" customHeight="1">
      <c r="A309" s="349"/>
      <c r="B309" s="349"/>
      <c r="C309" s="349"/>
      <c r="D309" s="349"/>
      <c r="E309" s="349"/>
      <c r="F309" s="498"/>
      <c r="G309" s="498"/>
      <c r="H309" s="349"/>
      <c r="I309" s="349"/>
      <c r="J309" s="349"/>
      <c r="K309" s="349"/>
      <c r="L309" s="349"/>
      <c r="M309" s="349"/>
      <c r="N309" s="349"/>
      <c r="O309" s="349"/>
      <c r="P309" s="349"/>
      <c r="Q309" s="349"/>
      <c r="R309" s="349"/>
      <c r="S309" s="349"/>
      <c r="T309" s="349"/>
      <c r="U309" s="349"/>
      <c r="V309" s="349"/>
      <c r="W309" s="349"/>
      <c r="X309" s="349"/>
      <c r="Y309" s="349"/>
      <c r="Z309" s="349"/>
      <c r="AA309" s="349"/>
      <c r="AB309" s="349"/>
    </row>
    <row r="310" ht="18.0" customHeight="1">
      <c r="A310" s="349"/>
      <c r="B310" s="475"/>
      <c r="C310" s="499"/>
      <c r="D310" s="499"/>
      <c r="E310" s="499"/>
      <c r="F310" s="500"/>
      <c r="G310" s="500"/>
      <c r="H310" s="475"/>
      <c r="I310" s="475"/>
      <c r="J310" s="475"/>
      <c r="K310" s="349"/>
      <c r="L310" s="349"/>
      <c r="M310" s="349"/>
      <c r="N310" s="349"/>
      <c r="O310" s="349"/>
      <c r="P310" s="349"/>
      <c r="Q310" s="349"/>
      <c r="R310" s="349"/>
      <c r="S310" s="349"/>
      <c r="T310" s="349"/>
      <c r="U310" s="349"/>
      <c r="V310" s="349"/>
      <c r="W310" s="349"/>
      <c r="X310" s="349"/>
      <c r="Y310" s="349"/>
      <c r="Z310" s="349"/>
      <c r="AA310" s="349"/>
      <c r="AB310" s="349"/>
    </row>
    <row r="311" ht="18.0" customHeight="1">
      <c r="A311" s="501"/>
      <c r="B311" s="456"/>
      <c r="C311" s="456"/>
      <c r="D311" s="456"/>
      <c r="E311" s="456"/>
      <c r="F311" s="463"/>
      <c r="G311" s="463"/>
      <c r="H311" s="456"/>
      <c r="I311" s="469"/>
      <c r="J311" s="469"/>
      <c r="K311" s="349"/>
      <c r="L311" s="349"/>
      <c r="M311" s="349"/>
      <c r="N311" s="349"/>
      <c r="O311" s="502"/>
      <c r="P311" s="502"/>
      <c r="Q311" s="502"/>
      <c r="R311" s="349"/>
      <c r="S311" s="349"/>
      <c r="T311" s="349"/>
      <c r="U311" s="349"/>
      <c r="V311" s="349"/>
      <c r="W311" s="349"/>
      <c r="X311" s="349"/>
      <c r="Y311" s="349"/>
      <c r="Z311" s="349"/>
      <c r="AA311" s="349"/>
      <c r="AB311" s="349"/>
    </row>
    <row r="312" ht="18.0" customHeight="1">
      <c r="A312" s="501"/>
      <c r="B312" s="456"/>
      <c r="C312" s="456"/>
      <c r="D312" s="456"/>
      <c r="E312" s="456"/>
      <c r="F312" s="463"/>
      <c r="G312" s="463"/>
      <c r="H312" s="456"/>
      <c r="I312" s="469"/>
      <c r="J312" s="469"/>
      <c r="K312" s="349"/>
      <c r="L312" s="349"/>
      <c r="M312" s="349"/>
      <c r="N312" s="349"/>
      <c r="O312" s="502"/>
      <c r="P312" s="502"/>
      <c r="Q312" s="502"/>
      <c r="R312" s="349"/>
      <c r="S312" s="349"/>
      <c r="T312" s="349"/>
      <c r="U312" s="349"/>
      <c r="V312" s="349"/>
      <c r="W312" s="349"/>
      <c r="X312" s="493"/>
      <c r="Y312" s="493"/>
      <c r="Z312" s="349"/>
      <c r="AA312" s="349"/>
      <c r="AB312" s="349"/>
    </row>
    <row r="313" ht="18.0" customHeight="1">
      <c r="A313" s="501"/>
      <c r="B313" s="456"/>
      <c r="C313" s="456"/>
      <c r="D313" s="456"/>
      <c r="E313" s="456"/>
      <c r="F313" s="463"/>
      <c r="G313" s="463"/>
      <c r="H313" s="456"/>
      <c r="I313" s="469"/>
      <c r="J313" s="469"/>
      <c r="K313" s="349"/>
      <c r="L313" s="349"/>
      <c r="M313" s="349"/>
      <c r="N313" s="349"/>
      <c r="O313" s="502"/>
      <c r="P313" s="502"/>
      <c r="Q313" s="502"/>
      <c r="R313" s="349"/>
      <c r="S313" s="349"/>
      <c r="T313" s="349"/>
      <c r="U313" s="349"/>
      <c r="V313" s="349"/>
      <c r="W313" s="349"/>
      <c r="X313" s="493"/>
      <c r="Y313" s="493"/>
      <c r="Z313" s="349"/>
      <c r="AA313" s="349"/>
      <c r="AB313" s="349"/>
    </row>
    <row r="314" ht="18.0" customHeight="1">
      <c r="A314" s="501"/>
      <c r="B314" s="456"/>
      <c r="C314" s="456"/>
      <c r="D314" s="456"/>
      <c r="E314" s="456"/>
      <c r="F314" s="463"/>
      <c r="G314" s="463"/>
      <c r="H314" s="456"/>
      <c r="I314" s="469"/>
      <c r="J314" s="469"/>
      <c r="K314" s="349"/>
      <c r="L314" s="349"/>
      <c r="M314" s="349"/>
      <c r="N314" s="349"/>
      <c r="O314" s="502"/>
      <c r="P314" s="502"/>
      <c r="Q314" s="502"/>
      <c r="R314" s="349"/>
      <c r="S314" s="349"/>
      <c r="T314" s="349"/>
      <c r="U314" s="349"/>
      <c r="V314" s="349"/>
      <c r="W314" s="349"/>
      <c r="X314" s="493"/>
      <c r="Y314" s="493"/>
      <c r="Z314" s="349"/>
      <c r="AA314" s="349"/>
      <c r="AB314" s="349"/>
    </row>
    <row r="315" ht="18.0" customHeight="1">
      <c r="A315" s="501"/>
      <c r="B315" s="456"/>
      <c r="C315" s="456"/>
      <c r="D315" s="456"/>
      <c r="E315" s="456"/>
      <c r="F315" s="463"/>
      <c r="G315" s="463"/>
      <c r="H315" s="456"/>
      <c r="I315" s="469"/>
      <c r="J315" s="469"/>
      <c r="K315" s="349"/>
      <c r="L315" s="349"/>
      <c r="M315" s="349"/>
      <c r="N315" s="349"/>
      <c r="O315" s="502"/>
      <c r="P315" s="502"/>
      <c r="Q315" s="502"/>
      <c r="R315" s="349"/>
      <c r="S315" s="349"/>
      <c r="T315" s="349"/>
      <c r="U315" s="349"/>
      <c r="V315" s="349"/>
      <c r="W315" s="349"/>
      <c r="X315" s="349"/>
      <c r="Y315" s="349"/>
      <c r="Z315" s="349"/>
      <c r="AA315" s="349"/>
      <c r="AB315" s="349"/>
    </row>
    <row r="316" ht="18.0" customHeight="1">
      <c r="A316" s="501"/>
      <c r="B316" s="456"/>
      <c r="C316" s="456"/>
      <c r="D316" s="456"/>
      <c r="E316" s="456"/>
      <c r="F316" s="463"/>
      <c r="G316" s="463"/>
      <c r="H316" s="456"/>
      <c r="I316" s="469"/>
      <c r="J316" s="469"/>
      <c r="K316" s="349"/>
      <c r="L316" s="349"/>
      <c r="M316" s="349"/>
      <c r="N316" s="349"/>
      <c r="O316" s="502"/>
      <c r="P316" s="502"/>
      <c r="Q316" s="502"/>
      <c r="R316" s="349"/>
      <c r="S316" s="349"/>
      <c r="T316" s="349"/>
      <c r="U316" s="349"/>
      <c r="V316" s="349"/>
      <c r="W316" s="349"/>
      <c r="X316" s="349"/>
      <c r="Y316" s="349"/>
      <c r="Z316" s="349"/>
      <c r="AA316" s="349"/>
      <c r="AB316" s="349"/>
    </row>
    <row r="317" ht="18.0" customHeight="1">
      <c r="A317" s="501"/>
      <c r="B317" s="456"/>
      <c r="C317" s="456"/>
      <c r="D317" s="456"/>
      <c r="E317" s="456"/>
      <c r="F317" s="463"/>
      <c r="G317" s="463"/>
      <c r="H317" s="456"/>
      <c r="I317" s="469"/>
      <c r="J317" s="469"/>
      <c r="K317" s="349"/>
      <c r="L317" s="349"/>
      <c r="M317" s="349"/>
      <c r="N317" s="349"/>
      <c r="O317" s="502"/>
      <c r="P317" s="502"/>
      <c r="Q317" s="502"/>
      <c r="R317" s="349"/>
      <c r="S317" s="349"/>
      <c r="T317" s="349"/>
      <c r="U317" s="349"/>
      <c r="V317" s="349"/>
      <c r="W317" s="349"/>
      <c r="X317" s="349"/>
      <c r="Y317" s="349"/>
      <c r="Z317" s="349"/>
      <c r="AA317" s="349"/>
      <c r="AB317" s="349"/>
    </row>
    <row r="318" ht="18.0" customHeight="1">
      <c r="A318" s="501"/>
      <c r="B318" s="456"/>
      <c r="C318" s="456"/>
      <c r="D318" s="456"/>
      <c r="E318" s="456"/>
      <c r="F318" s="463"/>
      <c r="G318" s="463"/>
      <c r="H318" s="456"/>
      <c r="I318" s="469"/>
      <c r="J318" s="469"/>
      <c r="K318" s="349"/>
      <c r="L318" s="349"/>
      <c r="M318" s="349"/>
      <c r="N318" s="349"/>
      <c r="O318" s="502"/>
      <c r="P318" s="502"/>
      <c r="Q318" s="502"/>
      <c r="R318" s="349"/>
      <c r="S318" s="349"/>
      <c r="T318" s="349"/>
      <c r="U318" s="349"/>
      <c r="V318" s="349"/>
      <c r="W318" s="349"/>
      <c r="X318" s="349"/>
      <c r="Y318" s="349"/>
      <c r="Z318" s="349"/>
      <c r="AA318" s="349"/>
      <c r="AB318" s="349"/>
    </row>
    <row r="319" ht="18.0" customHeight="1">
      <c r="A319" s="501"/>
      <c r="B319" s="456"/>
      <c r="C319" s="456"/>
      <c r="D319" s="456"/>
      <c r="E319" s="456"/>
      <c r="F319" s="463"/>
      <c r="G319" s="463"/>
      <c r="H319" s="456"/>
      <c r="I319" s="469"/>
      <c r="J319" s="469"/>
      <c r="K319" s="349"/>
      <c r="L319" s="349"/>
      <c r="M319" s="349"/>
      <c r="N319" s="349"/>
      <c r="O319" s="502"/>
      <c r="P319" s="502"/>
      <c r="Q319" s="502"/>
      <c r="R319" s="349"/>
      <c r="S319" s="349"/>
      <c r="T319" s="349"/>
      <c r="U319" s="349"/>
      <c r="V319" s="349"/>
      <c r="W319" s="349"/>
      <c r="X319" s="349"/>
      <c r="Y319" s="349"/>
      <c r="Z319" s="349"/>
      <c r="AA319" s="349"/>
      <c r="AB319" s="349"/>
    </row>
    <row r="320" ht="18.0" customHeight="1">
      <c r="A320" s="501"/>
      <c r="B320" s="456"/>
      <c r="C320" s="456"/>
      <c r="D320" s="456"/>
      <c r="E320" s="456"/>
      <c r="F320" s="463"/>
      <c r="G320" s="463"/>
      <c r="H320" s="456"/>
      <c r="I320" s="469"/>
      <c r="J320" s="469"/>
      <c r="K320" s="349"/>
      <c r="L320" s="349"/>
      <c r="M320" s="349"/>
      <c r="N320" s="349"/>
      <c r="O320" s="349"/>
      <c r="P320" s="349"/>
      <c r="Q320" s="349"/>
      <c r="R320" s="349"/>
      <c r="S320" s="349"/>
      <c r="T320" s="349"/>
      <c r="U320" s="349"/>
      <c r="V320" s="349"/>
      <c r="W320" s="503"/>
      <c r="X320" s="349"/>
      <c r="Y320" s="349"/>
      <c r="Z320" s="349"/>
      <c r="AA320" s="349"/>
      <c r="AB320" s="349"/>
    </row>
    <row r="321" ht="18.0" customHeight="1">
      <c r="A321" s="501"/>
      <c r="B321" s="349"/>
      <c r="C321" s="349"/>
      <c r="D321" s="349"/>
      <c r="E321" s="349"/>
      <c r="F321" s="500"/>
      <c r="G321" s="500"/>
      <c r="H321" s="349"/>
      <c r="I321" s="504"/>
      <c r="J321" s="504"/>
      <c r="K321" s="349"/>
      <c r="L321" s="349"/>
      <c r="M321" s="349"/>
      <c r="N321" s="349"/>
      <c r="O321" s="349"/>
      <c r="P321" s="349"/>
      <c r="Q321" s="349"/>
      <c r="R321" s="349"/>
      <c r="S321" s="349"/>
      <c r="T321" s="349"/>
      <c r="U321" s="349"/>
      <c r="V321" s="349"/>
      <c r="W321" s="503"/>
      <c r="X321" s="349"/>
      <c r="Y321" s="349"/>
      <c r="Z321" s="349"/>
      <c r="AA321" s="349"/>
      <c r="AB321" s="349"/>
    </row>
    <row r="322" ht="18.0" customHeight="1">
      <c r="A322" s="349"/>
      <c r="B322" s="349"/>
      <c r="C322" s="349"/>
      <c r="D322" s="349"/>
      <c r="E322" s="349"/>
      <c r="F322" s="498"/>
      <c r="G322" s="498"/>
      <c r="H322" s="349"/>
      <c r="I322" s="349"/>
      <c r="J322" s="349"/>
      <c r="K322" s="349"/>
      <c r="L322" s="349"/>
      <c r="M322" s="349"/>
      <c r="N322" s="349"/>
      <c r="O322" s="349"/>
      <c r="P322" s="349"/>
      <c r="Q322" s="349"/>
      <c r="R322" s="349"/>
      <c r="S322" s="349"/>
      <c r="T322" s="349"/>
      <c r="U322" s="349"/>
      <c r="V322" s="349"/>
      <c r="W322" s="503"/>
      <c r="X322" s="349"/>
      <c r="Y322" s="349"/>
      <c r="Z322" s="349"/>
      <c r="AA322" s="349"/>
      <c r="AB322" s="349"/>
    </row>
    <row r="323" ht="18.0" customHeight="1">
      <c r="A323" s="349"/>
      <c r="B323" s="349"/>
      <c r="C323" s="349"/>
      <c r="D323" s="349"/>
      <c r="E323" s="349"/>
      <c r="F323" s="498"/>
      <c r="G323" s="498"/>
      <c r="H323" s="349"/>
      <c r="I323" s="349"/>
      <c r="J323" s="349"/>
      <c r="K323" s="349"/>
      <c r="L323" s="349"/>
      <c r="M323" s="349"/>
      <c r="N323" s="349"/>
      <c r="O323" s="349"/>
      <c r="P323" s="349"/>
      <c r="Q323" s="349"/>
      <c r="R323" s="349"/>
      <c r="S323" s="349"/>
      <c r="T323" s="349"/>
      <c r="U323" s="349"/>
      <c r="V323" s="349"/>
      <c r="W323" s="503"/>
      <c r="X323" s="349"/>
      <c r="Y323" s="349"/>
      <c r="Z323" s="349"/>
      <c r="AA323" s="349"/>
      <c r="AB323" s="349"/>
    </row>
    <row r="324" ht="18.0" customHeight="1">
      <c r="A324" s="349"/>
      <c r="B324" s="349"/>
      <c r="C324" s="349"/>
      <c r="D324" s="349"/>
      <c r="E324" s="349"/>
      <c r="F324" s="498"/>
      <c r="G324" s="498"/>
      <c r="H324" s="349"/>
      <c r="I324" s="349"/>
      <c r="J324" s="349"/>
      <c r="K324" s="349"/>
      <c r="L324" s="349"/>
      <c r="M324" s="349"/>
      <c r="N324" s="349"/>
      <c r="O324" s="349"/>
      <c r="P324" s="349"/>
      <c r="Q324" s="349"/>
      <c r="R324" s="349"/>
      <c r="S324" s="349"/>
      <c r="T324" s="349"/>
      <c r="U324" s="349"/>
      <c r="V324" s="349"/>
      <c r="W324" s="503"/>
      <c r="X324" s="349"/>
      <c r="Y324" s="349"/>
      <c r="Z324" s="349"/>
      <c r="AA324" s="349"/>
      <c r="AB324" s="349"/>
    </row>
    <row r="325" ht="18.0" customHeight="1">
      <c r="A325" s="139"/>
      <c r="B325" s="349"/>
      <c r="C325" s="349"/>
      <c r="D325" s="349"/>
      <c r="E325" s="349"/>
      <c r="F325" s="498"/>
      <c r="G325" s="498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503"/>
      <c r="X325" s="349"/>
      <c r="Y325" s="349"/>
      <c r="Z325" s="349"/>
      <c r="AA325" s="349"/>
      <c r="AB325" s="349"/>
    </row>
    <row r="326" ht="18.0" customHeight="1">
      <c r="A326" s="349"/>
      <c r="B326" s="349"/>
      <c r="C326" s="349"/>
      <c r="D326" s="349"/>
      <c r="E326" s="349"/>
      <c r="F326" s="498"/>
      <c r="G326" s="498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503"/>
      <c r="X326" s="349"/>
      <c r="Y326" s="349"/>
      <c r="Z326" s="349"/>
      <c r="AA326" s="349"/>
      <c r="AB326" s="349"/>
    </row>
    <row r="327" ht="18.0" customHeight="1">
      <c r="A327" s="349"/>
      <c r="B327" s="475"/>
      <c r="C327" s="499"/>
      <c r="D327" s="499"/>
      <c r="E327" s="499"/>
      <c r="F327" s="500"/>
      <c r="G327" s="500"/>
      <c r="H327" s="475"/>
      <c r="I327" s="475"/>
      <c r="J327" s="475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503"/>
      <c r="X327" s="349"/>
      <c r="Y327" s="349"/>
      <c r="Z327" s="349"/>
      <c r="AA327" s="349"/>
      <c r="AB327" s="349"/>
    </row>
    <row r="328" ht="18.0" customHeight="1">
      <c r="A328" s="501"/>
      <c r="B328" s="505"/>
      <c r="C328" s="504"/>
      <c r="D328" s="504"/>
      <c r="E328" s="504"/>
      <c r="F328" s="506"/>
      <c r="G328" s="506"/>
      <c r="H328" s="504"/>
      <c r="I328" s="504"/>
      <c r="J328" s="504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503"/>
      <c r="X328" s="349"/>
      <c r="Y328" s="349"/>
      <c r="Z328" s="349"/>
      <c r="AA328" s="349"/>
      <c r="AB328" s="349"/>
    </row>
    <row r="329" ht="18.0" customHeight="1">
      <c r="A329" s="501"/>
      <c r="B329" s="505"/>
      <c r="C329" s="504"/>
      <c r="D329" s="504"/>
      <c r="E329" s="504"/>
      <c r="F329" s="506"/>
      <c r="G329" s="506"/>
      <c r="H329" s="504"/>
      <c r="I329" s="504"/>
      <c r="J329" s="504"/>
      <c r="K329" s="349"/>
      <c r="L329" s="349"/>
      <c r="M329" s="349"/>
      <c r="N329" s="349"/>
      <c r="O329" s="349"/>
      <c r="P329" s="349"/>
      <c r="Q329" s="349"/>
      <c r="R329" s="349"/>
      <c r="S329" s="349"/>
      <c r="T329" s="349"/>
      <c r="U329" s="349"/>
      <c r="V329" s="349"/>
      <c r="W329" s="503"/>
      <c r="X329" s="349"/>
      <c r="Y329" s="349"/>
      <c r="Z329" s="349"/>
      <c r="AA329" s="349"/>
      <c r="AB329" s="349"/>
    </row>
    <row r="330" ht="18.0" customHeight="1">
      <c r="A330" s="501"/>
      <c r="B330" s="505"/>
      <c r="C330" s="504"/>
      <c r="D330" s="504"/>
      <c r="E330" s="504"/>
      <c r="F330" s="506"/>
      <c r="G330" s="506"/>
      <c r="H330" s="504"/>
      <c r="I330" s="504"/>
      <c r="J330" s="504"/>
      <c r="K330" s="349"/>
      <c r="L330" s="349"/>
      <c r="M330" s="349"/>
      <c r="N330" s="349"/>
      <c r="O330" s="349"/>
      <c r="P330" s="349"/>
      <c r="Q330" s="349"/>
      <c r="R330" s="349"/>
      <c r="S330" s="349"/>
      <c r="T330" s="349"/>
      <c r="U330" s="349"/>
      <c r="V330" s="349"/>
      <c r="W330" s="503"/>
      <c r="X330" s="349"/>
      <c r="Y330" s="349"/>
      <c r="Z330" s="349"/>
      <c r="AA330" s="349"/>
      <c r="AB330" s="349"/>
    </row>
    <row r="331" ht="18.0" customHeight="1">
      <c r="A331" s="501"/>
      <c r="B331" s="505"/>
      <c r="C331" s="504"/>
      <c r="D331" s="504"/>
      <c r="E331" s="504"/>
      <c r="F331" s="507"/>
      <c r="G331" s="507"/>
      <c r="H331" s="504"/>
      <c r="I331" s="504"/>
      <c r="J331" s="504"/>
      <c r="K331" s="349"/>
      <c r="L331" s="349"/>
      <c r="M331" s="349"/>
      <c r="N331" s="349"/>
      <c r="O331" s="349"/>
      <c r="P331" s="349"/>
      <c r="Q331" s="349"/>
      <c r="R331" s="349"/>
      <c r="S331" s="349"/>
      <c r="T331" s="349"/>
      <c r="U331" s="349"/>
      <c r="V331" s="349"/>
      <c r="W331" s="498"/>
      <c r="X331" s="349"/>
      <c r="Y331" s="349"/>
      <c r="Z331" s="349"/>
      <c r="AA331" s="349"/>
      <c r="AB331" s="349"/>
    </row>
    <row r="332" ht="18.0" customHeight="1">
      <c r="A332" s="501"/>
      <c r="B332" s="505"/>
      <c r="C332" s="504"/>
      <c r="D332" s="504"/>
      <c r="E332" s="504"/>
      <c r="F332" s="507"/>
      <c r="G332" s="507"/>
      <c r="H332" s="504"/>
      <c r="I332" s="504"/>
      <c r="J332" s="504"/>
      <c r="K332" s="349"/>
      <c r="L332" s="349"/>
      <c r="M332" s="349"/>
      <c r="N332" s="349"/>
      <c r="O332" s="349"/>
      <c r="P332" s="349"/>
      <c r="Q332" s="349"/>
      <c r="R332" s="349"/>
      <c r="S332" s="349"/>
      <c r="T332" s="349"/>
      <c r="U332" s="349"/>
      <c r="V332" s="349"/>
      <c r="W332" s="503"/>
      <c r="X332" s="349"/>
      <c r="Y332" s="349"/>
      <c r="Z332" s="349"/>
      <c r="AA332" s="349"/>
      <c r="AB332" s="349"/>
    </row>
    <row r="333" ht="18.0" customHeight="1">
      <c r="A333" s="501"/>
      <c r="B333" s="505"/>
      <c r="C333" s="508"/>
      <c r="D333" s="504"/>
      <c r="E333" s="504"/>
      <c r="F333" s="507"/>
      <c r="G333" s="507"/>
      <c r="H333" s="504"/>
      <c r="I333" s="504"/>
      <c r="J333" s="504"/>
      <c r="K333" s="349"/>
      <c r="L333" s="349"/>
      <c r="M333" s="349"/>
      <c r="N333" s="349"/>
      <c r="O333" s="349"/>
      <c r="P333" s="349"/>
      <c r="Q333" s="349"/>
      <c r="R333" s="349"/>
      <c r="S333" s="349"/>
      <c r="T333" s="349"/>
      <c r="U333" s="349"/>
      <c r="V333" s="349"/>
      <c r="W333" s="503"/>
      <c r="X333" s="349"/>
      <c r="Y333" s="349"/>
      <c r="Z333" s="349"/>
      <c r="AA333" s="349"/>
      <c r="AB333" s="349"/>
    </row>
    <row r="334" ht="18.0" customHeight="1">
      <c r="A334" s="349"/>
      <c r="B334" s="349"/>
      <c r="C334" s="349"/>
      <c r="D334" s="349"/>
      <c r="E334" s="349"/>
      <c r="F334" s="500"/>
      <c r="G334" s="500"/>
      <c r="H334" s="349"/>
      <c r="I334" s="504"/>
      <c r="J334" s="504"/>
      <c r="K334" s="349"/>
      <c r="L334" s="349"/>
      <c r="M334" s="349"/>
      <c r="N334" s="349"/>
      <c r="O334" s="349"/>
      <c r="P334" s="349"/>
      <c r="Q334" s="349"/>
      <c r="R334" s="349"/>
      <c r="S334" s="349"/>
      <c r="T334" s="349"/>
      <c r="U334" s="349"/>
      <c r="V334" s="349"/>
      <c r="W334" s="503"/>
      <c r="X334" s="349"/>
      <c r="Y334" s="349"/>
      <c r="Z334" s="349"/>
      <c r="AA334" s="349"/>
      <c r="AB334" s="349"/>
    </row>
    <row r="335" ht="18.0" customHeight="1">
      <c r="A335" s="349"/>
      <c r="B335" s="349"/>
      <c r="C335" s="349"/>
      <c r="D335" s="349"/>
      <c r="E335" s="349"/>
      <c r="F335" s="498"/>
      <c r="G335" s="498"/>
      <c r="H335" s="349"/>
      <c r="I335" s="349"/>
      <c r="J335" s="349"/>
      <c r="K335" s="349"/>
      <c r="L335" s="349"/>
      <c r="M335" s="349"/>
      <c r="N335" s="349"/>
      <c r="O335" s="349"/>
      <c r="P335" s="349"/>
      <c r="Q335" s="349"/>
      <c r="R335" s="349"/>
      <c r="S335" s="349"/>
      <c r="T335" s="349"/>
      <c r="U335" s="349"/>
      <c r="V335" s="349"/>
      <c r="W335" s="503"/>
      <c r="X335" s="349"/>
      <c r="Y335" s="349"/>
      <c r="Z335" s="349"/>
      <c r="AA335" s="349"/>
      <c r="AB335" s="349"/>
    </row>
    <row r="336" ht="18.0" customHeight="1">
      <c r="A336" s="349"/>
      <c r="B336" s="349"/>
      <c r="C336" s="349"/>
      <c r="D336" s="349"/>
      <c r="E336" s="349"/>
      <c r="F336" s="498"/>
      <c r="G336" s="498"/>
      <c r="H336" s="349"/>
      <c r="I336" s="349"/>
      <c r="J336" s="349"/>
      <c r="K336" s="349"/>
      <c r="L336" s="349"/>
      <c r="M336" s="349"/>
      <c r="N336" s="349"/>
      <c r="O336" s="349"/>
      <c r="P336" s="349"/>
      <c r="Q336" s="349"/>
      <c r="R336" s="349"/>
      <c r="S336" s="349"/>
      <c r="T336" s="349"/>
      <c r="U336" s="349"/>
      <c r="V336" s="349"/>
      <c r="W336" s="503"/>
      <c r="X336" s="349"/>
      <c r="Y336" s="349"/>
      <c r="Z336" s="349"/>
      <c r="AA336" s="349"/>
      <c r="AB336" s="349"/>
    </row>
    <row r="337" ht="18.0" customHeight="1">
      <c r="A337" s="349"/>
      <c r="B337" s="349"/>
      <c r="C337" s="349"/>
      <c r="D337" s="349"/>
      <c r="E337" s="349"/>
      <c r="F337" s="498"/>
      <c r="G337" s="498"/>
      <c r="H337" s="349"/>
      <c r="I337" s="349"/>
      <c r="J337" s="349"/>
      <c r="K337" s="349"/>
      <c r="L337" s="349"/>
      <c r="M337" s="349"/>
      <c r="N337" s="349"/>
      <c r="O337" s="349"/>
      <c r="P337" s="349"/>
      <c r="Q337" s="349"/>
      <c r="R337" s="349"/>
      <c r="S337" s="349"/>
      <c r="T337" s="349"/>
      <c r="U337" s="349"/>
      <c r="V337" s="349"/>
      <c r="W337" s="503"/>
      <c r="X337" s="349"/>
      <c r="Y337" s="349"/>
      <c r="Z337" s="349"/>
      <c r="AA337" s="349"/>
      <c r="AB337" s="349"/>
    </row>
    <row r="338" ht="18.0" customHeight="1">
      <c r="A338" s="509"/>
      <c r="B338" s="349"/>
      <c r="C338" s="349"/>
      <c r="D338" s="349"/>
      <c r="E338" s="349"/>
      <c r="F338" s="498"/>
      <c r="G338" s="498"/>
      <c r="H338" s="349"/>
      <c r="I338" s="349"/>
      <c r="J338" s="349"/>
      <c r="K338" s="349"/>
      <c r="L338" s="349"/>
      <c r="M338" s="349"/>
      <c r="N338" s="349"/>
      <c r="O338" s="349"/>
      <c r="P338" s="349"/>
      <c r="Q338" s="349"/>
      <c r="R338" s="349"/>
      <c r="S338" s="349"/>
      <c r="T338" s="349"/>
      <c r="U338" s="349"/>
      <c r="V338" s="349"/>
      <c r="W338" s="503"/>
      <c r="X338" s="349"/>
      <c r="Y338" s="349"/>
      <c r="Z338" s="349"/>
      <c r="AA338" s="349"/>
      <c r="AB338" s="349"/>
    </row>
    <row r="339" ht="18.0" customHeight="1">
      <c r="A339" s="510"/>
      <c r="B339" s="456"/>
      <c r="C339" s="456"/>
      <c r="D339" s="456"/>
      <c r="E339" s="456"/>
      <c r="F339" s="511"/>
      <c r="G339" s="511"/>
      <c r="H339" s="456"/>
      <c r="I339" s="510"/>
      <c r="J339" s="510"/>
      <c r="K339" s="510"/>
      <c r="L339" s="510"/>
      <c r="M339" s="510"/>
      <c r="N339" s="510"/>
      <c r="O339" s="510"/>
      <c r="P339" s="510"/>
      <c r="Q339" s="510"/>
      <c r="R339" s="510"/>
      <c r="S339" s="510"/>
      <c r="T339" s="510"/>
      <c r="U339" s="510"/>
      <c r="V339" s="510"/>
      <c r="W339" s="503"/>
      <c r="X339" s="510"/>
      <c r="Y339" s="510"/>
      <c r="Z339" s="510"/>
      <c r="AA339" s="510"/>
      <c r="AB339" s="510"/>
    </row>
    <row r="340" ht="18.0" customHeight="1">
      <c r="A340" s="475"/>
      <c r="B340" s="475"/>
      <c r="C340" s="475"/>
      <c r="D340" s="475"/>
      <c r="E340" s="475"/>
      <c r="F340" s="512"/>
      <c r="G340" s="512"/>
      <c r="H340" s="475"/>
      <c r="I340" s="349"/>
      <c r="J340" s="349"/>
      <c r="K340" s="349"/>
      <c r="L340" s="349"/>
      <c r="M340" s="349"/>
      <c r="N340" s="349"/>
      <c r="O340" s="349"/>
      <c r="P340" s="349"/>
      <c r="Q340" s="349"/>
      <c r="R340" s="349"/>
      <c r="S340" s="349"/>
      <c r="T340" s="349"/>
      <c r="U340" s="349"/>
      <c r="V340" s="349"/>
      <c r="W340" s="503"/>
      <c r="X340" s="349"/>
      <c r="Y340" s="349"/>
      <c r="Z340" s="349"/>
      <c r="AA340" s="349"/>
      <c r="AB340" s="349"/>
    </row>
    <row r="341" ht="18.0" customHeight="1">
      <c r="A341" s="475"/>
      <c r="B341" s="475"/>
      <c r="C341" s="513"/>
      <c r="D341" s="514"/>
      <c r="E341" s="514"/>
      <c r="F341" s="515"/>
      <c r="G341" s="515"/>
      <c r="H341" s="514"/>
      <c r="I341" s="349"/>
      <c r="J341" s="349"/>
      <c r="K341" s="349"/>
      <c r="L341" s="349"/>
      <c r="M341" s="349"/>
      <c r="N341" s="349"/>
      <c r="O341" s="349"/>
      <c r="P341" s="349"/>
      <c r="Q341" s="349"/>
      <c r="R341" s="349"/>
      <c r="S341" s="349"/>
      <c r="T341" s="349"/>
      <c r="U341" s="349"/>
      <c r="V341" s="349"/>
      <c r="W341" s="503"/>
      <c r="X341" s="349"/>
      <c r="Y341" s="349"/>
      <c r="Z341" s="349"/>
      <c r="AA341" s="349"/>
      <c r="AB341" s="349"/>
    </row>
    <row r="342" ht="18.0" customHeight="1">
      <c r="A342" s="475"/>
      <c r="B342" s="501"/>
      <c r="C342" s="516"/>
      <c r="D342" s="516"/>
      <c r="E342" s="516"/>
      <c r="F342" s="517"/>
      <c r="G342" s="517"/>
      <c r="H342" s="516"/>
      <c r="I342" s="349"/>
      <c r="J342" s="349"/>
      <c r="K342" s="349"/>
      <c r="L342" s="349"/>
      <c r="M342" s="349"/>
      <c r="N342" s="349"/>
      <c r="O342" s="349"/>
      <c r="P342" s="349"/>
      <c r="Q342" s="349"/>
      <c r="R342" s="349"/>
      <c r="S342" s="349"/>
      <c r="T342" s="349"/>
      <c r="U342" s="349"/>
      <c r="V342" s="349"/>
      <c r="W342" s="503"/>
      <c r="X342" s="349"/>
      <c r="Y342" s="349"/>
      <c r="Z342" s="349"/>
      <c r="AA342" s="349"/>
      <c r="AB342" s="349"/>
    </row>
    <row r="343" ht="18.0" customHeight="1">
      <c r="A343" s="349"/>
      <c r="B343" s="349"/>
      <c r="C343" s="349"/>
      <c r="D343" s="457" t="s">
        <v>50</v>
      </c>
      <c r="E343" s="457" t="s">
        <v>48</v>
      </c>
      <c r="F343" s="512">
        <f>+D340+E340+F340+H340</f>
        <v>0</v>
      </c>
      <c r="G343" s="500"/>
      <c r="H343" s="349"/>
      <c r="I343" s="349"/>
      <c r="J343" s="349"/>
      <c r="K343" s="349"/>
      <c r="L343" s="349"/>
      <c r="M343" s="349"/>
      <c r="N343" s="349"/>
      <c r="O343" s="349"/>
      <c r="P343" s="349"/>
      <c r="Q343" s="349"/>
      <c r="R343" s="349"/>
      <c r="S343" s="349"/>
      <c r="T343" s="349"/>
      <c r="U343" s="349"/>
      <c r="V343" s="349"/>
      <c r="W343" s="507"/>
      <c r="X343" s="349"/>
      <c r="Y343" s="349"/>
      <c r="Z343" s="349"/>
      <c r="AA343" s="349"/>
      <c r="AB343" s="349"/>
    </row>
    <row r="344" ht="18.0" customHeight="1">
      <c r="A344" s="349"/>
      <c r="B344" s="349"/>
      <c r="C344" s="349"/>
      <c r="D344" s="508"/>
      <c r="E344" s="457" t="s">
        <v>49</v>
      </c>
      <c r="F344" s="515" t="str">
        <f>+F343/B340</f>
        <v>#DIV/0!</v>
      </c>
      <c r="G344" s="515"/>
      <c r="H344" s="349"/>
      <c r="I344" s="349"/>
      <c r="J344" s="349"/>
      <c r="K344" s="349"/>
      <c r="L344" s="349"/>
      <c r="M344" s="349"/>
      <c r="N344" s="349"/>
      <c r="O344" s="349"/>
      <c r="P344" s="349"/>
      <c r="Q344" s="349"/>
      <c r="R344" s="349"/>
      <c r="S344" s="349"/>
      <c r="T344" s="349"/>
      <c r="U344" s="349"/>
      <c r="V344" s="349"/>
      <c r="W344" s="507"/>
      <c r="X344" s="349"/>
      <c r="Y344" s="349"/>
      <c r="Z344" s="349"/>
      <c r="AA344" s="349"/>
      <c r="AB344" s="349"/>
    </row>
    <row r="345" ht="18.0" customHeight="1">
      <c r="A345" s="510"/>
      <c r="B345" s="510"/>
      <c r="C345" s="457" t="s">
        <v>51</v>
      </c>
      <c r="D345" s="510"/>
      <c r="E345" s="510"/>
      <c r="F345" s="518"/>
      <c r="G345" s="518"/>
      <c r="H345" s="510"/>
      <c r="I345" s="349"/>
      <c r="J345" s="349"/>
      <c r="K345" s="349"/>
      <c r="L345" s="349"/>
      <c r="M345" s="349"/>
      <c r="N345" s="349"/>
      <c r="O345" s="349"/>
      <c r="P345" s="349"/>
      <c r="Q345" s="349"/>
      <c r="R345" s="349"/>
      <c r="S345" s="349"/>
      <c r="T345" s="349"/>
      <c r="U345" s="349"/>
      <c r="V345" s="349"/>
      <c r="W345" s="498"/>
      <c r="X345" s="349"/>
      <c r="Y345" s="349"/>
      <c r="Z345" s="349"/>
      <c r="AA345" s="349"/>
      <c r="AB345" s="349"/>
    </row>
    <row r="346" ht="18.0" customHeight="1">
      <c r="A346" s="510"/>
      <c r="B346" s="510"/>
      <c r="C346" s="510"/>
      <c r="D346" s="457" t="s">
        <v>52</v>
      </c>
      <c r="E346" s="510"/>
      <c r="F346" s="518">
        <f>+F345*(F343-F340)</f>
        <v>0</v>
      </c>
      <c r="G346" s="518"/>
      <c r="H346" s="510"/>
      <c r="I346" s="349"/>
      <c r="J346" s="349"/>
      <c r="K346" s="349"/>
      <c r="L346" s="349"/>
      <c r="M346" s="349"/>
      <c r="N346" s="349"/>
      <c r="O346" s="349"/>
      <c r="P346" s="349"/>
      <c r="Q346" s="349"/>
      <c r="R346" s="349"/>
      <c r="S346" s="349"/>
      <c r="T346" s="349"/>
      <c r="U346" s="349"/>
      <c r="V346" s="349"/>
      <c r="W346" s="349"/>
      <c r="X346" s="349"/>
      <c r="Y346" s="349"/>
      <c r="Z346" s="349"/>
      <c r="AA346" s="349"/>
      <c r="AB346" s="349"/>
    </row>
    <row r="347" ht="18.0" customHeight="1">
      <c r="A347" s="349"/>
      <c r="B347" s="349"/>
      <c r="C347" s="349"/>
      <c r="D347" s="349"/>
      <c r="E347" s="349"/>
      <c r="F347" s="498"/>
      <c r="G347" s="498"/>
      <c r="H347" s="349"/>
      <c r="I347" s="349"/>
      <c r="J347" s="349"/>
      <c r="K347" s="349"/>
      <c r="L347" s="349"/>
      <c r="M347" s="349"/>
      <c r="N347" s="349"/>
      <c r="O347" s="349"/>
      <c r="P347" s="349"/>
      <c r="Q347" s="349"/>
      <c r="R347" s="349"/>
      <c r="S347" s="349"/>
      <c r="T347" s="349"/>
      <c r="U347" s="349"/>
      <c r="V347" s="349"/>
      <c r="W347" s="349"/>
      <c r="X347" s="349"/>
      <c r="Y347" s="349"/>
      <c r="Z347" s="349"/>
      <c r="AA347" s="349"/>
      <c r="AB347" s="349"/>
    </row>
    <row r="348" ht="18.0" customHeight="1">
      <c r="A348" s="349"/>
      <c r="B348" s="349"/>
      <c r="C348" s="349"/>
      <c r="D348" s="349"/>
      <c r="E348" s="349"/>
      <c r="F348" s="498"/>
      <c r="G348" s="498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349"/>
      <c r="U348" s="349"/>
      <c r="V348" s="349"/>
      <c r="W348" s="349"/>
      <c r="X348" s="349"/>
      <c r="Y348" s="349"/>
      <c r="Z348" s="349"/>
      <c r="AA348" s="349"/>
      <c r="AB348" s="349"/>
    </row>
    <row r="349" ht="18.0" customHeight="1">
      <c r="A349" s="349"/>
      <c r="B349" s="349"/>
      <c r="C349" s="349"/>
      <c r="D349" s="349"/>
      <c r="E349" s="349"/>
      <c r="F349" s="498"/>
      <c r="G349" s="498"/>
      <c r="H349" s="349"/>
      <c r="I349" s="349"/>
      <c r="J349" s="349"/>
      <c r="K349" s="349"/>
      <c r="L349" s="349"/>
      <c r="M349" s="349"/>
      <c r="N349" s="349"/>
      <c r="O349" s="349"/>
      <c r="P349" s="349"/>
      <c r="Q349" s="349"/>
      <c r="R349" s="349"/>
      <c r="S349" s="349"/>
      <c r="T349" s="349"/>
      <c r="U349" s="349"/>
      <c r="V349" s="349"/>
      <c r="W349" s="349"/>
      <c r="X349" s="349"/>
      <c r="Y349" s="349"/>
      <c r="Z349" s="349"/>
      <c r="AA349" s="349"/>
      <c r="AB349" s="349"/>
    </row>
    <row r="350" ht="18.0" customHeight="1">
      <c r="A350" s="349"/>
      <c r="B350" s="349"/>
      <c r="C350" s="349"/>
      <c r="D350" s="349"/>
      <c r="E350" s="349"/>
      <c r="F350" s="498"/>
      <c r="G350" s="498"/>
      <c r="H350" s="349"/>
      <c r="I350" s="349"/>
      <c r="J350" s="349"/>
      <c r="K350" s="349"/>
      <c r="L350" s="349"/>
      <c r="M350" s="349"/>
      <c r="N350" s="349"/>
      <c r="O350" s="349"/>
      <c r="P350" s="349"/>
      <c r="Q350" s="349"/>
      <c r="R350" s="349"/>
      <c r="S350" s="349"/>
      <c r="T350" s="349"/>
      <c r="U350" s="349"/>
      <c r="V350" s="349"/>
      <c r="W350" s="349"/>
      <c r="X350" s="349"/>
      <c r="Y350" s="349"/>
      <c r="Z350" s="349"/>
      <c r="AA350" s="349"/>
      <c r="AB350" s="349"/>
    </row>
    <row r="351" ht="18.0" customHeight="1">
      <c r="A351" s="349"/>
      <c r="B351" s="349"/>
      <c r="C351" s="349"/>
      <c r="D351" s="349"/>
      <c r="E351" s="349"/>
      <c r="F351" s="498"/>
      <c r="G351" s="498"/>
      <c r="H351" s="349"/>
      <c r="I351" s="349"/>
      <c r="J351" s="349"/>
      <c r="K351" s="349"/>
      <c r="L351" s="349"/>
      <c r="M351" s="349"/>
      <c r="N351" s="349"/>
      <c r="O351" s="349"/>
      <c r="P351" s="349"/>
      <c r="Q351" s="349"/>
      <c r="R351" s="349"/>
      <c r="S351" s="349"/>
      <c r="T351" s="349"/>
      <c r="U351" s="349"/>
      <c r="V351" s="349"/>
      <c r="W351" s="349"/>
      <c r="X351" s="349"/>
      <c r="Y351" s="349"/>
      <c r="Z351" s="349"/>
      <c r="AA351" s="349"/>
      <c r="AB351" s="349"/>
    </row>
    <row r="352" ht="18.0" customHeight="1">
      <c r="A352" s="349"/>
      <c r="B352" s="349"/>
      <c r="C352" s="349"/>
      <c r="D352" s="349"/>
      <c r="E352" s="349"/>
      <c r="F352" s="498"/>
      <c r="G352" s="498"/>
      <c r="H352" s="349"/>
      <c r="I352" s="349"/>
      <c r="J352" s="349"/>
      <c r="K352" s="349"/>
      <c r="L352" s="349"/>
      <c r="M352" s="349"/>
      <c r="N352" s="349"/>
      <c r="O352" s="349"/>
      <c r="P352" s="349"/>
      <c r="Q352" s="349"/>
      <c r="R352" s="349"/>
      <c r="S352" s="349"/>
      <c r="T352" s="349"/>
      <c r="U352" s="349"/>
      <c r="V352" s="349"/>
      <c r="W352" s="349"/>
      <c r="X352" s="349"/>
      <c r="Y352" s="349"/>
      <c r="Z352" s="349"/>
      <c r="AA352" s="349"/>
      <c r="AB352" s="349"/>
    </row>
    <row r="353" ht="18.0" customHeight="1">
      <c r="A353" s="349"/>
      <c r="B353" s="349"/>
      <c r="C353" s="349"/>
      <c r="D353" s="349"/>
      <c r="E353" s="349"/>
      <c r="F353" s="498"/>
      <c r="G353" s="498"/>
      <c r="H353" s="349"/>
      <c r="I353" s="349"/>
      <c r="J353" s="349"/>
      <c r="K353" s="349"/>
      <c r="L353" s="349"/>
      <c r="M353" s="349"/>
      <c r="N353" s="349"/>
      <c r="O353" s="349"/>
      <c r="P353" s="349"/>
      <c r="Q353" s="349"/>
      <c r="R353" s="349"/>
      <c r="S353" s="349"/>
      <c r="T353" s="349"/>
      <c r="U353" s="349"/>
      <c r="V353" s="349"/>
      <c r="W353" s="349"/>
      <c r="X353" s="349"/>
      <c r="Y353" s="349"/>
      <c r="Z353" s="349"/>
      <c r="AA353" s="349"/>
      <c r="AB353" s="349"/>
    </row>
    <row r="354" ht="18.0" customHeight="1">
      <c r="A354" s="349"/>
      <c r="B354" s="349"/>
      <c r="C354" s="349"/>
      <c r="D354" s="349"/>
      <c r="E354" s="349"/>
      <c r="F354" s="498"/>
      <c r="G354" s="498"/>
      <c r="H354" s="349"/>
      <c r="I354" s="349"/>
      <c r="J354" s="349"/>
      <c r="K354" s="349"/>
      <c r="L354" s="349"/>
      <c r="M354" s="349"/>
      <c r="N354" s="349"/>
      <c r="O354" s="349"/>
      <c r="P354" s="349"/>
      <c r="Q354" s="349"/>
      <c r="R354" s="349"/>
      <c r="S354" s="349"/>
      <c r="T354" s="349"/>
      <c r="U354" s="349"/>
      <c r="V354" s="349"/>
      <c r="W354" s="349"/>
      <c r="X354" s="349"/>
      <c r="Y354" s="349"/>
      <c r="Z354" s="349"/>
      <c r="AA354" s="349"/>
      <c r="AB354" s="349"/>
    </row>
    <row r="355" ht="18.0" customHeight="1">
      <c r="A355" s="349"/>
      <c r="B355" s="349"/>
      <c r="C355" s="349"/>
      <c r="D355" s="349"/>
      <c r="E355" s="349"/>
      <c r="F355" s="498"/>
      <c r="G355" s="498"/>
      <c r="H355" s="349"/>
      <c r="I355" s="349"/>
      <c r="J355" s="349"/>
      <c r="K355" s="349"/>
      <c r="L355" s="349"/>
      <c r="M355" s="349"/>
      <c r="N355" s="349"/>
      <c r="O355" s="349"/>
      <c r="P355" s="349"/>
      <c r="Q355" s="349"/>
      <c r="R355" s="349"/>
      <c r="S355" s="349"/>
      <c r="T355" s="349"/>
      <c r="U355" s="349"/>
      <c r="V355" s="349"/>
      <c r="W355" s="349"/>
      <c r="X355" s="349"/>
      <c r="Y355" s="349"/>
      <c r="Z355" s="349"/>
      <c r="AA355" s="349"/>
      <c r="AB355" s="349"/>
    </row>
    <row r="356" ht="18.0" customHeight="1">
      <c r="A356" s="349"/>
      <c r="B356" s="349"/>
      <c r="C356" s="349"/>
      <c r="D356" s="349"/>
      <c r="E356" s="349"/>
      <c r="F356" s="498"/>
      <c r="G356" s="498"/>
      <c r="H356" s="349"/>
      <c r="I356" s="349"/>
      <c r="J356" s="349"/>
      <c r="K356" s="349"/>
      <c r="L356" s="349"/>
      <c r="M356" s="349"/>
      <c r="N356" s="349"/>
      <c r="O356" s="349"/>
      <c r="P356" s="349"/>
      <c r="Q356" s="349"/>
      <c r="R356" s="349"/>
      <c r="S356" s="349"/>
      <c r="T356" s="349"/>
      <c r="U356" s="349"/>
      <c r="V356" s="349"/>
      <c r="W356" s="349"/>
      <c r="X356" s="349"/>
      <c r="Y356" s="349"/>
      <c r="Z356" s="349"/>
      <c r="AA356" s="349"/>
      <c r="AB356" s="349"/>
    </row>
    <row r="357" ht="18.0" customHeight="1">
      <c r="A357" s="349"/>
      <c r="B357" s="349"/>
      <c r="C357" s="349"/>
      <c r="D357" s="349"/>
      <c r="E357" s="349"/>
      <c r="F357" s="498"/>
      <c r="G357" s="498"/>
      <c r="H357" s="349"/>
      <c r="I357" s="349"/>
      <c r="J357" s="349"/>
      <c r="K357" s="349"/>
      <c r="L357" s="349"/>
      <c r="M357" s="349"/>
      <c r="N357" s="349"/>
      <c r="O357" s="349"/>
      <c r="P357" s="349"/>
      <c r="Q357" s="349"/>
      <c r="R357" s="349"/>
      <c r="S357" s="349"/>
      <c r="T357" s="349"/>
      <c r="U357" s="349"/>
      <c r="V357" s="349"/>
      <c r="W357" s="349"/>
      <c r="X357" s="349"/>
      <c r="Y357" s="349"/>
      <c r="Z357" s="349"/>
      <c r="AA357" s="349"/>
      <c r="AB357" s="349"/>
    </row>
    <row r="358" ht="18.0" customHeight="1">
      <c r="A358" s="349"/>
      <c r="B358" s="349"/>
      <c r="C358" s="349"/>
      <c r="D358" s="349"/>
      <c r="E358" s="349"/>
      <c r="F358" s="498"/>
      <c r="G358" s="498"/>
      <c r="H358" s="349"/>
      <c r="I358" s="349"/>
      <c r="J358" s="349"/>
      <c r="K358" s="349"/>
      <c r="L358" s="349"/>
      <c r="M358" s="349"/>
      <c r="N358" s="349"/>
      <c r="O358" s="349"/>
      <c r="P358" s="349"/>
      <c r="Q358" s="349"/>
      <c r="R358" s="349"/>
      <c r="S358" s="349"/>
      <c r="T358" s="349"/>
      <c r="U358" s="349"/>
      <c r="V358" s="349"/>
      <c r="W358" s="349"/>
      <c r="X358" s="349"/>
      <c r="Y358" s="349"/>
      <c r="Z358" s="349"/>
      <c r="AA358" s="349"/>
      <c r="AB358" s="349"/>
    </row>
    <row r="359" ht="18.0" customHeight="1">
      <c r="A359" s="349"/>
      <c r="B359" s="349"/>
      <c r="C359" s="349"/>
      <c r="D359" s="349"/>
      <c r="E359" s="349"/>
      <c r="F359" s="498"/>
      <c r="G359" s="498"/>
      <c r="H359" s="349"/>
      <c r="I359" s="349"/>
      <c r="J359" s="349"/>
      <c r="K359" s="349"/>
      <c r="L359" s="349"/>
      <c r="M359" s="349"/>
      <c r="N359" s="349"/>
      <c r="O359" s="349"/>
      <c r="P359" s="349"/>
      <c r="Q359" s="349"/>
      <c r="R359" s="349"/>
      <c r="S359" s="349"/>
      <c r="T359" s="349"/>
      <c r="U359" s="349"/>
      <c r="V359" s="349"/>
      <c r="W359" s="349"/>
      <c r="X359" s="349"/>
      <c r="Y359" s="349"/>
      <c r="Z359" s="349"/>
      <c r="AA359" s="349"/>
      <c r="AB359" s="349"/>
    </row>
    <row r="360" ht="18.0" customHeight="1">
      <c r="A360" s="349"/>
      <c r="B360" s="349"/>
      <c r="C360" s="349"/>
      <c r="D360" s="349"/>
      <c r="E360" s="349"/>
      <c r="F360" s="498"/>
      <c r="G360" s="498"/>
      <c r="H360" s="349"/>
      <c r="I360" s="349"/>
      <c r="J360" s="349"/>
      <c r="K360" s="349"/>
      <c r="L360" s="349"/>
      <c r="M360" s="349"/>
      <c r="N360" s="349"/>
      <c r="O360" s="349"/>
      <c r="P360" s="349"/>
      <c r="Q360" s="349"/>
      <c r="R360" s="349"/>
      <c r="S360" s="349"/>
      <c r="T360" s="349"/>
      <c r="U360" s="349"/>
      <c r="V360" s="349"/>
      <c r="W360" s="349"/>
      <c r="X360" s="349"/>
      <c r="Y360" s="349"/>
      <c r="Z360" s="349"/>
      <c r="AA360" s="349"/>
      <c r="AB360" s="349"/>
    </row>
    <row r="361" ht="18.0" customHeight="1">
      <c r="A361" s="349"/>
      <c r="B361" s="349"/>
      <c r="C361" s="349"/>
      <c r="D361" s="349"/>
      <c r="E361" s="349"/>
      <c r="F361" s="498"/>
      <c r="G361" s="498"/>
      <c r="H361" s="349"/>
      <c r="I361" s="349"/>
      <c r="J361" s="349"/>
      <c r="K361" s="349"/>
      <c r="L361" s="349"/>
      <c r="M361" s="349"/>
      <c r="N361" s="349"/>
      <c r="O361" s="349"/>
      <c r="P361" s="349"/>
      <c r="Q361" s="349"/>
      <c r="R361" s="349"/>
      <c r="S361" s="349"/>
      <c r="T361" s="349"/>
      <c r="U361" s="349"/>
      <c r="V361" s="349"/>
      <c r="W361" s="349"/>
      <c r="X361" s="349"/>
      <c r="Y361" s="349"/>
      <c r="Z361" s="349"/>
      <c r="AA361" s="349"/>
      <c r="AB361" s="349"/>
    </row>
    <row r="362" ht="18.0" customHeight="1">
      <c r="A362" s="349"/>
      <c r="B362" s="349"/>
      <c r="C362" s="349"/>
      <c r="D362" s="349"/>
      <c r="E362" s="349"/>
      <c r="F362" s="498"/>
      <c r="G362" s="498"/>
      <c r="H362" s="349"/>
      <c r="I362" s="349"/>
      <c r="J362" s="349"/>
      <c r="K362" s="349"/>
      <c r="L362" s="349"/>
      <c r="M362" s="349"/>
      <c r="N362" s="349"/>
      <c r="O362" s="349"/>
      <c r="P362" s="349"/>
      <c r="Q362" s="349"/>
      <c r="R362" s="349"/>
      <c r="S362" s="349"/>
      <c r="T362" s="349"/>
      <c r="U362" s="349"/>
      <c r="V362" s="349"/>
      <c r="W362" s="349"/>
      <c r="X362" s="349"/>
      <c r="Y362" s="349"/>
      <c r="Z362" s="349"/>
      <c r="AA362" s="349"/>
      <c r="AB362" s="349"/>
    </row>
    <row r="363" ht="18.0" customHeight="1">
      <c r="A363" s="349"/>
      <c r="B363" s="349"/>
      <c r="C363" s="349"/>
      <c r="D363" s="349"/>
      <c r="E363" s="349"/>
      <c r="F363" s="498"/>
      <c r="G363" s="498"/>
      <c r="H363" s="349"/>
      <c r="I363" s="349"/>
      <c r="J363" s="349"/>
      <c r="K363" s="349"/>
      <c r="L363" s="349"/>
      <c r="M363" s="349"/>
      <c r="N363" s="349"/>
      <c r="O363" s="349"/>
      <c r="P363" s="349"/>
      <c r="Q363" s="349"/>
      <c r="R363" s="349"/>
      <c r="S363" s="349"/>
      <c r="T363" s="349"/>
      <c r="U363" s="349"/>
      <c r="V363" s="349"/>
      <c r="W363" s="349"/>
      <c r="X363" s="349"/>
      <c r="Y363" s="349"/>
      <c r="Z363" s="349"/>
      <c r="AA363" s="349"/>
      <c r="AB363" s="349"/>
    </row>
    <row r="364" ht="18.0" customHeight="1">
      <c r="A364" s="349"/>
      <c r="B364" s="349"/>
      <c r="C364" s="349"/>
      <c r="D364" s="349"/>
      <c r="E364" s="349"/>
      <c r="F364" s="498"/>
      <c r="G364" s="498"/>
      <c r="H364" s="349"/>
      <c r="I364" s="349"/>
      <c r="J364" s="349"/>
      <c r="K364" s="349"/>
      <c r="L364" s="349"/>
      <c r="M364" s="349"/>
      <c r="N364" s="349"/>
      <c r="O364" s="349"/>
      <c r="P364" s="349"/>
      <c r="Q364" s="349"/>
      <c r="R364" s="349"/>
      <c r="S364" s="349"/>
      <c r="T364" s="349"/>
      <c r="U364" s="349"/>
      <c r="V364" s="349"/>
      <c r="W364" s="349"/>
      <c r="X364" s="349"/>
      <c r="Y364" s="349"/>
      <c r="Z364" s="349"/>
      <c r="AA364" s="349"/>
      <c r="AB364" s="349"/>
    </row>
    <row r="365" ht="18.0" customHeight="1">
      <c r="A365" s="349"/>
      <c r="B365" s="349"/>
      <c r="C365" s="349"/>
      <c r="D365" s="349"/>
      <c r="E365" s="349"/>
      <c r="F365" s="498"/>
      <c r="G365" s="498"/>
      <c r="H365" s="349"/>
      <c r="I365" s="349"/>
      <c r="J365" s="349"/>
      <c r="K365" s="349"/>
      <c r="L365" s="349"/>
      <c r="M365" s="349"/>
      <c r="N365" s="349"/>
      <c r="O365" s="349"/>
      <c r="P365" s="349"/>
      <c r="Q365" s="349"/>
      <c r="R365" s="349"/>
      <c r="S365" s="349"/>
      <c r="T365" s="349"/>
      <c r="U365" s="349"/>
      <c r="V365" s="349"/>
      <c r="W365" s="349"/>
      <c r="X365" s="349"/>
      <c r="Y365" s="349"/>
      <c r="Z365" s="349"/>
      <c r="AA365" s="349"/>
      <c r="AB365" s="349"/>
    </row>
    <row r="366" ht="18.0" customHeight="1">
      <c r="A366" s="349"/>
      <c r="B366" s="349"/>
      <c r="C366" s="349"/>
      <c r="D366" s="349"/>
      <c r="E366" s="349"/>
      <c r="F366" s="498"/>
      <c r="G366" s="498"/>
      <c r="H366" s="349"/>
      <c r="I366" s="349"/>
      <c r="J366" s="349"/>
      <c r="K366" s="349"/>
      <c r="L366" s="349"/>
      <c r="M366" s="349"/>
      <c r="N366" s="349"/>
      <c r="O366" s="349"/>
      <c r="P366" s="349"/>
      <c r="Q366" s="349"/>
      <c r="R366" s="349"/>
      <c r="S366" s="349"/>
      <c r="T366" s="349"/>
      <c r="U366" s="349"/>
      <c r="V366" s="349"/>
      <c r="W366" s="349"/>
      <c r="X366" s="349"/>
      <c r="Y366" s="349"/>
      <c r="Z366" s="349"/>
      <c r="AA366" s="349"/>
      <c r="AB366" s="349"/>
    </row>
    <row r="367" ht="18.0" customHeight="1">
      <c r="A367" s="349"/>
      <c r="B367" s="349"/>
      <c r="C367" s="349"/>
      <c r="D367" s="349"/>
      <c r="E367" s="349"/>
      <c r="F367" s="498"/>
      <c r="G367" s="498"/>
      <c r="H367" s="349"/>
      <c r="I367" s="349"/>
      <c r="J367" s="349"/>
      <c r="K367" s="349"/>
      <c r="L367" s="349"/>
      <c r="M367" s="349"/>
      <c r="N367" s="349"/>
      <c r="O367" s="349"/>
      <c r="P367" s="349"/>
      <c r="Q367" s="349"/>
      <c r="R367" s="349"/>
      <c r="S367" s="349"/>
      <c r="T367" s="349"/>
      <c r="U367" s="349"/>
      <c r="V367" s="349"/>
      <c r="W367" s="349"/>
      <c r="X367" s="349"/>
      <c r="Y367" s="349"/>
      <c r="Z367" s="349"/>
      <c r="AA367" s="349"/>
      <c r="AB367" s="349"/>
    </row>
    <row r="368" ht="18.0" customHeight="1">
      <c r="A368" s="349"/>
      <c r="B368" s="349"/>
      <c r="C368" s="349"/>
      <c r="D368" s="349"/>
      <c r="E368" s="349"/>
      <c r="F368" s="498"/>
      <c r="G368" s="498"/>
      <c r="H368" s="349"/>
      <c r="I368" s="349"/>
      <c r="J368" s="349"/>
      <c r="K368" s="349"/>
      <c r="L368" s="349"/>
      <c r="M368" s="349"/>
      <c r="N368" s="349"/>
      <c r="O368" s="349"/>
      <c r="P368" s="349"/>
      <c r="Q368" s="349"/>
      <c r="R368" s="349"/>
      <c r="S368" s="349"/>
      <c r="T368" s="349"/>
      <c r="U368" s="349"/>
      <c r="V368" s="349"/>
      <c r="W368" s="349"/>
      <c r="X368" s="349"/>
      <c r="Y368" s="349"/>
      <c r="Z368" s="349"/>
      <c r="AA368" s="349"/>
      <c r="AB368" s="349"/>
    </row>
    <row r="369" ht="18.0" customHeight="1">
      <c r="A369" s="349"/>
      <c r="B369" s="349"/>
      <c r="C369" s="349"/>
      <c r="D369" s="349"/>
      <c r="E369" s="349"/>
      <c r="F369" s="498"/>
      <c r="G369" s="498"/>
      <c r="H369" s="349"/>
      <c r="I369" s="349"/>
      <c r="J369" s="349"/>
      <c r="K369" s="349"/>
      <c r="L369" s="349"/>
      <c r="M369" s="349"/>
      <c r="N369" s="349"/>
      <c r="O369" s="349"/>
      <c r="P369" s="349"/>
      <c r="Q369" s="349"/>
      <c r="R369" s="349"/>
      <c r="S369" s="349"/>
      <c r="T369" s="349"/>
      <c r="U369" s="349"/>
      <c r="V369" s="349"/>
      <c r="W369" s="349"/>
      <c r="X369" s="349"/>
      <c r="Y369" s="349"/>
      <c r="Z369" s="349"/>
      <c r="AA369" s="349"/>
      <c r="AB369" s="349"/>
    </row>
    <row r="370" ht="18.0" customHeight="1">
      <c r="A370" s="349"/>
      <c r="B370" s="349"/>
      <c r="C370" s="349"/>
      <c r="D370" s="349"/>
      <c r="E370" s="349"/>
      <c r="F370" s="498"/>
      <c r="G370" s="498"/>
      <c r="H370" s="349"/>
      <c r="I370" s="349"/>
      <c r="J370" s="349"/>
      <c r="K370" s="349"/>
      <c r="L370" s="349"/>
      <c r="M370" s="349"/>
      <c r="N370" s="349"/>
      <c r="O370" s="349"/>
      <c r="P370" s="349"/>
      <c r="Q370" s="349"/>
      <c r="R370" s="349"/>
      <c r="S370" s="349"/>
      <c r="T370" s="349"/>
      <c r="U370" s="349"/>
      <c r="V370" s="349"/>
      <c r="W370" s="349"/>
      <c r="X370" s="349"/>
      <c r="Y370" s="349"/>
      <c r="Z370" s="349"/>
      <c r="AA370" s="349"/>
      <c r="AB370" s="349"/>
    </row>
    <row r="371" ht="18.0" customHeight="1">
      <c r="A371" s="349"/>
      <c r="B371" s="349"/>
      <c r="C371" s="349"/>
      <c r="D371" s="349"/>
      <c r="E371" s="349"/>
      <c r="F371" s="498"/>
      <c r="G371" s="498"/>
      <c r="H371" s="349"/>
      <c r="I371" s="349"/>
      <c r="J371" s="349"/>
      <c r="K371" s="349"/>
      <c r="L371" s="349"/>
      <c r="M371" s="349"/>
      <c r="N371" s="349"/>
      <c r="O371" s="349"/>
      <c r="P371" s="349"/>
      <c r="Q371" s="349"/>
      <c r="R371" s="349"/>
      <c r="S371" s="349"/>
      <c r="T371" s="349"/>
      <c r="U371" s="349"/>
      <c r="V371" s="349"/>
      <c r="W371" s="349"/>
      <c r="X371" s="349"/>
      <c r="Y371" s="349"/>
      <c r="Z371" s="349"/>
      <c r="AA371" s="349"/>
      <c r="AB371" s="349"/>
    </row>
    <row r="372" ht="18.0" customHeight="1">
      <c r="A372" s="349"/>
      <c r="B372" s="349"/>
      <c r="C372" s="349"/>
      <c r="D372" s="349"/>
      <c r="E372" s="349"/>
      <c r="F372" s="498"/>
      <c r="G372" s="498"/>
      <c r="H372" s="349"/>
      <c r="I372" s="349"/>
      <c r="J372" s="349"/>
      <c r="K372" s="349"/>
      <c r="L372" s="349"/>
      <c r="M372" s="349"/>
      <c r="N372" s="349"/>
      <c r="O372" s="349"/>
      <c r="P372" s="349"/>
      <c r="Q372" s="349"/>
      <c r="R372" s="349"/>
      <c r="S372" s="349"/>
      <c r="T372" s="349"/>
      <c r="U372" s="349"/>
      <c r="V372" s="349"/>
      <c r="W372" s="349"/>
      <c r="X372" s="349"/>
      <c r="Y372" s="349"/>
      <c r="Z372" s="349"/>
      <c r="AA372" s="349"/>
      <c r="AB372" s="349"/>
    </row>
    <row r="373" ht="18.0" customHeight="1">
      <c r="A373" s="349"/>
      <c r="B373" s="349"/>
      <c r="C373" s="349"/>
      <c r="D373" s="349"/>
      <c r="E373" s="349"/>
      <c r="F373" s="498"/>
      <c r="G373" s="498"/>
      <c r="H373" s="349"/>
      <c r="I373" s="349"/>
      <c r="J373" s="349"/>
      <c r="K373" s="349"/>
      <c r="L373" s="349"/>
      <c r="M373" s="349"/>
      <c r="N373" s="349"/>
      <c r="O373" s="349"/>
      <c r="P373" s="349"/>
      <c r="Q373" s="349"/>
      <c r="R373" s="349"/>
      <c r="S373" s="349"/>
      <c r="T373" s="349"/>
      <c r="U373" s="349"/>
      <c r="V373" s="349"/>
      <c r="W373" s="349"/>
      <c r="X373" s="349"/>
      <c r="Y373" s="349"/>
      <c r="Z373" s="349"/>
      <c r="AA373" s="349"/>
      <c r="AB373" s="349"/>
    </row>
    <row r="374" ht="18.0" customHeight="1">
      <c r="A374" s="349"/>
      <c r="B374" s="349"/>
      <c r="C374" s="349"/>
      <c r="D374" s="349"/>
      <c r="E374" s="349"/>
      <c r="F374" s="498"/>
      <c r="G374" s="498"/>
      <c r="H374" s="349"/>
      <c r="I374" s="349"/>
      <c r="J374" s="349"/>
      <c r="K374" s="349"/>
      <c r="L374" s="349"/>
      <c r="M374" s="349"/>
      <c r="N374" s="349"/>
      <c r="O374" s="349"/>
      <c r="P374" s="349"/>
      <c r="Q374" s="349"/>
      <c r="R374" s="349"/>
      <c r="S374" s="349"/>
      <c r="T374" s="349"/>
      <c r="U374" s="349"/>
      <c r="V374" s="349"/>
      <c r="W374" s="349"/>
      <c r="X374" s="349"/>
      <c r="Y374" s="349"/>
      <c r="Z374" s="349"/>
      <c r="AA374" s="349"/>
      <c r="AB374" s="349"/>
    </row>
    <row r="375" ht="18.0" customHeight="1">
      <c r="A375" s="349"/>
      <c r="B375" s="349"/>
      <c r="C375" s="349"/>
      <c r="D375" s="349"/>
      <c r="E375" s="349"/>
      <c r="F375" s="498"/>
      <c r="G375" s="498"/>
      <c r="H375" s="349"/>
      <c r="I375" s="349"/>
      <c r="J375" s="349"/>
      <c r="K375" s="349"/>
      <c r="L375" s="349"/>
      <c r="M375" s="349"/>
      <c r="N375" s="349"/>
      <c r="O375" s="349"/>
      <c r="P375" s="349"/>
      <c r="Q375" s="349"/>
      <c r="R375" s="349"/>
      <c r="S375" s="349"/>
      <c r="T375" s="349"/>
      <c r="U375" s="349"/>
      <c r="V375" s="349"/>
      <c r="W375" s="349"/>
      <c r="X375" s="349"/>
      <c r="Y375" s="349"/>
      <c r="Z375" s="349"/>
      <c r="AA375" s="349"/>
      <c r="AB375" s="349"/>
    </row>
    <row r="376" ht="18.0" customHeight="1">
      <c r="A376" s="349"/>
      <c r="B376" s="349"/>
      <c r="C376" s="349"/>
      <c r="D376" s="349"/>
      <c r="E376" s="349"/>
      <c r="F376" s="498"/>
      <c r="G376" s="498"/>
      <c r="H376" s="349"/>
      <c r="I376" s="349"/>
      <c r="J376" s="349"/>
      <c r="K376" s="349"/>
      <c r="L376" s="349"/>
      <c r="M376" s="349"/>
      <c r="N376" s="349"/>
      <c r="O376" s="349"/>
      <c r="P376" s="349"/>
      <c r="Q376" s="349"/>
      <c r="R376" s="349"/>
      <c r="S376" s="349"/>
      <c r="T376" s="349"/>
      <c r="U376" s="349"/>
      <c r="V376" s="349"/>
      <c r="W376" s="349"/>
      <c r="X376" s="349"/>
      <c r="Y376" s="349"/>
      <c r="Z376" s="349"/>
      <c r="AA376" s="349"/>
      <c r="AB376" s="349"/>
    </row>
    <row r="377" ht="18.0" customHeight="1">
      <c r="A377" s="349"/>
      <c r="B377" s="349"/>
      <c r="C377" s="349"/>
      <c r="D377" s="349"/>
      <c r="E377" s="349"/>
      <c r="F377" s="498"/>
      <c r="G377" s="498"/>
      <c r="H377" s="349"/>
      <c r="I377" s="349"/>
      <c r="J377" s="349"/>
      <c r="K377" s="349"/>
      <c r="L377" s="349"/>
      <c r="M377" s="349"/>
      <c r="N377" s="349"/>
      <c r="O377" s="349"/>
      <c r="P377" s="349"/>
      <c r="Q377" s="349"/>
      <c r="R377" s="349"/>
      <c r="S377" s="349"/>
      <c r="T377" s="349"/>
      <c r="U377" s="349"/>
      <c r="V377" s="349"/>
      <c r="W377" s="349"/>
      <c r="X377" s="349"/>
      <c r="Y377" s="349"/>
      <c r="Z377" s="349"/>
      <c r="AA377" s="349"/>
      <c r="AB377" s="349"/>
    </row>
    <row r="378" ht="18.0" customHeight="1">
      <c r="A378" s="349"/>
      <c r="B378" s="349"/>
      <c r="C378" s="349"/>
      <c r="D378" s="349"/>
      <c r="E378" s="349"/>
      <c r="F378" s="498"/>
      <c r="G378" s="498"/>
      <c r="H378" s="349"/>
      <c r="I378" s="349"/>
      <c r="J378" s="349"/>
      <c r="K378" s="349"/>
      <c r="L378" s="349"/>
      <c r="M378" s="349"/>
      <c r="N378" s="349"/>
      <c r="O378" s="349"/>
      <c r="P378" s="349"/>
      <c r="Q378" s="349"/>
      <c r="R378" s="349"/>
      <c r="S378" s="349"/>
      <c r="T378" s="349"/>
      <c r="U378" s="349"/>
      <c r="V378" s="349"/>
      <c r="W378" s="349"/>
      <c r="X378" s="349"/>
      <c r="Y378" s="349"/>
      <c r="Z378" s="349"/>
      <c r="AA378" s="349"/>
      <c r="AB378" s="349"/>
    </row>
    <row r="379" ht="18.0" customHeight="1">
      <c r="A379" s="349"/>
      <c r="B379" s="349"/>
      <c r="C379" s="349"/>
      <c r="D379" s="349"/>
      <c r="E379" s="349"/>
      <c r="F379" s="498"/>
      <c r="G379" s="498"/>
      <c r="H379" s="349"/>
      <c r="I379" s="349"/>
      <c r="J379" s="349"/>
      <c r="K379" s="349"/>
      <c r="L379" s="349"/>
      <c r="M379" s="349"/>
      <c r="N379" s="349"/>
      <c r="O379" s="349"/>
      <c r="P379" s="349"/>
      <c r="Q379" s="349"/>
      <c r="R379" s="349"/>
      <c r="S379" s="349"/>
      <c r="T379" s="349"/>
      <c r="U379" s="349"/>
      <c r="V379" s="349"/>
      <c r="W379" s="349"/>
      <c r="X379" s="349"/>
      <c r="Y379" s="349"/>
      <c r="Z379" s="349"/>
      <c r="AA379" s="349"/>
      <c r="AB379" s="349"/>
    </row>
    <row r="380" ht="18.0" customHeight="1">
      <c r="A380" s="349"/>
      <c r="B380" s="349"/>
      <c r="C380" s="349"/>
      <c r="D380" s="349"/>
      <c r="E380" s="349"/>
      <c r="F380" s="498"/>
      <c r="G380" s="498"/>
      <c r="H380" s="349"/>
      <c r="I380" s="349"/>
      <c r="J380" s="349"/>
      <c r="K380" s="349"/>
      <c r="L380" s="349"/>
      <c r="M380" s="349"/>
      <c r="N380" s="349"/>
      <c r="O380" s="349"/>
      <c r="P380" s="349"/>
      <c r="Q380" s="349"/>
      <c r="R380" s="349"/>
      <c r="S380" s="349"/>
      <c r="T380" s="349"/>
      <c r="U380" s="349"/>
      <c r="V380" s="349"/>
      <c r="W380" s="349"/>
      <c r="X380" s="349"/>
      <c r="Y380" s="349"/>
      <c r="Z380" s="349"/>
      <c r="AA380" s="349"/>
      <c r="AB380" s="349"/>
    </row>
    <row r="381" ht="18.0" customHeight="1">
      <c r="A381" s="349"/>
      <c r="B381" s="349"/>
      <c r="C381" s="349"/>
      <c r="D381" s="349"/>
      <c r="E381" s="349"/>
      <c r="F381" s="498"/>
      <c r="G381" s="498"/>
      <c r="H381" s="349"/>
      <c r="I381" s="349"/>
      <c r="J381" s="349"/>
      <c r="K381" s="349"/>
      <c r="L381" s="349"/>
      <c r="M381" s="349"/>
      <c r="N381" s="349"/>
      <c r="O381" s="349"/>
      <c r="P381" s="349"/>
      <c r="Q381" s="349"/>
      <c r="R381" s="349"/>
      <c r="S381" s="349"/>
      <c r="T381" s="349"/>
      <c r="U381" s="349"/>
      <c r="V381" s="349"/>
      <c r="W381" s="349"/>
      <c r="X381" s="349"/>
      <c r="Y381" s="349"/>
      <c r="Z381" s="349"/>
      <c r="AA381" s="349"/>
      <c r="AB381" s="349"/>
    </row>
    <row r="382" ht="18.0" customHeight="1">
      <c r="A382" s="349"/>
      <c r="B382" s="349"/>
      <c r="C382" s="349"/>
      <c r="D382" s="349"/>
      <c r="E382" s="349"/>
      <c r="F382" s="498"/>
      <c r="G382" s="498"/>
      <c r="H382" s="349"/>
      <c r="I382" s="349"/>
      <c r="J382" s="349"/>
      <c r="K382" s="349"/>
      <c r="L382" s="349"/>
      <c r="M382" s="349"/>
      <c r="N382" s="349"/>
      <c r="O382" s="349"/>
      <c r="P382" s="349"/>
      <c r="Q382" s="349"/>
      <c r="R382" s="349"/>
      <c r="S382" s="349"/>
      <c r="T382" s="349"/>
      <c r="U382" s="349"/>
      <c r="V382" s="349"/>
      <c r="W382" s="349"/>
      <c r="X382" s="349"/>
      <c r="Y382" s="349"/>
      <c r="Z382" s="349"/>
      <c r="AA382" s="349"/>
      <c r="AB382" s="349"/>
    </row>
    <row r="383" ht="18.0" customHeight="1">
      <c r="A383" s="349"/>
      <c r="B383" s="349"/>
      <c r="C383" s="349"/>
      <c r="D383" s="349"/>
      <c r="E383" s="349"/>
      <c r="F383" s="498"/>
      <c r="G383" s="498"/>
      <c r="H383" s="349"/>
      <c r="I383" s="349"/>
      <c r="J383" s="349"/>
      <c r="K383" s="349"/>
      <c r="L383" s="349"/>
      <c r="M383" s="349"/>
      <c r="N383" s="349"/>
      <c r="O383" s="349"/>
      <c r="P383" s="349"/>
      <c r="Q383" s="349"/>
      <c r="R383" s="349"/>
      <c r="S383" s="349"/>
      <c r="T383" s="349"/>
      <c r="U383" s="349"/>
      <c r="V383" s="349"/>
      <c r="W383" s="349"/>
      <c r="X383" s="349"/>
      <c r="Y383" s="349"/>
      <c r="Z383" s="349"/>
      <c r="AA383" s="349"/>
      <c r="AB383" s="349"/>
    </row>
    <row r="384" ht="18.0" customHeight="1">
      <c r="A384" s="349"/>
      <c r="B384" s="349"/>
      <c r="C384" s="349"/>
      <c r="D384" s="349"/>
      <c r="E384" s="349"/>
      <c r="F384" s="498"/>
      <c r="G384" s="498"/>
      <c r="H384" s="349"/>
      <c r="I384" s="349"/>
      <c r="J384" s="349"/>
      <c r="K384" s="349"/>
      <c r="L384" s="349"/>
      <c r="M384" s="349"/>
      <c r="N384" s="349"/>
      <c r="O384" s="349"/>
      <c r="P384" s="349"/>
      <c r="Q384" s="349"/>
      <c r="R384" s="349"/>
      <c r="S384" s="349"/>
      <c r="T384" s="349"/>
      <c r="U384" s="349"/>
      <c r="V384" s="349"/>
      <c r="W384" s="349"/>
      <c r="X384" s="349"/>
      <c r="Y384" s="349"/>
      <c r="Z384" s="349"/>
      <c r="AA384" s="349"/>
      <c r="AB384" s="349"/>
    </row>
    <row r="385" ht="18.0" customHeight="1">
      <c r="A385" s="349"/>
      <c r="B385" s="349"/>
      <c r="C385" s="349"/>
      <c r="D385" s="349"/>
      <c r="E385" s="349"/>
      <c r="F385" s="498"/>
      <c r="G385" s="498"/>
      <c r="H385" s="349"/>
      <c r="I385" s="349"/>
      <c r="J385" s="349"/>
      <c r="K385" s="349"/>
      <c r="L385" s="349"/>
      <c r="M385" s="349"/>
      <c r="N385" s="349"/>
      <c r="O385" s="349"/>
      <c r="P385" s="349"/>
      <c r="Q385" s="349"/>
      <c r="R385" s="349"/>
      <c r="S385" s="349"/>
      <c r="T385" s="349"/>
      <c r="U385" s="349"/>
      <c r="V385" s="349"/>
      <c r="W385" s="349"/>
      <c r="X385" s="349"/>
      <c r="Y385" s="349"/>
      <c r="Z385" s="349"/>
      <c r="AA385" s="349"/>
      <c r="AB385" s="349"/>
    </row>
    <row r="386" ht="18.0" customHeight="1">
      <c r="A386" s="349"/>
      <c r="B386" s="349"/>
      <c r="C386" s="349"/>
      <c r="D386" s="349"/>
      <c r="E386" s="349"/>
      <c r="F386" s="498"/>
      <c r="G386" s="498"/>
      <c r="H386" s="349"/>
      <c r="I386" s="349"/>
      <c r="J386" s="349"/>
      <c r="K386" s="349"/>
      <c r="L386" s="349"/>
      <c r="M386" s="349"/>
      <c r="N386" s="349"/>
      <c r="O386" s="349"/>
      <c r="P386" s="349"/>
      <c r="Q386" s="349"/>
      <c r="R386" s="349"/>
      <c r="S386" s="349"/>
      <c r="T386" s="349"/>
      <c r="U386" s="349"/>
      <c r="V386" s="349"/>
      <c r="W386" s="349"/>
      <c r="X386" s="349"/>
      <c r="Y386" s="349"/>
      <c r="Z386" s="349"/>
      <c r="AA386" s="349"/>
      <c r="AB386" s="349"/>
    </row>
    <row r="387" ht="18.0" customHeight="1">
      <c r="A387" s="349"/>
      <c r="B387" s="349"/>
      <c r="C387" s="349"/>
      <c r="D387" s="349"/>
      <c r="E387" s="349"/>
      <c r="F387" s="498"/>
      <c r="G387" s="498"/>
      <c r="H387" s="349"/>
      <c r="I387" s="349"/>
      <c r="J387" s="349"/>
      <c r="K387" s="349"/>
      <c r="L387" s="349"/>
      <c r="M387" s="349"/>
      <c r="N387" s="349"/>
      <c r="O387" s="349"/>
      <c r="P387" s="349"/>
      <c r="Q387" s="349"/>
      <c r="R387" s="349"/>
      <c r="S387" s="349"/>
      <c r="T387" s="349"/>
      <c r="U387" s="349"/>
      <c r="V387" s="349"/>
      <c r="W387" s="349"/>
      <c r="X387" s="349"/>
      <c r="Y387" s="349"/>
      <c r="Z387" s="349"/>
      <c r="AA387" s="349"/>
      <c r="AB387" s="349"/>
    </row>
    <row r="388" ht="18.0" customHeight="1">
      <c r="A388" s="349"/>
      <c r="B388" s="349"/>
      <c r="C388" s="349"/>
      <c r="D388" s="349"/>
      <c r="E388" s="349"/>
      <c r="F388" s="498"/>
      <c r="G388" s="498"/>
      <c r="H388" s="349"/>
      <c r="I388" s="349"/>
      <c r="J388" s="349"/>
      <c r="K388" s="349"/>
      <c r="L388" s="349"/>
      <c r="M388" s="349"/>
      <c r="N388" s="349"/>
      <c r="O388" s="349"/>
      <c r="P388" s="349"/>
      <c r="Q388" s="349"/>
      <c r="R388" s="349"/>
      <c r="S388" s="349"/>
      <c r="T388" s="349"/>
      <c r="U388" s="349"/>
      <c r="V388" s="349"/>
      <c r="W388" s="349"/>
      <c r="X388" s="349"/>
      <c r="Y388" s="349"/>
      <c r="Z388" s="349"/>
      <c r="AA388" s="349"/>
      <c r="AB388" s="349"/>
    </row>
    <row r="389" ht="18.0" customHeight="1">
      <c r="A389" s="349"/>
      <c r="B389" s="349"/>
      <c r="C389" s="349"/>
      <c r="D389" s="349"/>
      <c r="E389" s="349"/>
      <c r="F389" s="498"/>
      <c r="G389" s="498"/>
      <c r="H389" s="349"/>
      <c r="I389" s="349"/>
      <c r="J389" s="349"/>
      <c r="K389" s="349"/>
      <c r="L389" s="349"/>
      <c r="M389" s="349"/>
      <c r="N389" s="349"/>
      <c r="O389" s="349"/>
      <c r="P389" s="349"/>
      <c r="Q389" s="349"/>
      <c r="R389" s="349"/>
      <c r="S389" s="349"/>
      <c r="T389" s="349"/>
      <c r="U389" s="349"/>
      <c r="V389" s="349"/>
      <c r="W389" s="349"/>
      <c r="X389" s="349"/>
      <c r="Y389" s="349"/>
      <c r="Z389" s="349"/>
      <c r="AA389" s="349"/>
      <c r="AB389" s="349"/>
    </row>
    <row r="390" ht="18.0" customHeight="1">
      <c r="A390" s="349"/>
      <c r="B390" s="349"/>
      <c r="C390" s="349"/>
      <c r="D390" s="349"/>
      <c r="E390" s="349"/>
      <c r="F390" s="498"/>
      <c r="G390" s="498"/>
      <c r="H390" s="349"/>
      <c r="I390" s="349"/>
      <c r="J390" s="349"/>
      <c r="K390" s="349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349"/>
      <c r="X390" s="349"/>
      <c r="Y390" s="349"/>
      <c r="Z390" s="349"/>
      <c r="AA390" s="349"/>
      <c r="AB390" s="349"/>
    </row>
    <row r="391" ht="18.0" customHeight="1">
      <c r="A391" s="349"/>
      <c r="B391" s="349"/>
      <c r="C391" s="349"/>
      <c r="D391" s="349"/>
      <c r="E391" s="349"/>
      <c r="F391" s="498"/>
      <c r="G391" s="498"/>
      <c r="H391" s="349"/>
      <c r="I391" s="349"/>
      <c r="J391" s="349"/>
      <c r="K391" s="349"/>
      <c r="L391" s="349"/>
      <c r="M391" s="349"/>
      <c r="N391" s="349"/>
      <c r="O391" s="349"/>
      <c r="P391" s="349"/>
      <c r="Q391" s="349"/>
      <c r="R391" s="349"/>
      <c r="S391" s="349"/>
      <c r="T391" s="349"/>
      <c r="U391" s="349"/>
      <c r="V391" s="349"/>
      <c r="W391" s="349"/>
      <c r="X391" s="349"/>
      <c r="Y391" s="349"/>
      <c r="Z391" s="349"/>
      <c r="AA391" s="349"/>
      <c r="AB391" s="349"/>
    </row>
    <row r="392" ht="18.0" customHeight="1">
      <c r="A392" s="349"/>
      <c r="B392" s="349"/>
      <c r="C392" s="349"/>
      <c r="D392" s="349"/>
      <c r="E392" s="349"/>
      <c r="F392" s="498"/>
      <c r="G392" s="498"/>
      <c r="H392" s="349"/>
      <c r="I392" s="349"/>
      <c r="J392" s="349"/>
      <c r="K392" s="349"/>
      <c r="L392" s="349"/>
      <c r="M392" s="349"/>
      <c r="N392" s="349"/>
      <c r="O392" s="349"/>
      <c r="P392" s="349"/>
      <c r="Q392" s="349"/>
      <c r="R392" s="349"/>
      <c r="S392" s="349"/>
      <c r="T392" s="349"/>
      <c r="U392" s="349"/>
      <c r="V392" s="349"/>
      <c r="W392" s="349"/>
      <c r="X392" s="349"/>
      <c r="Y392" s="349"/>
      <c r="Z392" s="349"/>
      <c r="AA392" s="349"/>
      <c r="AB392" s="349"/>
    </row>
    <row r="393" ht="18.0" customHeight="1">
      <c r="A393" s="349"/>
      <c r="B393" s="349"/>
      <c r="C393" s="349"/>
      <c r="D393" s="349"/>
      <c r="E393" s="349"/>
      <c r="F393" s="498"/>
      <c r="G393" s="498"/>
      <c r="H393" s="349"/>
      <c r="I393" s="349"/>
      <c r="J393" s="349"/>
      <c r="K393" s="349"/>
      <c r="L393" s="349"/>
      <c r="M393" s="349"/>
      <c r="N393" s="349"/>
      <c r="O393" s="349"/>
      <c r="P393" s="349"/>
      <c r="Q393" s="349"/>
      <c r="R393" s="349"/>
      <c r="S393" s="349"/>
      <c r="T393" s="349"/>
      <c r="U393" s="349"/>
      <c r="V393" s="349"/>
      <c r="W393" s="349"/>
      <c r="X393" s="349"/>
      <c r="Y393" s="349"/>
      <c r="Z393" s="349"/>
      <c r="AA393" s="349"/>
      <c r="AB393" s="349"/>
    </row>
    <row r="394" ht="18.0" customHeight="1">
      <c r="A394" s="349"/>
      <c r="B394" s="349"/>
      <c r="C394" s="349"/>
      <c r="D394" s="349"/>
      <c r="E394" s="349"/>
      <c r="F394" s="498"/>
      <c r="G394" s="498"/>
      <c r="H394" s="349"/>
      <c r="I394" s="349"/>
      <c r="J394" s="349"/>
      <c r="K394" s="349"/>
      <c r="L394" s="349"/>
      <c r="M394" s="349"/>
      <c r="N394" s="349"/>
      <c r="O394" s="349"/>
      <c r="P394" s="349"/>
      <c r="Q394" s="349"/>
      <c r="R394" s="349"/>
      <c r="S394" s="349"/>
      <c r="T394" s="349"/>
      <c r="U394" s="349"/>
      <c r="V394" s="349"/>
      <c r="W394" s="349"/>
      <c r="X394" s="349"/>
      <c r="Y394" s="349"/>
      <c r="Z394" s="349"/>
      <c r="AA394" s="349"/>
      <c r="AB394" s="349"/>
    </row>
    <row r="395" ht="18.0" customHeight="1">
      <c r="A395" s="349"/>
      <c r="B395" s="349"/>
      <c r="C395" s="349"/>
      <c r="D395" s="349"/>
      <c r="E395" s="349"/>
      <c r="F395" s="498"/>
      <c r="G395" s="498"/>
      <c r="H395" s="349"/>
      <c r="I395" s="349"/>
      <c r="J395" s="349"/>
      <c r="K395" s="349"/>
      <c r="L395" s="349"/>
      <c r="M395" s="349"/>
      <c r="N395" s="349"/>
      <c r="O395" s="349"/>
      <c r="P395" s="349"/>
      <c r="Q395" s="349"/>
      <c r="R395" s="349"/>
      <c r="S395" s="349"/>
      <c r="T395" s="349"/>
      <c r="U395" s="349"/>
      <c r="V395" s="349"/>
      <c r="W395" s="349"/>
      <c r="X395" s="349"/>
      <c r="Y395" s="349"/>
      <c r="Z395" s="349"/>
      <c r="AA395" s="349"/>
      <c r="AB395" s="349"/>
    </row>
    <row r="396" ht="18.0" customHeight="1">
      <c r="A396" s="349"/>
      <c r="B396" s="349"/>
      <c r="C396" s="349"/>
      <c r="D396" s="349"/>
      <c r="E396" s="349"/>
      <c r="F396" s="498"/>
      <c r="G396" s="498"/>
      <c r="H396" s="349"/>
      <c r="I396" s="349"/>
      <c r="J396" s="349"/>
      <c r="K396" s="349"/>
      <c r="L396" s="349"/>
      <c r="M396" s="349"/>
      <c r="N396" s="349"/>
      <c r="O396" s="349"/>
      <c r="P396" s="349"/>
      <c r="Q396" s="349"/>
      <c r="R396" s="349"/>
      <c r="S396" s="349"/>
      <c r="T396" s="349"/>
      <c r="U396" s="349"/>
      <c r="V396" s="349"/>
      <c r="W396" s="349"/>
      <c r="X396" s="349"/>
      <c r="Y396" s="349"/>
      <c r="Z396" s="349"/>
      <c r="AA396" s="349"/>
      <c r="AB396" s="349"/>
    </row>
    <row r="397" ht="18.0" customHeight="1">
      <c r="A397" s="349"/>
      <c r="B397" s="349"/>
      <c r="C397" s="349"/>
      <c r="D397" s="349"/>
      <c r="E397" s="349"/>
      <c r="F397" s="498"/>
      <c r="G397" s="498"/>
      <c r="H397" s="349"/>
      <c r="I397" s="349"/>
      <c r="J397" s="349"/>
      <c r="K397" s="349"/>
      <c r="L397" s="349"/>
      <c r="M397" s="349"/>
      <c r="N397" s="349"/>
      <c r="O397" s="349"/>
      <c r="P397" s="349"/>
      <c r="Q397" s="349"/>
      <c r="R397" s="349"/>
      <c r="S397" s="349"/>
      <c r="T397" s="349"/>
      <c r="U397" s="349"/>
      <c r="V397" s="349"/>
      <c r="W397" s="349"/>
      <c r="X397" s="349"/>
      <c r="Y397" s="349"/>
      <c r="Z397" s="349"/>
      <c r="AA397" s="349"/>
      <c r="AB397" s="349"/>
    </row>
    <row r="398" ht="18.0" customHeight="1">
      <c r="A398" s="349"/>
      <c r="B398" s="349"/>
      <c r="C398" s="349"/>
      <c r="D398" s="349"/>
      <c r="E398" s="349"/>
      <c r="F398" s="498"/>
      <c r="G398" s="498"/>
      <c r="H398" s="349"/>
      <c r="I398" s="349"/>
      <c r="J398" s="349"/>
      <c r="K398" s="349"/>
      <c r="L398" s="349"/>
      <c r="M398" s="349"/>
      <c r="N398" s="349"/>
      <c r="O398" s="349"/>
      <c r="P398" s="349"/>
      <c r="Q398" s="349"/>
      <c r="R398" s="349"/>
      <c r="S398" s="349"/>
      <c r="T398" s="349"/>
      <c r="U398" s="349"/>
      <c r="V398" s="349"/>
      <c r="W398" s="349"/>
      <c r="X398" s="349"/>
      <c r="Y398" s="349"/>
      <c r="Z398" s="349"/>
      <c r="AA398" s="349"/>
      <c r="AB398" s="349"/>
    </row>
    <row r="399" ht="18.0" customHeight="1">
      <c r="A399" s="349"/>
      <c r="B399" s="349"/>
      <c r="C399" s="349"/>
      <c r="D399" s="349"/>
      <c r="E399" s="349"/>
      <c r="F399" s="498"/>
      <c r="G399" s="498"/>
      <c r="H399" s="349"/>
      <c r="I399" s="349"/>
      <c r="J399" s="349"/>
      <c r="K399" s="349"/>
      <c r="L399" s="349"/>
      <c r="M399" s="349"/>
      <c r="N399" s="349"/>
      <c r="O399" s="349"/>
      <c r="P399" s="349"/>
      <c r="Q399" s="349"/>
      <c r="R399" s="349"/>
      <c r="S399" s="349"/>
      <c r="T399" s="349"/>
      <c r="U399" s="349"/>
      <c r="V399" s="349"/>
      <c r="W399" s="349"/>
      <c r="X399" s="349"/>
      <c r="Y399" s="349"/>
      <c r="Z399" s="349"/>
      <c r="AA399" s="349"/>
      <c r="AB399" s="349"/>
    </row>
    <row r="400" ht="18.0" customHeight="1">
      <c r="A400" s="349"/>
      <c r="B400" s="349"/>
      <c r="C400" s="349"/>
      <c r="D400" s="349"/>
      <c r="E400" s="349"/>
      <c r="F400" s="498"/>
      <c r="G400" s="498"/>
      <c r="H400" s="349"/>
      <c r="I400" s="349"/>
      <c r="J400" s="349"/>
      <c r="K400" s="349"/>
      <c r="L400" s="349"/>
      <c r="M400" s="349"/>
      <c r="N400" s="349"/>
      <c r="O400" s="349"/>
      <c r="P400" s="349"/>
      <c r="Q400" s="349"/>
      <c r="R400" s="349"/>
      <c r="S400" s="349"/>
      <c r="T400" s="349"/>
      <c r="U400" s="349"/>
      <c r="V400" s="349"/>
      <c r="W400" s="349"/>
      <c r="X400" s="349"/>
      <c r="Y400" s="349"/>
      <c r="Z400" s="349"/>
      <c r="AA400" s="349"/>
      <c r="AB400" s="349"/>
    </row>
    <row r="401" ht="18.0" customHeight="1">
      <c r="A401" s="349"/>
      <c r="B401" s="349"/>
      <c r="C401" s="349"/>
      <c r="D401" s="349"/>
      <c r="E401" s="349"/>
      <c r="F401" s="498"/>
      <c r="G401" s="498"/>
      <c r="H401" s="349"/>
      <c r="I401" s="349"/>
      <c r="J401" s="349"/>
      <c r="K401" s="349"/>
      <c r="L401" s="349"/>
      <c r="M401" s="349"/>
      <c r="N401" s="349"/>
      <c r="O401" s="349"/>
      <c r="P401" s="349"/>
      <c r="Q401" s="349"/>
      <c r="R401" s="349"/>
      <c r="S401" s="349"/>
      <c r="T401" s="349"/>
      <c r="U401" s="349"/>
      <c r="V401" s="349"/>
      <c r="W401" s="349"/>
      <c r="X401" s="349"/>
      <c r="Y401" s="349"/>
      <c r="Z401" s="349"/>
      <c r="AA401" s="349"/>
      <c r="AB401" s="349"/>
    </row>
    <row r="402" ht="18.0" customHeight="1">
      <c r="A402" s="349"/>
      <c r="B402" s="349"/>
      <c r="C402" s="349"/>
      <c r="D402" s="349"/>
      <c r="E402" s="349"/>
      <c r="F402" s="498"/>
      <c r="G402" s="498"/>
      <c r="H402" s="349"/>
      <c r="I402" s="349"/>
      <c r="J402" s="349"/>
      <c r="K402" s="349"/>
      <c r="L402" s="349"/>
      <c r="M402" s="349"/>
      <c r="N402" s="349"/>
      <c r="O402" s="349"/>
      <c r="P402" s="349"/>
      <c r="Q402" s="349"/>
      <c r="R402" s="349"/>
      <c r="S402" s="349"/>
      <c r="T402" s="349"/>
      <c r="U402" s="349"/>
      <c r="V402" s="349"/>
      <c r="W402" s="349"/>
      <c r="X402" s="349"/>
      <c r="Y402" s="349"/>
      <c r="Z402" s="349"/>
      <c r="AA402" s="349"/>
      <c r="AB402" s="349"/>
    </row>
    <row r="403" ht="18.0" customHeight="1">
      <c r="A403" s="349"/>
      <c r="B403" s="349"/>
      <c r="C403" s="349"/>
      <c r="D403" s="349"/>
      <c r="E403" s="349"/>
      <c r="F403" s="498"/>
      <c r="G403" s="498"/>
      <c r="H403" s="349"/>
      <c r="I403" s="349"/>
      <c r="J403" s="349"/>
      <c r="K403" s="349"/>
      <c r="L403" s="349"/>
      <c r="M403" s="349"/>
      <c r="N403" s="349"/>
      <c r="O403" s="349"/>
      <c r="P403" s="349"/>
      <c r="Q403" s="349"/>
      <c r="R403" s="349"/>
      <c r="S403" s="349"/>
      <c r="T403" s="349"/>
      <c r="U403" s="349"/>
      <c r="V403" s="349"/>
      <c r="W403" s="349"/>
      <c r="X403" s="349"/>
      <c r="Y403" s="349"/>
      <c r="Z403" s="349"/>
      <c r="AA403" s="349"/>
      <c r="AB403" s="349"/>
    </row>
    <row r="404" ht="18.0" customHeight="1">
      <c r="A404" s="349"/>
      <c r="B404" s="349"/>
      <c r="C404" s="349"/>
      <c r="D404" s="349"/>
      <c r="E404" s="349"/>
      <c r="F404" s="498"/>
      <c r="G404" s="498"/>
      <c r="H404" s="349"/>
      <c r="I404" s="349"/>
      <c r="J404" s="349"/>
      <c r="K404" s="349"/>
      <c r="L404" s="349"/>
      <c r="M404" s="349"/>
      <c r="N404" s="349"/>
      <c r="O404" s="349"/>
      <c r="P404" s="349"/>
      <c r="Q404" s="349"/>
      <c r="R404" s="349"/>
      <c r="S404" s="349"/>
      <c r="T404" s="349"/>
      <c r="U404" s="349"/>
      <c r="V404" s="349"/>
      <c r="W404" s="349"/>
      <c r="X404" s="349"/>
      <c r="Y404" s="349"/>
      <c r="Z404" s="349"/>
      <c r="AA404" s="349"/>
      <c r="AB404" s="349"/>
    </row>
    <row r="405" ht="18.0" customHeight="1">
      <c r="A405" s="349"/>
      <c r="B405" s="349"/>
      <c r="C405" s="349"/>
      <c r="D405" s="349"/>
      <c r="E405" s="349"/>
      <c r="F405" s="498"/>
      <c r="G405" s="498"/>
      <c r="H405" s="349"/>
      <c r="I405" s="349"/>
      <c r="J405" s="349"/>
      <c r="K405" s="349"/>
      <c r="L405" s="349"/>
      <c r="M405" s="349"/>
      <c r="N405" s="349"/>
      <c r="O405" s="349"/>
      <c r="P405" s="349"/>
      <c r="Q405" s="349"/>
      <c r="R405" s="349"/>
      <c r="S405" s="349"/>
      <c r="T405" s="349"/>
      <c r="U405" s="349"/>
      <c r="V405" s="349"/>
      <c r="W405" s="349"/>
      <c r="X405" s="349"/>
      <c r="Y405" s="349"/>
      <c r="Z405" s="349"/>
      <c r="AA405" s="349"/>
      <c r="AB405" s="349"/>
    </row>
    <row r="406" ht="18.0" customHeight="1">
      <c r="A406" s="349"/>
      <c r="B406" s="349"/>
      <c r="C406" s="349"/>
      <c r="D406" s="349"/>
      <c r="E406" s="349"/>
      <c r="F406" s="498"/>
      <c r="G406" s="498"/>
      <c r="H406" s="349"/>
      <c r="I406" s="349"/>
      <c r="J406" s="349"/>
      <c r="K406" s="349"/>
      <c r="L406" s="349"/>
      <c r="M406" s="349"/>
      <c r="N406" s="349"/>
      <c r="O406" s="349"/>
      <c r="P406" s="349"/>
      <c r="Q406" s="349"/>
      <c r="R406" s="349"/>
      <c r="S406" s="349"/>
      <c r="T406" s="349"/>
      <c r="U406" s="349"/>
      <c r="V406" s="349"/>
      <c r="W406" s="349"/>
      <c r="X406" s="349"/>
      <c r="Y406" s="349"/>
      <c r="Z406" s="349"/>
      <c r="AA406" s="349"/>
      <c r="AB406" s="349"/>
    </row>
    <row r="407" ht="18.0" customHeight="1">
      <c r="A407" s="349"/>
      <c r="B407" s="349"/>
      <c r="C407" s="349"/>
      <c r="D407" s="349"/>
      <c r="E407" s="349"/>
      <c r="F407" s="498"/>
      <c r="G407" s="498"/>
      <c r="H407" s="349"/>
      <c r="I407" s="349"/>
      <c r="J407" s="349"/>
      <c r="K407" s="349"/>
      <c r="L407" s="349"/>
      <c r="M407" s="349"/>
      <c r="N407" s="349"/>
      <c r="O407" s="349"/>
      <c r="P407" s="349"/>
      <c r="Q407" s="349"/>
      <c r="R407" s="349"/>
      <c r="S407" s="349"/>
      <c r="T407" s="349"/>
      <c r="U407" s="349"/>
      <c r="V407" s="349"/>
      <c r="W407" s="349"/>
      <c r="X407" s="349"/>
      <c r="Y407" s="349"/>
      <c r="Z407" s="349"/>
      <c r="AA407" s="349"/>
      <c r="AB407" s="349"/>
    </row>
    <row r="408" ht="18.0" customHeight="1">
      <c r="A408" s="349"/>
      <c r="B408" s="349"/>
      <c r="C408" s="349"/>
      <c r="D408" s="349"/>
      <c r="E408" s="349"/>
      <c r="F408" s="498"/>
      <c r="G408" s="498"/>
      <c r="H408" s="349"/>
      <c r="I408" s="349"/>
      <c r="J408" s="349"/>
      <c r="K408" s="349"/>
      <c r="L408" s="349"/>
      <c r="M408" s="349"/>
      <c r="N408" s="349"/>
      <c r="O408" s="349"/>
      <c r="P408" s="349"/>
      <c r="Q408" s="349"/>
      <c r="R408" s="349"/>
      <c r="S408" s="349"/>
      <c r="T408" s="349"/>
      <c r="U408" s="349"/>
      <c r="V408" s="349"/>
      <c r="W408" s="349"/>
      <c r="X408" s="349"/>
      <c r="Y408" s="349"/>
      <c r="Z408" s="349"/>
      <c r="AA408" s="349"/>
      <c r="AB408" s="349"/>
    </row>
    <row r="409" ht="18.0" customHeight="1">
      <c r="A409" s="349"/>
      <c r="B409" s="349"/>
      <c r="C409" s="349"/>
      <c r="D409" s="349"/>
      <c r="E409" s="349"/>
      <c r="F409" s="498"/>
      <c r="G409" s="498"/>
      <c r="H409" s="349"/>
      <c r="I409" s="349"/>
      <c r="J409" s="349"/>
      <c r="K409" s="349"/>
      <c r="L409" s="349"/>
      <c r="M409" s="349"/>
      <c r="N409" s="349"/>
      <c r="O409" s="349"/>
      <c r="P409" s="349"/>
      <c r="Q409" s="349"/>
      <c r="R409" s="349"/>
      <c r="S409" s="349"/>
      <c r="T409" s="349"/>
      <c r="U409" s="349"/>
      <c r="V409" s="349"/>
      <c r="W409" s="349"/>
      <c r="X409" s="349"/>
      <c r="Y409" s="349"/>
      <c r="Z409" s="349"/>
      <c r="AA409" s="349"/>
      <c r="AB409" s="349"/>
    </row>
    <row r="410" ht="18.0" customHeight="1">
      <c r="A410" s="349"/>
      <c r="B410" s="349"/>
      <c r="C410" s="349"/>
      <c r="D410" s="349"/>
      <c r="E410" s="349"/>
      <c r="F410" s="498"/>
      <c r="G410" s="498"/>
      <c r="H410" s="349"/>
      <c r="I410" s="349"/>
      <c r="J410" s="349"/>
      <c r="K410" s="349"/>
      <c r="L410" s="349"/>
      <c r="M410" s="349"/>
      <c r="N410" s="349"/>
      <c r="O410" s="349"/>
      <c r="P410" s="349"/>
      <c r="Q410" s="349"/>
      <c r="R410" s="349"/>
      <c r="S410" s="349"/>
      <c r="T410" s="349"/>
      <c r="U410" s="349"/>
      <c r="V410" s="349"/>
      <c r="W410" s="349"/>
      <c r="X410" s="349"/>
      <c r="Y410" s="349"/>
      <c r="Z410" s="349"/>
      <c r="AA410" s="349"/>
      <c r="AB410" s="349"/>
    </row>
    <row r="411" ht="18.0" customHeight="1">
      <c r="A411" s="349"/>
      <c r="B411" s="349"/>
      <c r="C411" s="349"/>
      <c r="D411" s="349"/>
      <c r="E411" s="349"/>
      <c r="F411" s="498"/>
      <c r="G411" s="498"/>
      <c r="H411" s="349"/>
      <c r="I411" s="349"/>
      <c r="J411" s="349"/>
      <c r="K411" s="349"/>
      <c r="L411" s="349"/>
      <c r="M411" s="349"/>
      <c r="N411" s="349"/>
      <c r="O411" s="349"/>
      <c r="P411" s="349"/>
      <c r="Q411" s="349"/>
      <c r="R411" s="349"/>
      <c r="S411" s="349"/>
      <c r="T411" s="349"/>
      <c r="U411" s="349"/>
      <c r="V411" s="349"/>
      <c r="W411" s="349"/>
      <c r="X411" s="349"/>
      <c r="Y411" s="349"/>
      <c r="Z411" s="349"/>
      <c r="AA411" s="349"/>
      <c r="AB411" s="349"/>
    </row>
    <row r="412" ht="18.0" customHeight="1">
      <c r="A412" s="349"/>
      <c r="B412" s="349"/>
      <c r="C412" s="349"/>
      <c r="D412" s="349"/>
      <c r="E412" s="349"/>
      <c r="F412" s="498"/>
      <c r="G412" s="498"/>
      <c r="H412" s="349"/>
      <c r="I412" s="349"/>
      <c r="J412" s="349"/>
      <c r="K412" s="349"/>
      <c r="L412" s="349"/>
      <c r="M412" s="349"/>
      <c r="N412" s="349"/>
      <c r="O412" s="349"/>
      <c r="P412" s="349"/>
      <c r="Q412" s="349"/>
      <c r="R412" s="349"/>
      <c r="S412" s="349"/>
      <c r="T412" s="349"/>
      <c r="U412" s="349"/>
      <c r="V412" s="349"/>
      <c r="W412" s="349"/>
      <c r="X412" s="349"/>
      <c r="Y412" s="349"/>
      <c r="Z412" s="349"/>
      <c r="AA412" s="349"/>
      <c r="AB412" s="349"/>
    </row>
    <row r="413" ht="18.0" customHeight="1">
      <c r="A413" s="349"/>
      <c r="B413" s="349"/>
      <c r="C413" s="349"/>
      <c r="D413" s="349"/>
      <c r="E413" s="349"/>
      <c r="F413" s="498"/>
      <c r="G413" s="498"/>
      <c r="H413" s="349"/>
      <c r="I413" s="349"/>
      <c r="J413" s="349"/>
      <c r="K413" s="349"/>
      <c r="L413" s="349"/>
      <c r="M413" s="349"/>
      <c r="N413" s="349"/>
      <c r="O413" s="349"/>
      <c r="P413" s="349"/>
      <c r="Q413" s="349"/>
      <c r="R413" s="349"/>
      <c r="S413" s="349"/>
      <c r="T413" s="349"/>
      <c r="U413" s="349"/>
      <c r="V413" s="349"/>
      <c r="W413" s="349"/>
      <c r="X413" s="349"/>
      <c r="Y413" s="349"/>
      <c r="Z413" s="349"/>
      <c r="AA413" s="349"/>
      <c r="AB413" s="349"/>
    </row>
    <row r="414" ht="18.0" customHeight="1">
      <c r="A414" s="349"/>
      <c r="B414" s="349"/>
      <c r="C414" s="349"/>
      <c r="D414" s="349"/>
      <c r="E414" s="349"/>
      <c r="F414" s="498"/>
      <c r="G414" s="498"/>
      <c r="H414" s="349"/>
      <c r="I414" s="349"/>
      <c r="J414" s="349"/>
      <c r="K414" s="349"/>
      <c r="L414" s="349"/>
      <c r="M414" s="349"/>
      <c r="N414" s="349"/>
      <c r="O414" s="349"/>
      <c r="P414" s="349"/>
      <c r="Q414" s="349"/>
      <c r="R414" s="349"/>
      <c r="S414" s="349"/>
      <c r="T414" s="349"/>
      <c r="U414" s="349"/>
      <c r="V414" s="349"/>
      <c r="W414" s="349"/>
      <c r="X414" s="349"/>
      <c r="Y414" s="349"/>
      <c r="Z414" s="349"/>
      <c r="AA414" s="349"/>
      <c r="AB414" s="349"/>
    </row>
    <row r="415" ht="18.0" customHeight="1">
      <c r="A415" s="349"/>
      <c r="B415" s="349"/>
      <c r="C415" s="349"/>
      <c r="D415" s="349"/>
      <c r="E415" s="349"/>
      <c r="F415" s="498"/>
      <c r="G415" s="498"/>
      <c r="H415" s="349"/>
      <c r="I415" s="349"/>
      <c r="J415" s="349"/>
      <c r="K415" s="349"/>
      <c r="L415" s="349"/>
      <c r="M415" s="349"/>
      <c r="N415" s="349"/>
      <c r="O415" s="349"/>
      <c r="P415" s="349"/>
      <c r="Q415" s="349"/>
      <c r="R415" s="349"/>
      <c r="S415" s="349"/>
      <c r="T415" s="349"/>
      <c r="U415" s="349"/>
      <c r="V415" s="349"/>
      <c r="W415" s="349"/>
      <c r="X415" s="349"/>
      <c r="Y415" s="349"/>
      <c r="Z415" s="349"/>
      <c r="AA415" s="349"/>
      <c r="AB415" s="349"/>
    </row>
    <row r="416" ht="18.0" customHeight="1">
      <c r="A416" s="349"/>
      <c r="B416" s="349"/>
      <c r="C416" s="349"/>
      <c r="D416" s="349"/>
      <c r="E416" s="349"/>
      <c r="F416" s="498"/>
      <c r="G416" s="498"/>
      <c r="H416" s="349"/>
      <c r="I416" s="349"/>
      <c r="J416" s="349"/>
      <c r="K416" s="349"/>
      <c r="L416" s="349"/>
      <c r="M416" s="349"/>
      <c r="N416" s="349"/>
      <c r="O416" s="349"/>
      <c r="P416" s="349"/>
      <c r="Q416" s="349"/>
      <c r="R416" s="349"/>
      <c r="S416" s="349"/>
      <c r="T416" s="349"/>
      <c r="U416" s="349"/>
      <c r="V416" s="349"/>
      <c r="W416" s="349"/>
      <c r="X416" s="349"/>
      <c r="Y416" s="349"/>
      <c r="Z416" s="349"/>
      <c r="AA416" s="349"/>
      <c r="AB416" s="349"/>
    </row>
    <row r="417" ht="18.0" customHeight="1">
      <c r="A417" s="349"/>
      <c r="B417" s="349"/>
      <c r="C417" s="349"/>
      <c r="D417" s="349"/>
      <c r="E417" s="349"/>
      <c r="F417" s="498"/>
      <c r="G417" s="498"/>
      <c r="H417" s="349"/>
      <c r="I417" s="349"/>
      <c r="J417" s="349"/>
      <c r="K417" s="349"/>
      <c r="L417" s="349"/>
      <c r="M417" s="349"/>
      <c r="N417" s="349"/>
      <c r="O417" s="349"/>
      <c r="P417" s="349"/>
      <c r="Q417" s="349"/>
      <c r="R417" s="349"/>
      <c r="S417" s="349"/>
      <c r="T417" s="349"/>
      <c r="U417" s="349"/>
      <c r="V417" s="349"/>
      <c r="W417" s="349"/>
      <c r="X417" s="349"/>
      <c r="Y417" s="349"/>
      <c r="Z417" s="349"/>
      <c r="AA417" s="349"/>
      <c r="AB417" s="349"/>
    </row>
    <row r="418" ht="18.0" customHeight="1">
      <c r="A418" s="349"/>
      <c r="B418" s="349"/>
      <c r="C418" s="349"/>
      <c r="D418" s="349"/>
      <c r="E418" s="349"/>
      <c r="F418" s="498"/>
      <c r="G418" s="498"/>
      <c r="H418" s="349"/>
      <c r="I418" s="349"/>
      <c r="J418" s="349"/>
      <c r="K418" s="349"/>
      <c r="L418" s="349"/>
      <c r="M418" s="349"/>
      <c r="N418" s="349"/>
      <c r="O418" s="349"/>
      <c r="P418" s="349"/>
      <c r="Q418" s="349"/>
      <c r="R418" s="349"/>
      <c r="S418" s="349"/>
      <c r="T418" s="349"/>
      <c r="U418" s="349"/>
      <c r="V418" s="349"/>
      <c r="W418" s="349"/>
      <c r="X418" s="349"/>
      <c r="Y418" s="349"/>
      <c r="Z418" s="349"/>
      <c r="AA418" s="349"/>
      <c r="AB418" s="349"/>
    </row>
    <row r="419" ht="18.0" customHeight="1">
      <c r="A419" s="349"/>
      <c r="B419" s="349"/>
      <c r="C419" s="349"/>
      <c r="D419" s="349"/>
      <c r="E419" s="349"/>
      <c r="F419" s="498"/>
      <c r="G419" s="498"/>
      <c r="H419" s="349"/>
      <c r="I419" s="349"/>
      <c r="J419" s="349"/>
      <c r="K419" s="349"/>
      <c r="L419" s="349"/>
      <c r="M419" s="349"/>
      <c r="N419" s="349"/>
      <c r="O419" s="349"/>
      <c r="P419" s="349"/>
      <c r="Q419" s="349"/>
      <c r="R419" s="349"/>
      <c r="S419" s="349"/>
      <c r="T419" s="349"/>
      <c r="U419" s="349"/>
      <c r="V419" s="349"/>
      <c r="W419" s="349"/>
      <c r="X419" s="349"/>
      <c r="Y419" s="349"/>
      <c r="Z419" s="349"/>
      <c r="AA419" s="349"/>
      <c r="AB419" s="349"/>
    </row>
    <row r="420" ht="18.0" customHeight="1">
      <c r="A420" s="349"/>
      <c r="B420" s="349"/>
      <c r="C420" s="349"/>
      <c r="D420" s="349"/>
      <c r="E420" s="349"/>
      <c r="F420" s="498"/>
      <c r="G420" s="498"/>
      <c r="H420" s="349"/>
      <c r="I420" s="349"/>
      <c r="J420" s="349"/>
      <c r="K420" s="349"/>
      <c r="L420" s="349"/>
      <c r="M420" s="349"/>
      <c r="N420" s="349"/>
      <c r="O420" s="349"/>
      <c r="P420" s="349"/>
      <c r="Q420" s="349"/>
      <c r="R420" s="349"/>
      <c r="S420" s="349"/>
      <c r="T420" s="349"/>
      <c r="U420" s="349"/>
      <c r="V420" s="349"/>
      <c r="W420" s="349"/>
      <c r="X420" s="349"/>
      <c r="Y420" s="349"/>
      <c r="Z420" s="349"/>
      <c r="AA420" s="349"/>
      <c r="AB420" s="349"/>
    </row>
    <row r="421" ht="18.0" customHeight="1">
      <c r="A421" s="349"/>
      <c r="B421" s="349"/>
      <c r="C421" s="349"/>
      <c r="D421" s="349"/>
      <c r="E421" s="349"/>
      <c r="F421" s="498"/>
      <c r="G421" s="498"/>
      <c r="H421" s="349"/>
      <c r="I421" s="349"/>
      <c r="J421" s="349"/>
      <c r="K421" s="349"/>
      <c r="L421" s="349"/>
      <c r="M421" s="349"/>
      <c r="N421" s="349"/>
      <c r="O421" s="349"/>
      <c r="P421" s="349"/>
      <c r="Q421" s="349"/>
      <c r="R421" s="349"/>
      <c r="S421" s="349"/>
      <c r="T421" s="349"/>
      <c r="U421" s="349"/>
      <c r="V421" s="349"/>
      <c r="W421" s="349"/>
      <c r="X421" s="349"/>
      <c r="Y421" s="349"/>
      <c r="Z421" s="349"/>
      <c r="AA421" s="349"/>
      <c r="AB421" s="349"/>
    </row>
    <row r="422" ht="18.0" customHeight="1">
      <c r="A422" s="349"/>
      <c r="B422" s="349"/>
      <c r="C422" s="349"/>
      <c r="D422" s="349"/>
      <c r="E422" s="349"/>
      <c r="F422" s="498"/>
      <c r="G422" s="498"/>
      <c r="H422" s="349"/>
      <c r="I422" s="349"/>
      <c r="J422" s="349"/>
      <c r="K422" s="349"/>
      <c r="L422" s="349"/>
      <c r="M422" s="349"/>
      <c r="N422" s="349"/>
      <c r="O422" s="349"/>
      <c r="P422" s="349"/>
      <c r="Q422" s="349"/>
      <c r="R422" s="349"/>
      <c r="S422" s="349"/>
      <c r="T422" s="349"/>
      <c r="U422" s="349"/>
      <c r="V422" s="349"/>
      <c r="W422" s="349"/>
      <c r="X422" s="349"/>
      <c r="Y422" s="349"/>
      <c r="Z422" s="349"/>
      <c r="AA422" s="349"/>
      <c r="AB422" s="349"/>
    </row>
    <row r="423" ht="18.0" customHeight="1">
      <c r="A423" s="349"/>
      <c r="B423" s="349"/>
      <c r="C423" s="349"/>
      <c r="D423" s="349"/>
      <c r="E423" s="349"/>
      <c r="F423" s="498"/>
      <c r="G423" s="498"/>
      <c r="H423" s="349"/>
      <c r="I423" s="349"/>
      <c r="J423" s="349"/>
      <c r="K423" s="349"/>
      <c r="L423" s="349"/>
      <c r="M423" s="349"/>
      <c r="N423" s="349"/>
      <c r="O423" s="349"/>
      <c r="P423" s="349"/>
      <c r="Q423" s="349"/>
      <c r="R423" s="349"/>
      <c r="S423" s="349"/>
      <c r="T423" s="349"/>
      <c r="U423" s="349"/>
      <c r="V423" s="349"/>
      <c r="W423" s="349"/>
      <c r="X423" s="349"/>
      <c r="Y423" s="349"/>
      <c r="Z423" s="349"/>
      <c r="AA423" s="349"/>
      <c r="AB423" s="349"/>
    </row>
    <row r="424" ht="18.0" customHeight="1">
      <c r="A424" s="349"/>
      <c r="B424" s="349"/>
      <c r="C424" s="349"/>
      <c r="D424" s="349"/>
      <c r="E424" s="349"/>
      <c r="F424" s="498"/>
      <c r="G424" s="498"/>
      <c r="H424" s="349"/>
      <c r="I424" s="349"/>
      <c r="J424" s="349"/>
      <c r="K424" s="349"/>
      <c r="L424" s="349"/>
      <c r="M424" s="349"/>
      <c r="N424" s="349"/>
      <c r="O424" s="349"/>
      <c r="P424" s="349"/>
      <c r="Q424" s="349"/>
      <c r="R424" s="349"/>
      <c r="S424" s="349"/>
      <c r="T424" s="349"/>
      <c r="U424" s="349"/>
      <c r="V424" s="349"/>
      <c r="W424" s="349"/>
      <c r="X424" s="349"/>
      <c r="Y424" s="349"/>
      <c r="Z424" s="349"/>
      <c r="AA424" s="349"/>
      <c r="AB424" s="349"/>
    </row>
    <row r="425" ht="18.0" customHeight="1">
      <c r="A425" s="349"/>
      <c r="B425" s="349"/>
      <c r="C425" s="349"/>
      <c r="D425" s="349"/>
      <c r="E425" s="349"/>
      <c r="F425" s="498"/>
      <c r="G425" s="498"/>
      <c r="H425" s="349"/>
      <c r="I425" s="349"/>
      <c r="J425" s="349"/>
      <c r="K425" s="349"/>
      <c r="L425" s="349"/>
      <c r="M425" s="349"/>
      <c r="N425" s="349"/>
      <c r="O425" s="349"/>
      <c r="P425" s="349"/>
      <c r="Q425" s="349"/>
      <c r="R425" s="349"/>
      <c r="S425" s="349"/>
      <c r="T425" s="349"/>
      <c r="U425" s="349"/>
      <c r="V425" s="349"/>
      <c r="W425" s="349"/>
      <c r="X425" s="349"/>
      <c r="Y425" s="349"/>
      <c r="Z425" s="349"/>
      <c r="AA425" s="349"/>
      <c r="AB425" s="349"/>
    </row>
    <row r="426" ht="18.0" customHeight="1">
      <c r="A426" s="349"/>
      <c r="B426" s="349"/>
      <c r="C426" s="349"/>
      <c r="D426" s="349"/>
      <c r="E426" s="349"/>
      <c r="F426" s="498"/>
      <c r="G426" s="498"/>
      <c r="H426" s="349"/>
      <c r="I426" s="349"/>
      <c r="J426" s="349"/>
      <c r="K426" s="349"/>
      <c r="L426" s="349"/>
      <c r="M426" s="349"/>
      <c r="N426" s="349"/>
      <c r="O426" s="349"/>
      <c r="P426" s="349"/>
      <c r="Q426" s="349"/>
      <c r="R426" s="349"/>
      <c r="S426" s="349"/>
      <c r="T426" s="349"/>
      <c r="U426" s="349"/>
      <c r="V426" s="349"/>
      <c r="W426" s="349"/>
      <c r="X426" s="349"/>
      <c r="Y426" s="349"/>
      <c r="Z426" s="349"/>
      <c r="AA426" s="349"/>
      <c r="AB426" s="349"/>
    </row>
    <row r="427" ht="18.0" customHeight="1">
      <c r="A427" s="349"/>
      <c r="B427" s="349"/>
      <c r="C427" s="349"/>
      <c r="D427" s="349"/>
      <c r="E427" s="349"/>
      <c r="F427" s="498"/>
      <c r="G427" s="498"/>
      <c r="H427" s="349"/>
      <c r="I427" s="349"/>
      <c r="J427" s="349"/>
      <c r="K427" s="349"/>
      <c r="L427" s="349"/>
      <c r="M427" s="349"/>
      <c r="N427" s="349"/>
      <c r="O427" s="349"/>
      <c r="P427" s="349"/>
      <c r="Q427" s="349"/>
      <c r="R427" s="349"/>
      <c r="S427" s="349"/>
      <c r="T427" s="349"/>
      <c r="U427" s="349"/>
      <c r="V427" s="349"/>
      <c r="W427" s="349"/>
      <c r="X427" s="349"/>
      <c r="Y427" s="349"/>
      <c r="Z427" s="349"/>
      <c r="AA427" s="349"/>
      <c r="AB427" s="349"/>
    </row>
    <row r="428" ht="18.0" customHeight="1">
      <c r="A428" s="349"/>
      <c r="B428" s="349"/>
      <c r="C428" s="349"/>
      <c r="D428" s="349"/>
      <c r="E428" s="349"/>
      <c r="F428" s="498"/>
      <c r="G428" s="498"/>
      <c r="H428" s="349"/>
      <c r="I428" s="349"/>
      <c r="J428" s="349"/>
      <c r="K428" s="349"/>
      <c r="L428" s="349"/>
      <c r="M428" s="349"/>
      <c r="N428" s="349"/>
      <c r="O428" s="349"/>
      <c r="P428" s="349"/>
      <c r="Q428" s="349"/>
      <c r="R428" s="349"/>
      <c r="S428" s="349"/>
      <c r="T428" s="349"/>
      <c r="U428" s="349"/>
      <c r="V428" s="349"/>
      <c r="W428" s="349"/>
      <c r="X428" s="349"/>
      <c r="Y428" s="349"/>
      <c r="Z428" s="349"/>
      <c r="AA428" s="349"/>
      <c r="AB428" s="349"/>
    </row>
    <row r="429" ht="18.0" customHeight="1">
      <c r="A429" s="349"/>
      <c r="B429" s="349"/>
      <c r="C429" s="349"/>
      <c r="D429" s="349"/>
      <c r="E429" s="349"/>
      <c r="F429" s="498"/>
      <c r="G429" s="498"/>
      <c r="H429" s="349"/>
      <c r="I429" s="349"/>
      <c r="J429" s="349"/>
      <c r="K429" s="349"/>
      <c r="L429" s="349"/>
      <c r="M429" s="349"/>
      <c r="N429" s="349"/>
      <c r="O429" s="349"/>
      <c r="P429" s="349"/>
      <c r="Q429" s="349"/>
      <c r="R429" s="349"/>
      <c r="S429" s="349"/>
      <c r="T429" s="349"/>
      <c r="U429" s="349"/>
      <c r="V429" s="349"/>
      <c r="W429" s="349"/>
      <c r="X429" s="349"/>
      <c r="Y429" s="349"/>
      <c r="Z429" s="349"/>
      <c r="AA429" s="349"/>
      <c r="AB429" s="349"/>
    </row>
    <row r="430" ht="18.0" customHeight="1">
      <c r="A430" s="349"/>
      <c r="B430" s="349"/>
      <c r="C430" s="349"/>
      <c r="D430" s="349"/>
      <c r="E430" s="349"/>
      <c r="F430" s="498"/>
      <c r="G430" s="498"/>
      <c r="H430" s="349"/>
      <c r="I430" s="349"/>
      <c r="J430" s="349"/>
      <c r="K430" s="349"/>
      <c r="L430" s="349"/>
      <c r="M430" s="349"/>
      <c r="N430" s="349"/>
      <c r="O430" s="349"/>
      <c r="P430" s="349"/>
      <c r="Q430" s="349"/>
      <c r="R430" s="349"/>
      <c r="S430" s="349"/>
      <c r="T430" s="349"/>
      <c r="U430" s="349"/>
      <c r="V430" s="349"/>
      <c r="W430" s="349"/>
      <c r="X430" s="349"/>
      <c r="Y430" s="349"/>
      <c r="Z430" s="349"/>
      <c r="AA430" s="349"/>
      <c r="AB430" s="349"/>
    </row>
    <row r="431" ht="18.0" customHeight="1">
      <c r="A431" s="349"/>
      <c r="B431" s="349"/>
      <c r="C431" s="349"/>
      <c r="D431" s="349"/>
      <c r="E431" s="349"/>
      <c r="F431" s="498"/>
      <c r="G431" s="498"/>
      <c r="H431" s="349"/>
      <c r="I431" s="349"/>
      <c r="J431" s="349"/>
      <c r="K431" s="349"/>
      <c r="L431" s="349"/>
      <c r="M431" s="349"/>
      <c r="N431" s="349"/>
      <c r="O431" s="349"/>
      <c r="P431" s="349"/>
      <c r="Q431" s="349"/>
      <c r="R431" s="349"/>
      <c r="S431" s="349"/>
      <c r="T431" s="349"/>
      <c r="U431" s="349"/>
      <c r="V431" s="349"/>
      <c r="W431" s="349"/>
      <c r="X431" s="349"/>
      <c r="Y431" s="349"/>
      <c r="Z431" s="349"/>
      <c r="AA431" s="349"/>
      <c r="AB431" s="349"/>
    </row>
    <row r="432" ht="18.0" customHeight="1">
      <c r="A432" s="349"/>
      <c r="B432" s="349"/>
      <c r="C432" s="349"/>
      <c r="D432" s="349"/>
      <c r="E432" s="349"/>
      <c r="F432" s="498"/>
      <c r="G432" s="498"/>
      <c r="H432" s="349"/>
      <c r="I432" s="349"/>
      <c r="J432" s="349"/>
      <c r="K432" s="349"/>
      <c r="L432" s="349"/>
      <c r="M432" s="349"/>
      <c r="N432" s="349"/>
      <c r="O432" s="349"/>
      <c r="P432" s="349"/>
      <c r="Q432" s="349"/>
      <c r="R432" s="349"/>
      <c r="S432" s="349"/>
      <c r="T432" s="349"/>
      <c r="U432" s="349"/>
      <c r="V432" s="349"/>
      <c r="W432" s="349"/>
      <c r="X432" s="349"/>
      <c r="Y432" s="349"/>
      <c r="Z432" s="349"/>
      <c r="AA432" s="349"/>
      <c r="AB432" s="349"/>
    </row>
    <row r="433" ht="18.0" customHeight="1">
      <c r="A433" s="349"/>
      <c r="B433" s="349"/>
      <c r="C433" s="349"/>
      <c r="D433" s="349"/>
      <c r="E433" s="349"/>
      <c r="F433" s="498"/>
      <c r="G433" s="498"/>
      <c r="H433" s="349"/>
      <c r="I433" s="349"/>
      <c r="J433" s="349"/>
      <c r="K433" s="349"/>
      <c r="L433" s="349"/>
      <c r="M433" s="349"/>
      <c r="N433" s="349"/>
      <c r="O433" s="349"/>
      <c r="P433" s="349"/>
      <c r="Q433" s="349"/>
      <c r="R433" s="349"/>
      <c r="S433" s="349"/>
      <c r="T433" s="349"/>
      <c r="U433" s="349"/>
      <c r="V433" s="349"/>
      <c r="W433" s="349"/>
      <c r="X433" s="349"/>
      <c r="Y433" s="349"/>
      <c r="Z433" s="349"/>
      <c r="AA433" s="349"/>
      <c r="AB433" s="349"/>
    </row>
    <row r="434" ht="18.0" customHeight="1">
      <c r="A434" s="349"/>
      <c r="B434" s="349"/>
      <c r="C434" s="349"/>
      <c r="D434" s="349"/>
      <c r="E434" s="349"/>
      <c r="F434" s="498"/>
      <c r="G434" s="498"/>
      <c r="H434" s="349"/>
      <c r="I434" s="349"/>
      <c r="J434" s="349"/>
      <c r="K434" s="349"/>
      <c r="L434" s="349"/>
      <c r="M434" s="349"/>
      <c r="N434" s="349"/>
      <c r="O434" s="349"/>
      <c r="P434" s="349"/>
      <c r="Q434" s="349"/>
      <c r="R434" s="349"/>
      <c r="S434" s="349"/>
      <c r="T434" s="349"/>
      <c r="U434" s="349"/>
      <c r="V434" s="349"/>
      <c r="W434" s="349"/>
      <c r="X434" s="349"/>
      <c r="Y434" s="349"/>
      <c r="Z434" s="349"/>
      <c r="AA434" s="349"/>
      <c r="AB434" s="349"/>
    </row>
    <row r="435" ht="18.0" customHeight="1">
      <c r="A435" s="349"/>
      <c r="B435" s="349"/>
      <c r="C435" s="349"/>
      <c r="D435" s="349"/>
      <c r="E435" s="349"/>
      <c r="F435" s="498"/>
      <c r="G435" s="498"/>
      <c r="H435" s="349"/>
      <c r="I435" s="349"/>
      <c r="J435" s="349"/>
      <c r="K435" s="349"/>
      <c r="L435" s="349"/>
      <c r="M435" s="349"/>
      <c r="N435" s="349"/>
      <c r="O435" s="349"/>
      <c r="P435" s="349"/>
      <c r="Q435" s="349"/>
      <c r="R435" s="349"/>
      <c r="S435" s="349"/>
      <c r="T435" s="349"/>
      <c r="U435" s="349"/>
      <c r="V435" s="349"/>
      <c r="W435" s="349"/>
      <c r="X435" s="349"/>
      <c r="Y435" s="349"/>
      <c r="Z435" s="349"/>
      <c r="AA435" s="349"/>
      <c r="AB435" s="349"/>
    </row>
    <row r="436" ht="18.0" customHeight="1">
      <c r="A436" s="349"/>
      <c r="B436" s="349"/>
      <c r="C436" s="349"/>
      <c r="D436" s="349"/>
      <c r="E436" s="349"/>
      <c r="F436" s="498"/>
      <c r="G436" s="498"/>
      <c r="H436" s="349"/>
      <c r="I436" s="349"/>
      <c r="J436" s="349"/>
      <c r="K436" s="349"/>
      <c r="L436" s="349"/>
      <c r="M436" s="349"/>
      <c r="N436" s="349"/>
      <c r="O436" s="349"/>
      <c r="P436" s="349"/>
      <c r="Q436" s="349"/>
      <c r="R436" s="349"/>
      <c r="S436" s="349"/>
      <c r="T436" s="349"/>
      <c r="U436" s="349"/>
      <c r="V436" s="349"/>
      <c r="W436" s="349"/>
      <c r="X436" s="349"/>
      <c r="Y436" s="349"/>
      <c r="Z436" s="349"/>
      <c r="AA436" s="349"/>
      <c r="AB436" s="349"/>
    </row>
    <row r="437" ht="18.0" customHeight="1">
      <c r="A437" s="349"/>
      <c r="B437" s="349"/>
      <c r="C437" s="349"/>
      <c r="D437" s="349"/>
      <c r="E437" s="349"/>
      <c r="F437" s="498"/>
      <c r="G437" s="498"/>
      <c r="H437" s="349"/>
      <c r="I437" s="349"/>
      <c r="J437" s="349"/>
      <c r="K437" s="349"/>
      <c r="L437" s="349"/>
      <c r="M437" s="349"/>
      <c r="N437" s="349"/>
      <c r="O437" s="349"/>
      <c r="P437" s="349"/>
      <c r="Q437" s="349"/>
      <c r="R437" s="349"/>
      <c r="S437" s="349"/>
      <c r="T437" s="349"/>
      <c r="U437" s="349"/>
      <c r="V437" s="349"/>
      <c r="W437" s="349"/>
      <c r="X437" s="349"/>
      <c r="Y437" s="349"/>
      <c r="Z437" s="349"/>
      <c r="AA437" s="349"/>
      <c r="AB437" s="349"/>
    </row>
    <row r="438" ht="18.0" customHeight="1">
      <c r="A438" s="349"/>
      <c r="B438" s="349"/>
      <c r="C438" s="349"/>
      <c r="D438" s="349"/>
      <c r="E438" s="349"/>
      <c r="F438" s="498"/>
      <c r="G438" s="498"/>
      <c r="H438" s="349"/>
      <c r="I438" s="349"/>
      <c r="J438" s="349"/>
      <c r="K438" s="349"/>
      <c r="L438" s="349"/>
      <c r="M438" s="349"/>
      <c r="N438" s="349"/>
      <c r="O438" s="349"/>
      <c r="P438" s="349"/>
      <c r="Q438" s="349"/>
      <c r="R438" s="349"/>
      <c r="S438" s="349"/>
      <c r="T438" s="349"/>
      <c r="U438" s="349"/>
      <c r="V438" s="349"/>
      <c r="W438" s="349"/>
      <c r="X438" s="349"/>
      <c r="Y438" s="349"/>
      <c r="Z438" s="349"/>
      <c r="AA438" s="349"/>
      <c r="AB438" s="349"/>
    </row>
    <row r="439" ht="18.0" customHeight="1">
      <c r="A439" s="349"/>
      <c r="B439" s="349"/>
      <c r="C439" s="349"/>
      <c r="D439" s="349"/>
      <c r="E439" s="349"/>
      <c r="F439" s="498"/>
      <c r="G439" s="498"/>
      <c r="H439" s="349"/>
      <c r="I439" s="349"/>
      <c r="J439" s="349"/>
      <c r="K439" s="349"/>
      <c r="L439" s="349"/>
      <c r="M439" s="349"/>
      <c r="N439" s="349"/>
      <c r="O439" s="349"/>
      <c r="P439" s="349"/>
      <c r="Q439" s="349"/>
      <c r="R439" s="349"/>
      <c r="S439" s="349"/>
      <c r="T439" s="349"/>
      <c r="U439" s="349"/>
      <c r="V439" s="349"/>
      <c r="W439" s="349"/>
      <c r="X439" s="349"/>
      <c r="Y439" s="349"/>
      <c r="Z439" s="349"/>
      <c r="AA439" s="349"/>
      <c r="AB439" s="349"/>
    </row>
    <row r="440" ht="18.0" customHeight="1">
      <c r="A440" s="349"/>
      <c r="B440" s="349"/>
      <c r="C440" s="349"/>
      <c r="D440" s="349"/>
      <c r="E440" s="349"/>
      <c r="F440" s="498"/>
      <c r="G440" s="498"/>
      <c r="H440" s="349"/>
      <c r="I440" s="349"/>
      <c r="J440" s="349"/>
      <c r="K440" s="349"/>
      <c r="L440" s="349"/>
      <c r="M440" s="349"/>
      <c r="N440" s="349"/>
      <c r="O440" s="349"/>
      <c r="P440" s="349"/>
      <c r="Q440" s="349"/>
      <c r="R440" s="349"/>
      <c r="S440" s="349"/>
      <c r="T440" s="349"/>
      <c r="U440" s="349"/>
      <c r="V440" s="349"/>
      <c r="W440" s="349"/>
      <c r="X440" s="349"/>
      <c r="Y440" s="349"/>
      <c r="Z440" s="349"/>
      <c r="AA440" s="349"/>
      <c r="AB440" s="349"/>
    </row>
    <row r="441" ht="18.0" customHeight="1">
      <c r="A441" s="349"/>
      <c r="B441" s="349"/>
      <c r="C441" s="349"/>
      <c r="D441" s="349"/>
      <c r="E441" s="349"/>
      <c r="F441" s="498"/>
      <c r="G441" s="498"/>
      <c r="H441" s="349"/>
      <c r="I441" s="349"/>
      <c r="J441" s="349"/>
      <c r="K441" s="349"/>
      <c r="L441" s="349"/>
      <c r="M441" s="349"/>
      <c r="N441" s="349"/>
      <c r="O441" s="349"/>
      <c r="P441" s="349"/>
      <c r="Q441" s="349"/>
      <c r="R441" s="349"/>
      <c r="S441" s="349"/>
      <c r="T441" s="349"/>
      <c r="U441" s="349"/>
      <c r="V441" s="349"/>
      <c r="W441" s="349"/>
      <c r="X441" s="349"/>
      <c r="Y441" s="349"/>
      <c r="Z441" s="349"/>
      <c r="AA441" s="349"/>
      <c r="AB441" s="349"/>
    </row>
    <row r="442" ht="18.0" customHeight="1">
      <c r="A442" s="349"/>
      <c r="B442" s="349"/>
      <c r="C442" s="349"/>
      <c r="D442" s="349"/>
      <c r="E442" s="349"/>
      <c r="F442" s="498"/>
      <c r="G442" s="498"/>
      <c r="H442" s="349"/>
      <c r="I442" s="349"/>
      <c r="J442" s="349"/>
      <c r="K442" s="349"/>
      <c r="L442" s="349"/>
      <c r="M442" s="349"/>
      <c r="N442" s="349"/>
      <c r="O442" s="349"/>
      <c r="P442" s="349"/>
      <c r="Q442" s="349"/>
      <c r="R442" s="349"/>
      <c r="S442" s="349"/>
      <c r="T442" s="349"/>
      <c r="U442" s="349"/>
      <c r="V442" s="349"/>
      <c r="W442" s="349"/>
      <c r="X442" s="349"/>
      <c r="Y442" s="349"/>
      <c r="Z442" s="349"/>
      <c r="AA442" s="349"/>
      <c r="AB442" s="349"/>
    </row>
    <row r="443" ht="18.0" customHeight="1">
      <c r="A443" s="349"/>
      <c r="B443" s="349"/>
      <c r="C443" s="349"/>
      <c r="D443" s="349"/>
      <c r="E443" s="349"/>
      <c r="F443" s="498"/>
      <c r="G443" s="498"/>
      <c r="H443" s="349"/>
      <c r="I443" s="349"/>
      <c r="J443" s="349"/>
      <c r="K443" s="349"/>
      <c r="L443" s="349"/>
      <c r="M443" s="349"/>
      <c r="N443" s="349"/>
      <c r="O443" s="349"/>
      <c r="P443" s="349"/>
      <c r="Q443" s="349"/>
      <c r="R443" s="349"/>
      <c r="S443" s="349"/>
      <c r="T443" s="349"/>
      <c r="U443" s="349"/>
      <c r="V443" s="349"/>
      <c r="W443" s="349"/>
      <c r="X443" s="349"/>
      <c r="Y443" s="349"/>
      <c r="Z443" s="349"/>
      <c r="AA443" s="349"/>
      <c r="AB443" s="349"/>
    </row>
    <row r="444" ht="18.0" customHeight="1">
      <c r="A444" s="349"/>
      <c r="B444" s="349"/>
      <c r="C444" s="349"/>
      <c r="D444" s="349"/>
      <c r="E444" s="349"/>
      <c r="F444" s="498"/>
      <c r="G444" s="498"/>
      <c r="H444" s="349"/>
      <c r="I444" s="349"/>
      <c r="J444" s="349"/>
      <c r="K444" s="349"/>
      <c r="L444" s="349"/>
      <c r="M444" s="349"/>
      <c r="N444" s="349"/>
      <c r="O444" s="349"/>
      <c r="P444" s="349"/>
      <c r="Q444" s="349"/>
      <c r="R444" s="349"/>
      <c r="S444" s="349"/>
      <c r="T444" s="349"/>
      <c r="U444" s="349"/>
      <c r="V444" s="349"/>
      <c r="W444" s="349"/>
      <c r="X444" s="349"/>
      <c r="Y444" s="349"/>
      <c r="Z444" s="349"/>
      <c r="AA444" s="349"/>
      <c r="AB444" s="349"/>
    </row>
    <row r="445" ht="18.0" customHeight="1">
      <c r="A445" s="349"/>
      <c r="B445" s="349"/>
      <c r="C445" s="349"/>
      <c r="D445" s="349"/>
      <c r="E445" s="349"/>
      <c r="F445" s="498"/>
      <c r="G445" s="498"/>
      <c r="H445" s="349"/>
      <c r="I445" s="349"/>
      <c r="J445" s="349"/>
      <c r="K445" s="349"/>
      <c r="L445" s="349"/>
      <c r="M445" s="349"/>
      <c r="N445" s="349"/>
      <c r="O445" s="349"/>
      <c r="P445" s="349"/>
      <c r="Q445" s="349"/>
      <c r="R445" s="349"/>
      <c r="S445" s="349"/>
      <c r="T445" s="349"/>
      <c r="U445" s="349"/>
      <c r="V445" s="349"/>
      <c r="W445" s="349"/>
      <c r="X445" s="349"/>
      <c r="Y445" s="349"/>
      <c r="Z445" s="349"/>
      <c r="AA445" s="349"/>
      <c r="AB445" s="349"/>
    </row>
    <row r="446" ht="18.0" customHeight="1">
      <c r="A446" s="349"/>
      <c r="B446" s="349"/>
      <c r="C446" s="349"/>
      <c r="D446" s="349"/>
      <c r="E446" s="349"/>
      <c r="F446" s="498"/>
      <c r="G446" s="498"/>
      <c r="H446" s="349"/>
      <c r="I446" s="349"/>
      <c r="J446" s="349"/>
      <c r="K446" s="349"/>
      <c r="L446" s="349"/>
      <c r="M446" s="349"/>
      <c r="N446" s="349"/>
      <c r="O446" s="349"/>
      <c r="P446" s="349"/>
      <c r="Q446" s="349"/>
      <c r="R446" s="349"/>
      <c r="S446" s="349"/>
      <c r="T446" s="349"/>
      <c r="U446" s="349"/>
      <c r="V446" s="349"/>
      <c r="W446" s="349"/>
      <c r="X446" s="349"/>
      <c r="Y446" s="349"/>
      <c r="Z446" s="349"/>
      <c r="AA446" s="349"/>
      <c r="AB446" s="349"/>
    </row>
    <row r="447" ht="18.0" customHeight="1">
      <c r="A447" s="349"/>
      <c r="B447" s="349"/>
      <c r="C447" s="349"/>
      <c r="D447" s="349"/>
      <c r="E447" s="349"/>
      <c r="F447" s="498"/>
      <c r="G447" s="498"/>
      <c r="H447" s="349"/>
      <c r="I447" s="349"/>
      <c r="J447" s="349"/>
      <c r="K447" s="349"/>
      <c r="L447" s="349"/>
      <c r="M447" s="349"/>
      <c r="N447" s="349"/>
      <c r="O447" s="349"/>
      <c r="P447" s="349"/>
      <c r="Q447" s="349"/>
      <c r="R447" s="349"/>
      <c r="S447" s="349"/>
      <c r="T447" s="349"/>
      <c r="U447" s="349"/>
      <c r="V447" s="349"/>
      <c r="W447" s="349"/>
      <c r="X447" s="349"/>
      <c r="Y447" s="349"/>
      <c r="Z447" s="349"/>
      <c r="AA447" s="349"/>
      <c r="AB447" s="349"/>
    </row>
    <row r="448" ht="18.0" customHeight="1">
      <c r="A448" s="349"/>
      <c r="B448" s="349"/>
      <c r="C448" s="349"/>
      <c r="D448" s="349"/>
      <c r="E448" s="349"/>
      <c r="F448" s="498"/>
      <c r="G448" s="498"/>
      <c r="H448" s="349"/>
      <c r="I448" s="349"/>
      <c r="J448" s="349"/>
      <c r="K448" s="349"/>
      <c r="L448" s="349"/>
      <c r="M448" s="349"/>
      <c r="N448" s="349"/>
      <c r="O448" s="349"/>
      <c r="P448" s="349"/>
      <c r="Q448" s="349"/>
      <c r="R448" s="349"/>
      <c r="S448" s="349"/>
      <c r="T448" s="349"/>
      <c r="U448" s="349"/>
      <c r="V448" s="349"/>
      <c r="W448" s="349"/>
      <c r="X448" s="349"/>
      <c r="Y448" s="349"/>
      <c r="Z448" s="349"/>
      <c r="AA448" s="349"/>
      <c r="AB448" s="349"/>
    </row>
    <row r="449" ht="18.0" customHeight="1">
      <c r="A449" s="349"/>
      <c r="B449" s="349"/>
      <c r="C449" s="349"/>
      <c r="D449" s="349"/>
      <c r="E449" s="349"/>
      <c r="F449" s="498"/>
      <c r="G449" s="498"/>
      <c r="H449" s="349"/>
      <c r="I449" s="349"/>
      <c r="J449" s="349"/>
      <c r="K449" s="349"/>
      <c r="L449" s="349"/>
      <c r="M449" s="349"/>
      <c r="N449" s="349"/>
      <c r="O449" s="349"/>
      <c r="P449" s="349"/>
      <c r="Q449" s="349"/>
      <c r="R449" s="349"/>
      <c r="S449" s="349"/>
      <c r="T449" s="349"/>
      <c r="U449" s="349"/>
      <c r="V449" s="349"/>
      <c r="W449" s="349"/>
      <c r="X449" s="349"/>
      <c r="Y449" s="349"/>
      <c r="Z449" s="349"/>
      <c r="AA449" s="349"/>
      <c r="AB449" s="349"/>
    </row>
    <row r="450" ht="18.0" customHeight="1">
      <c r="A450" s="349"/>
      <c r="B450" s="349"/>
      <c r="C450" s="349"/>
      <c r="D450" s="349"/>
      <c r="E450" s="349"/>
      <c r="F450" s="498"/>
      <c r="G450" s="498"/>
      <c r="H450" s="349"/>
      <c r="I450" s="349"/>
      <c r="J450" s="349"/>
      <c r="K450" s="349"/>
      <c r="L450" s="349"/>
      <c r="M450" s="349"/>
      <c r="N450" s="349"/>
      <c r="O450" s="349"/>
      <c r="P450" s="349"/>
      <c r="Q450" s="349"/>
      <c r="R450" s="349"/>
      <c r="S450" s="349"/>
      <c r="T450" s="349"/>
      <c r="U450" s="349"/>
      <c r="V450" s="349"/>
      <c r="W450" s="349"/>
      <c r="X450" s="349"/>
      <c r="Y450" s="349"/>
      <c r="Z450" s="349"/>
      <c r="AA450" s="349"/>
      <c r="AB450" s="349"/>
    </row>
    <row r="451" ht="18.0" customHeight="1">
      <c r="A451" s="349"/>
      <c r="B451" s="349"/>
      <c r="C451" s="349"/>
      <c r="D451" s="349"/>
      <c r="E451" s="349"/>
      <c r="F451" s="498"/>
      <c r="G451" s="498"/>
      <c r="H451" s="349"/>
      <c r="I451" s="349"/>
      <c r="J451" s="349"/>
      <c r="K451" s="349"/>
      <c r="L451" s="349"/>
      <c r="M451" s="349"/>
      <c r="N451" s="349"/>
      <c r="O451" s="349"/>
      <c r="P451" s="349"/>
      <c r="Q451" s="349"/>
      <c r="R451" s="349"/>
      <c r="S451" s="349"/>
      <c r="T451" s="349"/>
      <c r="U451" s="349"/>
      <c r="V451" s="349"/>
      <c r="W451" s="349"/>
      <c r="X451" s="349"/>
      <c r="Y451" s="349"/>
      <c r="Z451" s="349"/>
      <c r="AA451" s="349"/>
      <c r="AB451" s="349"/>
    </row>
    <row r="452" ht="18.0" customHeight="1">
      <c r="A452" s="349"/>
      <c r="B452" s="349"/>
      <c r="C452" s="349"/>
      <c r="D452" s="349"/>
      <c r="E452" s="349"/>
      <c r="F452" s="498"/>
      <c r="G452" s="498"/>
      <c r="H452" s="349"/>
      <c r="I452" s="349"/>
      <c r="J452" s="349"/>
      <c r="K452" s="349"/>
      <c r="L452" s="349"/>
      <c r="M452" s="349"/>
      <c r="N452" s="349"/>
      <c r="O452" s="349"/>
      <c r="P452" s="349"/>
      <c r="Q452" s="349"/>
      <c r="R452" s="349"/>
      <c r="S452" s="349"/>
      <c r="T452" s="349"/>
      <c r="U452" s="349"/>
      <c r="V452" s="349"/>
      <c r="W452" s="349"/>
      <c r="X452" s="349"/>
      <c r="Y452" s="349"/>
      <c r="Z452" s="349"/>
      <c r="AA452" s="349"/>
      <c r="AB452" s="349"/>
    </row>
    <row r="453" ht="18.0" customHeight="1">
      <c r="A453" s="349"/>
      <c r="B453" s="349"/>
      <c r="C453" s="349"/>
      <c r="D453" s="349"/>
      <c r="E453" s="349"/>
      <c r="F453" s="498"/>
      <c r="G453" s="498"/>
      <c r="H453" s="349"/>
      <c r="I453" s="349"/>
      <c r="J453" s="349"/>
      <c r="K453" s="349"/>
      <c r="L453" s="349"/>
      <c r="M453" s="349"/>
      <c r="N453" s="349"/>
      <c r="O453" s="349"/>
      <c r="P453" s="349"/>
      <c r="Q453" s="349"/>
      <c r="R453" s="349"/>
      <c r="S453" s="349"/>
      <c r="T453" s="349"/>
      <c r="U453" s="349"/>
      <c r="V453" s="349"/>
      <c r="W453" s="349"/>
      <c r="X453" s="349"/>
      <c r="Y453" s="349"/>
      <c r="Z453" s="349"/>
      <c r="AA453" s="349"/>
      <c r="AB453" s="349"/>
    </row>
    <row r="454" ht="18.0" customHeight="1">
      <c r="A454" s="349"/>
      <c r="B454" s="349"/>
      <c r="C454" s="349"/>
      <c r="D454" s="349"/>
      <c r="E454" s="349"/>
      <c r="F454" s="498"/>
      <c r="G454" s="498"/>
      <c r="H454" s="349"/>
      <c r="I454" s="349"/>
      <c r="J454" s="349"/>
      <c r="K454" s="349"/>
      <c r="L454" s="349"/>
      <c r="M454" s="349"/>
      <c r="N454" s="349"/>
      <c r="O454" s="349"/>
      <c r="P454" s="349"/>
      <c r="Q454" s="349"/>
      <c r="R454" s="349"/>
      <c r="S454" s="349"/>
      <c r="T454" s="349"/>
      <c r="U454" s="349"/>
      <c r="V454" s="349"/>
      <c r="W454" s="349"/>
      <c r="X454" s="349"/>
      <c r="Y454" s="349"/>
      <c r="Z454" s="349"/>
      <c r="AA454" s="349"/>
      <c r="AB454" s="349"/>
    </row>
    <row r="455" ht="18.0" customHeight="1">
      <c r="A455" s="349"/>
      <c r="B455" s="349"/>
      <c r="C455" s="349"/>
      <c r="D455" s="349"/>
      <c r="E455" s="349"/>
      <c r="F455" s="498"/>
      <c r="G455" s="498"/>
      <c r="H455" s="349"/>
      <c r="I455" s="349"/>
      <c r="J455" s="349"/>
      <c r="K455" s="349"/>
      <c r="L455" s="349"/>
      <c r="M455" s="349"/>
      <c r="N455" s="349"/>
      <c r="O455" s="349"/>
      <c r="P455" s="349"/>
      <c r="Q455" s="349"/>
      <c r="R455" s="349"/>
      <c r="S455" s="349"/>
      <c r="T455" s="349"/>
      <c r="U455" s="349"/>
      <c r="V455" s="349"/>
      <c r="W455" s="349"/>
      <c r="X455" s="349"/>
      <c r="Y455" s="349"/>
      <c r="Z455" s="349"/>
      <c r="AA455" s="349"/>
      <c r="AB455" s="349"/>
    </row>
    <row r="456" ht="18.0" customHeight="1">
      <c r="A456" s="349"/>
      <c r="B456" s="349"/>
      <c r="C456" s="349"/>
      <c r="D456" s="349"/>
      <c r="E456" s="349"/>
      <c r="F456" s="498"/>
      <c r="G456" s="498"/>
      <c r="H456" s="349"/>
      <c r="I456" s="349"/>
      <c r="J456" s="349"/>
      <c r="K456" s="349"/>
      <c r="L456" s="349"/>
      <c r="M456" s="349"/>
      <c r="N456" s="349"/>
      <c r="O456" s="349"/>
      <c r="P456" s="349"/>
      <c r="Q456" s="349"/>
      <c r="R456" s="349"/>
      <c r="S456" s="349"/>
      <c r="T456" s="349"/>
      <c r="U456" s="349"/>
      <c r="V456" s="349"/>
      <c r="W456" s="349"/>
      <c r="X456" s="349"/>
      <c r="Y456" s="349"/>
      <c r="Z456" s="349"/>
      <c r="AA456" s="349"/>
      <c r="AB456" s="349"/>
    </row>
    <row r="457" ht="18.0" customHeight="1">
      <c r="A457" s="349"/>
      <c r="B457" s="349"/>
      <c r="C457" s="349"/>
      <c r="D457" s="349"/>
      <c r="E457" s="349"/>
      <c r="F457" s="498"/>
      <c r="G457" s="498"/>
      <c r="H457" s="349"/>
      <c r="I457" s="349"/>
      <c r="J457" s="349"/>
      <c r="K457" s="349"/>
      <c r="L457" s="349"/>
      <c r="M457" s="349"/>
      <c r="N457" s="349"/>
      <c r="O457" s="349"/>
      <c r="P457" s="349"/>
      <c r="Q457" s="349"/>
      <c r="R457" s="349"/>
      <c r="S457" s="349"/>
      <c r="T457" s="349"/>
      <c r="U457" s="349"/>
      <c r="V457" s="349"/>
      <c r="W457" s="349"/>
      <c r="X457" s="349"/>
      <c r="Y457" s="349"/>
      <c r="Z457" s="349"/>
      <c r="AA457" s="349"/>
      <c r="AB457" s="349"/>
    </row>
    <row r="458" ht="18.0" customHeight="1">
      <c r="A458" s="349"/>
      <c r="B458" s="349"/>
      <c r="C458" s="349"/>
      <c r="D458" s="349"/>
      <c r="E458" s="349"/>
      <c r="F458" s="498"/>
      <c r="G458" s="498"/>
      <c r="H458" s="349"/>
      <c r="I458" s="349"/>
      <c r="J458" s="349"/>
      <c r="K458" s="349"/>
      <c r="L458" s="349"/>
      <c r="M458" s="349"/>
      <c r="N458" s="349"/>
      <c r="O458" s="349"/>
      <c r="P458" s="349"/>
      <c r="Q458" s="349"/>
      <c r="R458" s="349"/>
      <c r="S458" s="349"/>
      <c r="T458" s="349"/>
      <c r="U458" s="349"/>
      <c r="V458" s="349"/>
      <c r="W458" s="349"/>
      <c r="X458" s="349"/>
      <c r="Y458" s="349"/>
      <c r="Z458" s="349"/>
      <c r="AA458" s="349"/>
      <c r="AB458" s="349"/>
    </row>
    <row r="459" ht="18.0" customHeight="1">
      <c r="A459" s="349"/>
      <c r="B459" s="349"/>
      <c r="C459" s="349"/>
      <c r="D459" s="349"/>
      <c r="E459" s="349"/>
      <c r="F459" s="498"/>
      <c r="G459" s="498"/>
      <c r="H459" s="349"/>
      <c r="I459" s="349"/>
      <c r="J459" s="349"/>
      <c r="K459" s="349"/>
      <c r="L459" s="349"/>
      <c r="M459" s="349"/>
      <c r="N459" s="349"/>
      <c r="O459" s="349"/>
      <c r="P459" s="349"/>
      <c r="Q459" s="349"/>
      <c r="R459" s="349"/>
      <c r="S459" s="349"/>
      <c r="T459" s="349"/>
      <c r="U459" s="349"/>
      <c r="V459" s="349"/>
      <c r="W459" s="349"/>
      <c r="X459" s="349"/>
      <c r="Y459" s="349"/>
      <c r="Z459" s="349"/>
      <c r="AA459" s="349"/>
      <c r="AB459" s="349"/>
    </row>
    <row r="460" ht="18.0" customHeight="1">
      <c r="A460" s="349"/>
      <c r="B460" s="349"/>
      <c r="C460" s="349"/>
      <c r="D460" s="349"/>
      <c r="E460" s="349"/>
      <c r="F460" s="498"/>
      <c r="G460" s="498"/>
      <c r="H460" s="349"/>
      <c r="I460" s="349"/>
      <c r="J460" s="349"/>
      <c r="K460" s="349"/>
      <c r="L460" s="349"/>
      <c r="M460" s="349"/>
      <c r="N460" s="349"/>
      <c r="O460" s="349"/>
      <c r="P460" s="349"/>
      <c r="Q460" s="349"/>
      <c r="R460" s="349"/>
      <c r="S460" s="349"/>
      <c r="T460" s="349"/>
      <c r="U460" s="349"/>
      <c r="V460" s="349"/>
      <c r="W460" s="349"/>
      <c r="X460" s="349"/>
      <c r="Y460" s="349"/>
      <c r="Z460" s="349"/>
      <c r="AA460" s="349"/>
      <c r="AB460" s="349"/>
    </row>
    <row r="461" ht="18.0" customHeight="1">
      <c r="A461" s="349"/>
      <c r="B461" s="349"/>
      <c r="C461" s="349"/>
      <c r="D461" s="349"/>
      <c r="E461" s="349"/>
      <c r="F461" s="498"/>
      <c r="G461" s="498"/>
      <c r="H461" s="349"/>
      <c r="I461" s="349"/>
      <c r="J461" s="349"/>
      <c r="K461" s="349"/>
      <c r="L461" s="349"/>
      <c r="M461" s="349"/>
      <c r="N461" s="349"/>
      <c r="O461" s="349"/>
      <c r="P461" s="349"/>
      <c r="Q461" s="349"/>
      <c r="R461" s="349"/>
      <c r="S461" s="349"/>
      <c r="T461" s="349"/>
      <c r="U461" s="349"/>
      <c r="V461" s="349"/>
      <c r="W461" s="349"/>
      <c r="X461" s="349"/>
      <c r="Y461" s="349"/>
      <c r="Z461" s="349"/>
      <c r="AA461" s="349"/>
      <c r="AB461" s="349"/>
    </row>
    <row r="462" ht="18.0" customHeight="1">
      <c r="A462" s="349"/>
      <c r="B462" s="349"/>
      <c r="C462" s="349"/>
      <c r="D462" s="349"/>
      <c r="E462" s="349"/>
      <c r="F462" s="498"/>
      <c r="G462" s="498"/>
      <c r="H462" s="349"/>
      <c r="I462" s="349"/>
      <c r="J462" s="349"/>
      <c r="K462" s="349"/>
      <c r="L462" s="349"/>
      <c r="M462" s="349"/>
      <c r="N462" s="349"/>
      <c r="O462" s="349"/>
      <c r="P462" s="349"/>
      <c r="Q462" s="349"/>
      <c r="R462" s="349"/>
      <c r="S462" s="349"/>
      <c r="T462" s="349"/>
      <c r="U462" s="349"/>
      <c r="V462" s="349"/>
      <c r="W462" s="349"/>
      <c r="X462" s="349"/>
      <c r="Y462" s="349"/>
      <c r="Z462" s="349"/>
      <c r="AA462" s="349"/>
      <c r="AB462" s="349"/>
    </row>
    <row r="463" ht="18.0" customHeight="1">
      <c r="A463" s="349"/>
      <c r="B463" s="349"/>
      <c r="C463" s="349"/>
      <c r="D463" s="349"/>
      <c r="E463" s="349"/>
      <c r="F463" s="498"/>
      <c r="G463" s="498"/>
      <c r="H463" s="349"/>
      <c r="I463" s="349"/>
      <c r="J463" s="349"/>
      <c r="K463" s="349"/>
      <c r="L463" s="349"/>
      <c r="M463" s="349"/>
      <c r="N463" s="349"/>
      <c r="O463" s="349"/>
      <c r="P463" s="349"/>
      <c r="Q463" s="349"/>
      <c r="R463" s="349"/>
      <c r="S463" s="349"/>
      <c r="T463" s="349"/>
      <c r="U463" s="349"/>
      <c r="V463" s="349"/>
      <c r="W463" s="349"/>
      <c r="X463" s="349"/>
      <c r="Y463" s="349"/>
      <c r="Z463" s="349"/>
      <c r="AA463" s="349"/>
      <c r="AB463" s="349"/>
    </row>
    <row r="464" ht="18.0" customHeight="1">
      <c r="A464" s="349"/>
      <c r="B464" s="349"/>
      <c r="C464" s="349"/>
      <c r="D464" s="349"/>
      <c r="E464" s="349"/>
      <c r="F464" s="498"/>
      <c r="G464" s="498"/>
      <c r="H464" s="349"/>
      <c r="I464" s="349"/>
      <c r="J464" s="349"/>
      <c r="K464" s="349"/>
      <c r="L464" s="349"/>
      <c r="M464" s="349"/>
      <c r="N464" s="349"/>
      <c r="O464" s="349"/>
      <c r="P464" s="349"/>
      <c r="Q464" s="349"/>
      <c r="R464" s="349"/>
      <c r="S464" s="349"/>
      <c r="T464" s="349"/>
      <c r="U464" s="349"/>
      <c r="V464" s="349"/>
      <c r="W464" s="349"/>
      <c r="X464" s="349"/>
      <c r="Y464" s="349"/>
      <c r="Z464" s="349"/>
      <c r="AA464" s="349"/>
      <c r="AB464" s="349"/>
    </row>
    <row r="465" ht="18.0" customHeight="1">
      <c r="A465" s="349"/>
      <c r="B465" s="349"/>
      <c r="C465" s="349"/>
      <c r="D465" s="349"/>
      <c r="E465" s="349"/>
      <c r="F465" s="498"/>
      <c r="G465" s="498"/>
      <c r="H465" s="349"/>
      <c r="I465" s="349"/>
      <c r="J465" s="349"/>
      <c r="K465" s="349"/>
      <c r="L465" s="349"/>
      <c r="M465" s="349"/>
      <c r="N465" s="349"/>
      <c r="O465" s="349"/>
      <c r="P465" s="349"/>
      <c r="Q465" s="349"/>
      <c r="R465" s="349"/>
      <c r="S465" s="349"/>
      <c r="T465" s="349"/>
      <c r="U465" s="349"/>
      <c r="V465" s="349"/>
      <c r="W465" s="349"/>
      <c r="X465" s="349"/>
      <c r="Y465" s="349"/>
      <c r="Z465" s="349"/>
      <c r="AA465" s="349"/>
      <c r="AB465" s="349"/>
    </row>
    <row r="466" ht="18.0" customHeight="1">
      <c r="A466" s="349"/>
      <c r="B466" s="349"/>
      <c r="C466" s="349"/>
      <c r="D466" s="349"/>
      <c r="E466" s="349"/>
      <c r="F466" s="498"/>
      <c r="G466" s="498"/>
      <c r="H466" s="349"/>
      <c r="I466" s="349"/>
      <c r="J466" s="349"/>
      <c r="K466" s="349"/>
      <c r="L466" s="349"/>
      <c r="M466" s="349"/>
      <c r="N466" s="349"/>
      <c r="O466" s="349"/>
      <c r="P466" s="349"/>
      <c r="Q466" s="349"/>
      <c r="R466" s="349"/>
      <c r="S466" s="349"/>
      <c r="T466" s="349"/>
      <c r="U466" s="349"/>
      <c r="V466" s="349"/>
      <c r="W466" s="349"/>
      <c r="X466" s="349"/>
      <c r="Y466" s="349"/>
      <c r="Z466" s="349"/>
      <c r="AA466" s="349"/>
      <c r="AB466" s="349"/>
    </row>
    <row r="467" ht="18.0" customHeight="1">
      <c r="A467" s="349"/>
      <c r="B467" s="349"/>
      <c r="C467" s="349"/>
      <c r="D467" s="349"/>
      <c r="E467" s="349"/>
      <c r="F467" s="498"/>
      <c r="G467" s="498"/>
      <c r="H467" s="349"/>
      <c r="I467" s="349"/>
      <c r="J467" s="349"/>
      <c r="K467" s="349"/>
      <c r="L467" s="349"/>
      <c r="M467" s="349"/>
      <c r="N467" s="349"/>
      <c r="O467" s="349"/>
      <c r="P467" s="349"/>
      <c r="Q467" s="349"/>
      <c r="R467" s="349"/>
      <c r="S467" s="349"/>
      <c r="T467" s="349"/>
      <c r="U467" s="349"/>
      <c r="V467" s="349"/>
      <c r="W467" s="349"/>
      <c r="X467" s="349"/>
      <c r="Y467" s="349"/>
      <c r="Z467" s="349"/>
      <c r="AA467" s="349"/>
      <c r="AB467" s="349"/>
    </row>
    <row r="468" ht="18.0" customHeight="1">
      <c r="A468" s="349"/>
      <c r="B468" s="349"/>
      <c r="C468" s="349"/>
      <c r="D468" s="349"/>
      <c r="E468" s="349"/>
      <c r="F468" s="498"/>
      <c r="G468" s="498"/>
      <c r="H468" s="349"/>
      <c r="I468" s="349"/>
      <c r="J468" s="349"/>
      <c r="K468" s="349"/>
      <c r="L468" s="349"/>
      <c r="M468" s="349"/>
      <c r="N468" s="349"/>
      <c r="O468" s="349"/>
      <c r="P468" s="349"/>
      <c r="Q468" s="349"/>
      <c r="R468" s="349"/>
      <c r="S468" s="349"/>
      <c r="T468" s="349"/>
      <c r="U468" s="349"/>
      <c r="V468" s="349"/>
      <c r="W468" s="349"/>
      <c r="X468" s="349"/>
      <c r="Y468" s="349"/>
      <c r="Z468" s="349"/>
      <c r="AA468" s="349"/>
      <c r="AB468" s="349"/>
    </row>
    <row r="469" ht="18.0" customHeight="1">
      <c r="A469" s="349"/>
      <c r="B469" s="349"/>
      <c r="C469" s="349"/>
      <c r="D469" s="349"/>
      <c r="E469" s="349"/>
      <c r="F469" s="498"/>
      <c r="G469" s="498"/>
      <c r="H469" s="349"/>
      <c r="I469" s="349"/>
      <c r="J469" s="349"/>
      <c r="K469" s="349"/>
      <c r="L469" s="349"/>
      <c r="M469" s="349"/>
      <c r="N469" s="349"/>
      <c r="O469" s="349"/>
      <c r="P469" s="349"/>
      <c r="Q469" s="349"/>
      <c r="R469" s="349"/>
      <c r="S469" s="349"/>
      <c r="T469" s="349"/>
      <c r="U469" s="349"/>
      <c r="V469" s="349"/>
      <c r="W469" s="349"/>
      <c r="X469" s="349"/>
      <c r="Y469" s="349"/>
      <c r="Z469" s="349"/>
      <c r="AA469" s="349"/>
      <c r="AB469" s="349"/>
    </row>
    <row r="470" ht="18.0" customHeight="1">
      <c r="A470" s="349"/>
      <c r="B470" s="349"/>
      <c r="C470" s="349"/>
      <c r="D470" s="349"/>
      <c r="E470" s="349"/>
      <c r="F470" s="498"/>
      <c r="G470" s="498"/>
      <c r="H470" s="349"/>
      <c r="I470" s="349"/>
      <c r="J470" s="349"/>
      <c r="K470" s="349"/>
      <c r="L470" s="349"/>
      <c r="M470" s="349"/>
      <c r="N470" s="349"/>
      <c r="O470" s="349"/>
      <c r="P470" s="349"/>
      <c r="Q470" s="349"/>
      <c r="R470" s="349"/>
      <c r="S470" s="349"/>
      <c r="T470" s="349"/>
      <c r="U470" s="349"/>
      <c r="V470" s="349"/>
      <c r="W470" s="349"/>
      <c r="X470" s="349"/>
      <c r="Y470" s="349"/>
      <c r="Z470" s="349"/>
      <c r="AA470" s="349"/>
      <c r="AB470" s="349"/>
    </row>
    <row r="471" ht="18.0" customHeight="1">
      <c r="A471" s="349"/>
      <c r="B471" s="349"/>
      <c r="C471" s="349"/>
      <c r="D471" s="349"/>
      <c r="E471" s="349"/>
      <c r="F471" s="498"/>
      <c r="G471" s="498"/>
      <c r="H471" s="349"/>
      <c r="I471" s="349"/>
      <c r="J471" s="349"/>
      <c r="K471" s="349"/>
      <c r="L471" s="349"/>
      <c r="M471" s="349"/>
      <c r="N471" s="349"/>
      <c r="O471" s="349"/>
      <c r="P471" s="349"/>
      <c r="Q471" s="349"/>
      <c r="R471" s="349"/>
      <c r="S471" s="349"/>
      <c r="T471" s="349"/>
      <c r="U471" s="349"/>
      <c r="V471" s="349"/>
      <c r="W471" s="349"/>
      <c r="X471" s="349"/>
      <c r="Y471" s="349"/>
      <c r="Z471" s="349"/>
      <c r="AA471" s="349"/>
      <c r="AB471" s="349"/>
    </row>
    <row r="472" ht="18.0" customHeight="1">
      <c r="A472" s="349"/>
      <c r="B472" s="349"/>
      <c r="C472" s="349"/>
      <c r="D472" s="349"/>
      <c r="E472" s="349"/>
      <c r="F472" s="498"/>
      <c r="G472" s="498"/>
      <c r="H472" s="349"/>
      <c r="I472" s="349"/>
      <c r="J472" s="349"/>
      <c r="K472" s="349"/>
      <c r="L472" s="349"/>
      <c r="M472" s="349"/>
      <c r="N472" s="349"/>
      <c r="O472" s="349"/>
      <c r="P472" s="349"/>
      <c r="Q472" s="349"/>
      <c r="R472" s="349"/>
      <c r="S472" s="349"/>
      <c r="T472" s="349"/>
      <c r="U472" s="349"/>
      <c r="V472" s="349"/>
      <c r="W472" s="349"/>
      <c r="X472" s="349"/>
      <c r="Y472" s="349"/>
      <c r="Z472" s="349"/>
      <c r="AA472" s="349"/>
      <c r="AB472" s="349"/>
    </row>
    <row r="473" ht="18.0" customHeight="1">
      <c r="A473" s="349"/>
      <c r="B473" s="349"/>
      <c r="C473" s="349"/>
      <c r="D473" s="349"/>
      <c r="E473" s="349"/>
      <c r="F473" s="498"/>
      <c r="G473" s="498"/>
      <c r="H473" s="349"/>
      <c r="I473" s="349"/>
      <c r="J473" s="349"/>
      <c r="K473" s="349"/>
      <c r="L473" s="349"/>
      <c r="M473" s="349"/>
      <c r="N473" s="349"/>
      <c r="O473" s="349"/>
      <c r="P473" s="349"/>
      <c r="Q473" s="349"/>
      <c r="R473" s="349"/>
      <c r="S473" s="349"/>
      <c r="T473" s="349"/>
      <c r="U473" s="349"/>
      <c r="V473" s="349"/>
      <c r="W473" s="349"/>
      <c r="X473" s="349"/>
      <c r="Y473" s="349"/>
      <c r="Z473" s="349"/>
      <c r="AA473" s="349"/>
      <c r="AB473" s="349"/>
    </row>
    <row r="474" ht="18.0" customHeight="1">
      <c r="A474" s="349"/>
      <c r="B474" s="349"/>
      <c r="C474" s="349"/>
      <c r="D474" s="349"/>
      <c r="E474" s="349"/>
      <c r="F474" s="498"/>
      <c r="G474" s="498"/>
      <c r="H474" s="349"/>
      <c r="I474" s="349"/>
      <c r="J474" s="349"/>
      <c r="K474" s="349"/>
      <c r="L474" s="349"/>
      <c r="M474" s="349"/>
      <c r="N474" s="349"/>
      <c r="O474" s="349"/>
      <c r="P474" s="349"/>
      <c r="Q474" s="349"/>
      <c r="R474" s="349"/>
      <c r="S474" s="349"/>
      <c r="T474" s="349"/>
      <c r="U474" s="349"/>
      <c r="V474" s="349"/>
      <c r="W474" s="349"/>
      <c r="X474" s="349"/>
      <c r="Y474" s="349"/>
      <c r="Z474" s="349"/>
      <c r="AA474" s="349"/>
      <c r="AB474" s="349"/>
    </row>
    <row r="475" ht="18.0" customHeight="1">
      <c r="A475" s="349"/>
      <c r="B475" s="349"/>
      <c r="C475" s="349"/>
      <c r="D475" s="349"/>
      <c r="E475" s="349"/>
      <c r="F475" s="498"/>
      <c r="G475" s="498"/>
      <c r="H475" s="349"/>
      <c r="I475" s="349"/>
      <c r="J475" s="349"/>
      <c r="K475" s="349"/>
      <c r="L475" s="349"/>
      <c r="M475" s="349"/>
      <c r="N475" s="349"/>
      <c r="O475" s="349"/>
      <c r="P475" s="349"/>
      <c r="Q475" s="349"/>
      <c r="R475" s="349"/>
      <c r="S475" s="349"/>
      <c r="T475" s="349"/>
      <c r="U475" s="349"/>
      <c r="V475" s="349"/>
      <c r="W475" s="349"/>
      <c r="X475" s="349"/>
      <c r="Y475" s="349"/>
      <c r="Z475" s="349"/>
      <c r="AA475" s="349"/>
      <c r="AB475" s="349"/>
    </row>
    <row r="476" ht="18.0" customHeight="1">
      <c r="A476" s="349"/>
      <c r="B476" s="349"/>
      <c r="C476" s="349"/>
      <c r="D476" s="349"/>
      <c r="E476" s="349"/>
      <c r="F476" s="498"/>
      <c r="G476" s="498"/>
      <c r="H476" s="349"/>
      <c r="I476" s="349"/>
      <c r="J476" s="349"/>
      <c r="K476" s="349"/>
      <c r="L476" s="349"/>
      <c r="M476" s="349"/>
      <c r="N476" s="349"/>
      <c r="O476" s="349"/>
      <c r="P476" s="349"/>
      <c r="Q476" s="349"/>
      <c r="R476" s="349"/>
      <c r="S476" s="349"/>
      <c r="T476" s="349"/>
      <c r="U476" s="349"/>
      <c r="V476" s="349"/>
      <c r="W476" s="349"/>
      <c r="X476" s="349"/>
      <c r="Y476" s="349"/>
      <c r="Z476" s="349"/>
      <c r="AA476" s="349"/>
      <c r="AB476" s="349"/>
    </row>
    <row r="477" ht="18.0" customHeight="1">
      <c r="A477" s="349"/>
      <c r="B477" s="349"/>
      <c r="C477" s="349"/>
      <c r="D477" s="349"/>
      <c r="E477" s="349"/>
      <c r="F477" s="498"/>
      <c r="G477" s="498"/>
      <c r="H477" s="349"/>
      <c r="I477" s="349"/>
      <c r="J477" s="349"/>
      <c r="K477" s="349"/>
      <c r="L477" s="349"/>
      <c r="M477" s="349"/>
      <c r="N477" s="349"/>
      <c r="O477" s="349"/>
      <c r="P477" s="349"/>
      <c r="Q477" s="349"/>
      <c r="R477" s="349"/>
      <c r="S477" s="349"/>
      <c r="T477" s="349"/>
      <c r="U477" s="349"/>
      <c r="V477" s="349"/>
      <c r="W477" s="349"/>
      <c r="X477" s="349"/>
      <c r="Y477" s="349"/>
      <c r="Z477" s="349"/>
      <c r="AA477" s="349"/>
      <c r="AB477" s="349"/>
    </row>
    <row r="478" ht="18.0" customHeight="1">
      <c r="A478" s="349"/>
      <c r="B478" s="349"/>
      <c r="C478" s="349"/>
      <c r="D478" s="349"/>
      <c r="E478" s="349"/>
      <c r="F478" s="498"/>
      <c r="G478" s="498"/>
      <c r="H478" s="349"/>
      <c r="I478" s="349"/>
      <c r="J478" s="349"/>
      <c r="K478" s="349"/>
      <c r="L478" s="349"/>
      <c r="M478" s="349"/>
      <c r="N478" s="349"/>
      <c r="O478" s="349"/>
      <c r="P478" s="349"/>
      <c r="Q478" s="349"/>
      <c r="R478" s="349"/>
      <c r="S478" s="349"/>
      <c r="T478" s="349"/>
      <c r="U478" s="349"/>
      <c r="V478" s="349"/>
      <c r="W478" s="349"/>
      <c r="X478" s="349"/>
      <c r="Y478" s="349"/>
      <c r="Z478" s="349"/>
      <c r="AA478" s="349"/>
      <c r="AB478" s="349"/>
    </row>
    <row r="479" ht="18.0" customHeight="1">
      <c r="A479" s="349"/>
      <c r="B479" s="349"/>
      <c r="C479" s="349"/>
      <c r="D479" s="349"/>
      <c r="E479" s="349"/>
      <c r="F479" s="498"/>
      <c r="G479" s="498"/>
      <c r="H479" s="349"/>
      <c r="I479" s="349"/>
      <c r="J479" s="349"/>
      <c r="K479" s="349"/>
      <c r="L479" s="349"/>
      <c r="M479" s="349"/>
      <c r="N479" s="349"/>
      <c r="O479" s="349"/>
      <c r="P479" s="349"/>
      <c r="Q479" s="349"/>
      <c r="R479" s="349"/>
      <c r="S479" s="349"/>
      <c r="T479" s="349"/>
      <c r="U479" s="349"/>
      <c r="V479" s="349"/>
      <c r="W479" s="349"/>
      <c r="X479" s="349"/>
      <c r="Y479" s="349"/>
      <c r="Z479" s="349"/>
      <c r="AA479" s="349"/>
      <c r="AB479" s="349"/>
    </row>
    <row r="480" ht="18.0" customHeight="1">
      <c r="A480" s="349"/>
      <c r="B480" s="349"/>
      <c r="C480" s="349"/>
      <c r="D480" s="349"/>
      <c r="E480" s="349"/>
      <c r="F480" s="498"/>
      <c r="G480" s="498"/>
      <c r="H480" s="349"/>
      <c r="I480" s="349"/>
      <c r="J480" s="349"/>
      <c r="K480" s="349"/>
      <c r="L480" s="349"/>
      <c r="M480" s="349"/>
      <c r="N480" s="349"/>
      <c r="O480" s="349"/>
      <c r="P480" s="349"/>
      <c r="Q480" s="349"/>
      <c r="R480" s="349"/>
      <c r="S480" s="349"/>
      <c r="T480" s="349"/>
      <c r="U480" s="349"/>
      <c r="V480" s="349"/>
      <c r="W480" s="349"/>
      <c r="X480" s="349"/>
      <c r="Y480" s="349"/>
      <c r="Z480" s="349"/>
      <c r="AA480" s="349"/>
      <c r="AB480" s="349"/>
    </row>
    <row r="481" ht="18.0" customHeight="1">
      <c r="A481" s="349"/>
      <c r="B481" s="349"/>
      <c r="C481" s="349"/>
      <c r="D481" s="349"/>
      <c r="E481" s="349"/>
      <c r="F481" s="498"/>
      <c r="G481" s="498"/>
      <c r="H481" s="349"/>
      <c r="I481" s="349"/>
      <c r="J481" s="349"/>
      <c r="K481" s="349"/>
      <c r="L481" s="349"/>
      <c r="M481" s="349"/>
      <c r="N481" s="349"/>
      <c r="O481" s="349"/>
      <c r="P481" s="349"/>
      <c r="Q481" s="349"/>
      <c r="R481" s="349"/>
      <c r="S481" s="349"/>
      <c r="T481" s="349"/>
      <c r="U481" s="349"/>
      <c r="V481" s="349"/>
      <c r="W481" s="349"/>
      <c r="X481" s="349"/>
      <c r="Y481" s="349"/>
      <c r="Z481" s="349"/>
      <c r="AA481" s="349"/>
      <c r="AB481" s="349"/>
    </row>
    <row r="482" ht="18.0" customHeight="1">
      <c r="A482" s="349"/>
      <c r="B482" s="349"/>
      <c r="C482" s="349"/>
      <c r="D482" s="349"/>
      <c r="E482" s="349"/>
      <c r="F482" s="498"/>
      <c r="G482" s="498"/>
      <c r="H482" s="349"/>
      <c r="I482" s="349"/>
      <c r="J482" s="349"/>
      <c r="K482" s="349"/>
      <c r="L482" s="349"/>
      <c r="M482" s="349"/>
      <c r="N482" s="349"/>
      <c r="O482" s="349"/>
      <c r="P482" s="349"/>
      <c r="Q482" s="349"/>
      <c r="R482" s="349"/>
      <c r="S482" s="349"/>
      <c r="T482" s="349"/>
      <c r="U482" s="349"/>
      <c r="V482" s="349"/>
      <c r="W482" s="349"/>
      <c r="X482" s="349"/>
      <c r="Y482" s="349"/>
      <c r="Z482" s="349"/>
      <c r="AA482" s="349"/>
      <c r="AB482" s="349"/>
    </row>
    <row r="483" ht="18.0" customHeight="1">
      <c r="A483" s="349"/>
      <c r="B483" s="349"/>
      <c r="C483" s="349"/>
      <c r="D483" s="349"/>
      <c r="E483" s="349"/>
      <c r="F483" s="498"/>
      <c r="G483" s="498"/>
      <c r="H483" s="349"/>
      <c r="I483" s="349"/>
      <c r="J483" s="349"/>
      <c r="K483" s="349"/>
      <c r="L483" s="349"/>
      <c r="M483" s="349"/>
      <c r="N483" s="349"/>
      <c r="O483" s="349"/>
      <c r="P483" s="349"/>
      <c r="Q483" s="349"/>
      <c r="R483" s="349"/>
      <c r="S483" s="349"/>
      <c r="T483" s="349"/>
      <c r="U483" s="349"/>
      <c r="V483" s="349"/>
      <c r="W483" s="349"/>
      <c r="X483" s="349"/>
      <c r="Y483" s="349"/>
      <c r="Z483" s="349"/>
      <c r="AA483" s="349"/>
      <c r="AB483" s="349"/>
    </row>
    <row r="484" ht="18.0" customHeight="1">
      <c r="A484" s="349"/>
      <c r="B484" s="349"/>
      <c r="C484" s="349"/>
      <c r="D484" s="349"/>
      <c r="E484" s="349"/>
      <c r="F484" s="498"/>
      <c r="G484" s="498"/>
      <c r="H484" s="349"/>
      <c r="I484" s="349"/>
      <c r="J484" s="349"/>
      <c r="K484" s="349"/>
      <c r="L484" s="349"/>
      <c r="M484" s="349"/>
      <c r="N484" s="349"/>
      <c r="O484" s="349"/>
      <c r="P484" s="349"/>
      <c r="Q484" s="349"/>
      <c r="R484" s="349"/>
      <c r="S484" s="349"/>
      <c r="T484" s="349"/>
      <c r="U484" s="349"/>
      <c r="V484" s="349"/>
      <c r="W484" s="349"/>
      <c r="X484" s="349"/>
      <c r="Y484" s="349"/>
      <c r="Z484" s="349"/>
      <c r="AA484" s="349"/>
      <c r="AB484" s="349"/>
    </row>
    <row r="485" ht="18.0" customHeight="1">
      <c r="A485" s="349"/>
      <c r="B485" s="349"/>
      <c r="C485" s="349"/>
      <c r="D485" s="349"/>
      <c r="E485" s="349"/>
      <c r="F485" s="498"/>
      <c r="G485" s="498"/>
      <c r="H485" s="349"/>
      <c r="I485" s="349"/>
      <c r="J485" s="349"/>
      <c r="K485" s="349"/>
      <c r="L485" s="349"/>
      <c r="M485" s="349"/>
      <c r="N485" s="349"/>
      <c r="O485" s="349"/>
      <c r="P485" s="349"/>
      <c r="Q485" s="349"/>
      <c r="R485" s="349"/>
      <c r="S485" s="349"/>
      <c r="T485" s="349"/>
      <c r="U485" s="349"/>
      <c r="V485" s="349"/>
      <c r="W485" s="349"/>
      <c r="X485" s="349"/>
      <c r="Y485" s="349"/>
      <c r="Z485" s="349"/>
      <c r="AA485" s="349"/>
      <c r="AB485" s="349"/>
    </row>
    <row r="486" ht="18.0" customHeight="1">
      <c r="A486" s="349"/>
      <c r="B486" s="349"/>
      <c r="C486" s="349"/>
      <c r="D486" s="349"/>
      <c r="E486" s="349"/>
      <c r="F486" s="498"/>
      <c r="G486" s="498"/>
      <c r="H486" s="349"/>
      <c r="I486" s="349"/>
      <c r="J486" s="349"/>
      <c r="K486" s="349"/>
      <c r="L486" s="349"/>
      <c r="M486" s="349"/>
      <c r="N486" s="349"/>
      <c r="O486" s="349"/>
      <c r="P486" s="349"/>
      <c r="Q486" s="349"/>
      <c r="R486" s="349"/>
      <c r="S486" s="349"/>
      <c r="T486" s="349"/>
      <c r="U486" s="349"/>
      <c r="V486" s="349"/>
      <c r="W486" s="349"/>
      <c r="X486" s="349"/>
      <c r="Y486" s="349"/>
      <c r="Z486" s="349"/>
      <c r="AA486" s="349"/>
      <c r="AB486" s="349"/>
    </row>
    <row r="487" ht="18.0" customHeight="1">
      <c r="A487" s="349"/>
      <c r="B487" s="349"/>
      <c r="C487" s="349"/>
      <c r="D487" s="349"/>
      <c r="E487" s="349"/>
      <c r="F487" s="498"/>
      <c r="G487" s="498"/>
      <c r="H487" s="349"/>
      <c r="I487" s="349"/>
      <c r="J487" s="349"/>
      <c r="K487" s="349"/>
      <c r="L487" s="349"/>
      <c r="M487" s="349"/>
      <c r="N487" s="349"/>
      <c r="O487" s="349"/>
      <c r="P487" s="349"/>
      <c r="Q487" s="349"/>
      <c r="R487" s="349"/>
      <c r="S487" s="349"/>
      <c r="T487" s="349"/>
      <c r="U487" s="349"/>
      <c r="V487" s="349"/>
      <c r="W487" s="349"/>
      <c r="X487" s="349"/>
      <c r="Y487" s="349"/>
      <c r="Z487" s="349"/>
      <c r="AA487" s="349"/>
      <c r="AB487" s="349"/>
    </row>
    <row r="488" ht="18.0" customHeight="1">
      <c r="A488" s="349"/>
      <c r="B488" s="349"/>
      <c r="C488" s="349"/>
      <c r="D488" s="349"/>
      <c r="E488" s="349"/>
      <c r="F488" s="498"/>
      <c r="G488" s="498"/>
      <c r="H488" s="349"/>
      <c r="I488" s="349"/>
      <c r="J488" s="349"/>
      <c r="K488" s="349"/>
      <c r="L488" s="349"/>
      <c r="M488" s="349"/>
      <c r="N488" s="349"/>
      <c r="O488" s="349"/>
      <c r="P488" s="349"/>
      <c r="Q488" s="349"/>
      <c r="R488" s="349"/>
      <c r="S488" s="349"/>
      <c r="T488" s="349"/>
      <c r="U488" s="349"/>
      <c r="V488" s="349"/>
      <c r="W488" s="349"/>
      <c r="X488" s="349"/>
      <c r="Y488" s="349"/>
      <c r="Z488" s="349"/>
      <c r="AA488" s="349"/>
      <c r="AB488" s="349"/>
    </row>
    <row r="489" ht="18.0" customHeight="1">
      <c r="A489" s="349"/>
      <c r="B489" s="349"/>
      <c r="C489" s="349"/>
      <c r="D489" s="349"/>
      <c r="E489" s="349"/>
      <c r="F489" s="498"/>
      <c r="G489" s="498"/>
      <c r="H489" s="349"/>
      <c r="I489" s="349"/>
      <c r="J489" s="349"/>
      <c r="K489" s="349"/>
      <c r="L489" s="349"/>
      <c r="M489" s="349"/>
      <c r="N489" s="349"/>
      <c r="O489" s="349"/>
      <c r="P489" s="349"/>
      <c r="Q489" s="349"/>
      <c r="R489" s="349"/>
      <c r="S489" s="349"/>
      <c r="T489" s="349"/>
      <c r="U489" s="349"/>
      <c r="V489" s="349"/>
      <c r="W489" s="349"/>
      <c r="X489" s="349"/>
      <c r="Y489" s="349"/>
      <c r="Z489" s="349"/>
      <c r="AA489" s="349"/>
      <c r="AB489" s="349"/>
    </row>
    <row r="490" ht="18.0" customHeight="1">
      <c r="A490" s="349"/>
      <c r="B490" s="349"/>
      <c r="C490" s="349"/>
      <c r="D490" s="349"/>
      <c r="E490" s="349"/>
      <c r="F490" s="498"/>
      <c r="G490" s="498"/>
      <c r="H490" s="349"/>
      <c r="I490" s="349"/>
      <c r="J490" s="349"/>
      <c r="K490" s="349"/>
      <c r="L490" s="349"/>
      <c r="M490" s="349"/>
      <c r="N490" s="349"/>
      <c r="O490" s="349"/>
      <c r="P490" s="349"/>
      <c r="Q490" s="349"/>
      <c r="R490" s="349"/>
      <c r="S490" s="349"/>
      <c r="T490" s="349"/>
      <c r="U490" s="349"/>
      <c r="V490" s="349"/>
      <c r="W490" s="349"/>
      <c r="X490" s="349"/>
      <c r="Y490" s="349"/>
      <c r="Z490" s="349"/>
      <c r="AA490" s="349"/>
      <c r="AB490" s="349"/>
    </row>
    <row r="491" ht="18.0" customHeight="1">
      <c r="A491" s="349"/>
      <c r="B491" s="349"/>
      <c r="C491" s="349"/>
      <c r="D491" s="349"/>
      <c r="E491" s="349"/>
      <c r="F491" s="498"/>
      <c r="G491" s="498"/>
      <c r="H491" s="349"/>
      <c r="I491" s="349"/>
      <c r="J491" s="349"/>
      <c r="K491" s="349"/>
      <c r="L491" s="349"/>
      <c r="M491" s="349"/>
      <c r="N491" s="349"/>
      <c r="O491" s="349"/>
      <c r="P491" s="349"/>
      <c r="Q491" s="349"/>
      <c r="R491" s="349"/>
      <c r="S491" s="349"/>
      <c r="T491" s="349"/>
      <c r="U491" s="349"/>
      <c r="V491" s="349"/>
      <c r="W491" s="349"/>
      <c r="X491" s="349"/>
      <c r="Y491" s="349"/>
      <c r="Z491" s="349"/>
      <c r="AA491" s="349"/>
      <c r="AB491" s="349"/>
    </row>
    <row r="492" ht="18.0" customHeight="1">
      <c r="A492" s="349"/>
      <c r="B492" s="349"/>
      <c r="C492" s="349"/>
      <c r="D492" s="349"/>
      <c r="E492" s="349"/>
      <c r="F492" s="498"/>
      <c r="G492" s="498"/>
      <c r="H492" s="349"/>
      <c r="I492" s="349"/>
      <c r="J492" s="349"/>
      <c r="K492" s="349"/>
      <c r="L492" s="349"/>
      <c r="M492" s="349"/>
      <c r="N492" s="349"/>
      <c r="O492" s="349"/>
      <c r="P492" s="349"/>
      <c r="Q492" s="349"/>
      <c r="R492" s="349"/>
      <c r="S492" s="349"/>
      <c r="T492" s="349"/>
      <c r="U492" s="349"/>
      <c r="V492" s="349"/>
      <c r="W492" s="349"/>
      <c r="X492" s="349"/>
      <c r="Y492" s="349"/>
      <c r="Z492" s="349"/>
      <c r="AA492" s="349"/>
      <c r="AB492" s="349"/>
    </row>
    <row r="493" ht="18.0" customHeight="1">
      <c r="A493" s="349"/>
      <c r="B493" s="349"/>
      <c r="C493" s="349"/>
      <c r="D493" s="349"/>
      <c r="E493" s="349"/>
      <c r="F493" s="498"/>
      <c r="G493" s="498"/>
      <c r="H493" s="349"/>
      <c r="I493" s="349"/>
      <c r="J493" s="349"/>
      <c r="K493" s="349"/>
      <c r="L493" s="349"/>
      <c r="M493" s="349"/>
      <c r="N493" s="349"/>
      <c r="O493" s="349"/>
      <c r="P493" s="349"/>
      <c r="Q493" s="349"/>
      <c r="R493" s="349"/>
      <c r="S493" s="349"/>
      <c r="T493" s="349"/>
      <c r="U493" s="349"/>
      <c r="V493" s="349"/>
      <c r="W493" s="349"/>
      <c r="X493" s="349"/>
      <c r="Y493" s="349"/>
      <c r="Z493" s="349"/>
      <c r="AA493" s="349"/>
      <c r="AB493" s="349"/>
    </row>
    <row r="494" ht="18.0" customHeight="1">
      <c r="A494" s="349"/>
      <c r="B494" s="349"/>
      <c r="C494" s="349"/>
      <c r="D494" s="349"/>
      <c r="E494" s="349"/>
      <c r="F494" s="498"/>
      <c r="G494" s="498"/>
      <c r="H494" s="349"/>
      <c r="I494" s="349"/>
      <c r="J494" s="349"/>
      <c r="K494" s="349"/>
      <c r="L494" s="349"/>
      <c r="M494" s="349"/>
      <c r="N494" s="349"/>
      <c r="O494" s="349"/>
      <c r="P494" s="349"/>
      <c r="Q494" s="349"/>
      <c r="R494" s="349"/>
      <c r="S494" s="349"/>
      <c r="T494" s="349"/>
      <c r="U494" s="349"/>
      <c r="V494" s="349"/>
      <c r="W494" s="349"/>
      <c r="X494" s="349"/>
      <c r="Y494" s="349"/>
      <c r="Z494" s="349"/>
      <c r="AA494" s="349"/>
      <c r="AB494" s="349"/>
    </row>
    <row r="495" ht="18.0" customHeight="1">
      <c r="A495" s="349"/>
      <c r="B495" s="349"/>
      <c r="C495" s="349"/>
      <c r="D495" s="349"/>
      <c r="E495" s="349"/>
      <c r="F495" s="498"/>
      <c r="G495" s="498"/>
      <c r="H495" s="349"/>
      <c r="I495" s="349"/>
      <c r="J495" s="349"/>
      <c r="K495" s="349"/>
      <c r="L495" s="349"/>
      <c r="M495" s="349"/>
      <c r="N495" s="349"/>
      <c r="O495" s="349"/>
      <c r="P495" s="349"/>
      <c r="Q495" s="349"/>
      <c r="R495" s="349"/>
      <c r="S495" s="349"/>
      <c r="T495" s="349"/>
      <c r="U495" s="349"/>
      <c r="V495" s="349"/>
      <c r="W495" s="349"/>
      <c r="X495" s="349"/>
      <c r="Y495" s="349"/>
      <c r="Z495" s="349"/>
      <c r="AA495" s="349"/>
      <c r="AB495" s="349"/>
    </row>
    <row r="496" ht="18.0" customHeight="1">
      <c r="A496" s="349"/>
      <c r="B496" s="349"/>
      <c r="C496" s="349"/>
      <c r="D496" s="349"/>
      <c r="E496" s="349"/>
      <c r="F496" s="498"/>
      <c r="G496" s="498"/>
      <c r="H496" s="349"/>
      <c r="I496" s="349"/>
      <c r="J496" s="349"/>
      <c r="K496" s="349"/>
      <c r="L496" s="349"/>
      <c r="M496" s="349"/>
      <c r="N496" s="349"/>
      <c r="O496" s="349"/>
      <c r="P496" s="349"/>
      <c r="Q496" s="349"/>
      <c r="R496" s="349"/>
      <c r="S496" s="349"/>
      <c r="T496" s="349"/>
      <c r="U496" s="349"/>
      <c r="V496" s="349"/>
      <c r="W496" s="349"/>
      <c r="X496" s="349"/>
      <c r="Y496" s="349"/>
      <c r="Z496" s="349"/>
      <c r="AA496" s="349"/>
      <c r="AB496" s="349"/>
    </row>
    <row r="497" ht="18.0" customHeight="1">
      <c r="A497" s="349"/>
      <c r="B497" s="349"/>
      <c r="C497" s="349"/>
      <c r="D497" s="349"/>
      <c r="E497" s="349"/>
      <c r="F497" s="498"/>
      <c r="G497" s="498"/>
      <c r="H497" s="349"/>
      <c r="I497" s="349"/>
      <c r="J497" s="349"/>
      <c r="K497" s="349"/>
      <c r="L497" s="349"/>
      <c r="M497" s="349"/>
      <c r="N497" s="349"/>
      <c r="O497" s="349"/>
      <c r="P497" s="349"/>
      <c r="Q497" s="349"/>
      <c r="R497" s="349"/>
      <c r="S497" s="349"/>
      <c r="T497" s="349"/>
      <c r="U497" s="349"/>
      <c r="V497" s="349"/>
      <c r="W497" s="349"/>
      <c r="X497" s="349"/>
      <c r="Y497" s="349"/>
      <c r="Z497" s="349"/>
      <c r="AA497" s="349"/>
      <c r="AB497" s="349"/>
    </row>
    <row r="498" ht="18.0" customHeight="1">
      <c r="A498" s="349"/>
      <c r="B498" s="349"/>
      <c r="C498" s="349"/>
      <c r="D498" s="349"/>
      <c r="E498" s="349"/>
      <c r="F498" s="498"/>
      <c r="G498" s="498"/>
      <c r="H498" s="349"/>
      <c r="I498" s="349"/>
      <c r="J498" s="349"/>
      <c r="K498" s="349"/>
      <c r="L498" s="349"/>
      <c r="M498" s="349"/>
      <c r="N498" s="349"/>
      <c r="O498" s="349"/>
      <c r="P498" s="349"/>
      <c r="Q498" s="349"/>
      <c r="R498" s="349"/>
      <c r="S498" s="349"/>
      <c r="T498" s="349"/>
      <c r="U498" s="349"/>
      <c r="V498" s="349"/>
      <c r="W498" s="349"/>
      <c r="X498" s="349"/>
      <c r="Y498" s="349"/>
      <c r="Z498" s="349"/>
      <c r="AA498" s="349"/>
      <c r="AB498" s="349"/>
    </row>
    <row r="499" ht="18.0" customHeight="1">
      <c r="A499" s="349"/>
      <c r="B499" s="349"/>
      <c r="C499" s="349"/>
      <c r="D499" s="349"/>
      <c r="E499" s="349"/>
      <c r="F499" s="498"/>
      <c r="G499" s="498"/>
      <c r="H499" s="349"/>
      <c r="I499" s="349"/>
      <c r="J499" s="349"/>
      <c r="K499" s="349"/>
      <c r="L499" s="349"/>
      <c r="M499" s="349"/>
      <c r="N499" s="349"/>
      <c r="O499" s="349"/>
      <c r="P499" s="349"/>
      <c r="Q499" s="349"/>
      <c r="R499" s="349"/>
      <c r="S499" s="349"/>
      <c r="T499" s="349"/>
      <c r="U499" s="349"/>
      <c r="V499" s="349"/>
      <c r="W499" s="349"/>
      <c r="X499" s="349"/>
      <c r="Y499" s="349"/>
      <c r="Z499" s="349"/>
      <c r="AA499" s="349"/>
      <c r="AB499" s="349"/>
    </row>
    <row r="500" ht="18.0" customHeight="1">
      <c r="A500" s="349"/>
      <c r="B500" s="349"/>
      <c r="C500" s="349"/>
      <c r="D500" s="349"/>
      <c r="E500" s="349"/>
      <c r="F500" s="498"/>
      <c r="G500" s="498"/>
      <c r="H500" s="349"/>
      <c r="I500" s="349"/>
      <c r="J500" s="349"/>
      <c r="K500" s="349"/>
      <c r="L500" s="349"/>
      <c r="M500" s="349"/>
      <c r="N500" s="349"/>
      <c r="O500" s="349"/>
      <c r="P500" s="349"/>
      <c r="Q500" s="349"/>
      <c r="R500" s="349"/>
      <c r="S500" s="349"/>
      <c r="T500" s="349"/>
      <c r="U500" s="349"/>
      <c r="V500" s="349"/>
      <c r="W500" s="349"/>
      <c r="X500" s="349"/>
      <c r="Y500" s="349"/>
      <c r="Z500" s="349"/>
      <c r="AA500" s="349"/>
      <c r="AB500" s="349"/>
    </row>
    <row r="501" ht="18.0" customHeight="1">
      <c r="A501" s="349"/>
      <c r="B501" s="349"/>
      <c r="C501" s="349"/>
      <c r="D501" s="349"/>
      <c r="E501" s="349"/>
      <c r="F501" s="498"/>
      <c r="G501" s="498"/>
      <c r="H501" s="349"/>
      <c r="I501" s="349"/>
      <c r="J501" s="349"/>
      <c r="K501" s="349"/>
      <c r="L501" s="349"/>
      <c r="M501" s="349"/>
      <c r="N501" s="349"/>
      <c r="O501" s="349"/>
      <c r="P501" s="349"/>
      <c r="Q501" s="349"/>
      <c r="R501" s="349"/>
      <c r="S501" s="349"/>
      <c r="T501" s="349"/>
      <c r="U501" s="349"/>
      <c r="V501" s="349"/>
      <c r="W501" s="349"/>
      <c r="X501" s="349"/>
      <c r="Y501" s="349"/>
      <c r="Z501" s="349"/>
      <c r="AA501" s="349"/>
      <c r="AB501" s="349"/>
    </row>
    <row r="502" ht="18.0" customHeight="1">
      <c r="A502" s="349"/>
      <c r="B502" s="349"/>
      <c r="C502" s="349"/>
      <c r="D502" s="349"/>
      <c r="E502" s="349"/>
      <c r="F502" s="498"/>
      <c r="G502" s="498"/>
      <c r="H502" s="349"/>
      <c r="I502" s="349"/>
      <c r="J502" s="349"/>
      <c r="K502" s="349"/>
      <c r="L502" s="349"/>
      <c r="M502" s="349"/>
      <c r="N502" s="349"/>
      <c r="O502" s="349"/>
      <c r="P502" s="349"/>
      <c r="Q502" s="349"/>
      <c r="R502" s="349"/>
      <c r="S502" s="349"/>
      <c r="T502" s="349"/>
      <c r="U502" s="349"/>
      <c r="V502" s="349"/>
      <c r="W502" s="349"/>
      <c r="X502" s="349"/>
      <c r="Y502" s="349"/>
      <c r="Z502" s="349"/>
      <c r="AA502" s="349"/>
      <c r="AB502" s="349"/>
    </row>
    <row r="503" ht="18.0" customHeight="1">
      <c r="A503" s="349"/>
      <c r="B503" s="349"/>
      <c r="C503" s="349"/>
      <c r="D503" s="349"/>
      <c r="E503" s="349"/>
      <c r="F503" s="498"/>
      <c r="G503" s="498"/>
      <c r="H503" s="349"/>
      <c r="I503" s="349"/>
      <c r="J503" s="349"/>
      <c r="K503" s="349"/>
      <c r="L503" s="349"/>
      <c r="M503" s="349"/>
      <c r="N503" s="349"/>
      <c r="O503" s="349"/>
      <c r="P503" s="349"/>
      <c r="Q503" s="349"/>
      <c r="R503" s="349"/>
      <c r="S503" s="349"/>
      <c r="T503" s="349"/>
      <c r="U503" s="349"/>
      <c r="V503" s="349"/>
      <c r="W503" s="349"/>
      <c r="X503" s="349"/>
      <c r="Y503" s="349"/>
      <c r="Z503" s="349"/>
      <c r="AA503" s="349"/>
      <c r="AB503" s="349"/>
    </row>
    <row r="504" ht="18.0" customHeight="1">
      <c r="A504" s="349"/>
      <c r="B504" s="349"/>
      <c r="C504" s="349"/>
      <c r="D504" s="349"/>
      <c r="E504" s="349"/>
      <c r="F504" s="498"/>
      <c r="G504" s="498"/>
      <c r="H504" s="349"/>
      <c r="I504" s="349"/>
      <c r="J504" s="349"/>
      <c r="K504" s="349"/>
      <c r="L504" s="349"/>
      <c r="M504" s="349"/>
      <c r="N504" s="349"/>
      <c r="O504" s="349"/>
      <c r="P504" s="349"/>
      <c r="Q504" s="349"/>
      <c r="R504" s="349"/>
      <c r="S504" s="349"/>
      <c r="T504" s="349"/>
      <c r="U504" s="349"/>
      <c r="V504" s="349"/>
      <c r="W504" s="349"/>
      <c r="X504" s="349"/>
      <c r="Y504" s="349"/>
      <c r="Z504" s="349"/>
      <c r="AA504" s="349"/>
      <c r="AB504" s="349"/>
    </row>
    <row r="505" ht="18.0" customHeight="1">
      <c r="A505" s="349"/>
      <c r="B505" s="349"/>
      <c r="C505" s="349"/>
      <c r="D505" s="349"/>
      <c r="E505" s="349"/>
      <c r="F505" s="498"/>
      <c r="G505" s="498"/>
      <c r="H505" s="349"/>
      <c r="I505" s="349"/>
      <c r="J505" s="349"/>
      <c r="K505" s="349"/>
      <c r="L505" s="349"/>
      <c r="M505" s="349"/>
      <c r="N505" s="349"/>
      <c r="O505" s="349"/>
      <c r="P505" s="349"/>
      <c r="Q505" s="349"/>
      <c r="R505" s="349"/>
      <c r="S505" s="349"/>
      <c r="T505" s="349"/>
      <c r="U505" s="349"/>
      <c r="V505" s="349"/>
      <c r="W505" s="349"/>
      <c r="X505" s="349"/>
      <c r="Y505" s="349"/>
      <c r="Z505" s="349"/>
      <c r="AA505" s="349"/>
      <c r="AB505" s="349"/>
    </row>
    <row r="506" ht="18.0" customHeight="1">
      <c r="A506" s="349"/>
      <c r="B506" s="349"/>
      <c r="C506" s="349"/>
      <c r="D506" s="349"/>
      <c r="E506" s="349"/>
      <c r="F506" s="498"/>
      <c r="G506" s="498"/>
      <c r="H506" s="349"/>
      <c r="I506" s="349"/>
      <c r="J506" s="349"/>
      <c r="K506" s="349"/>
      <c r="L506" s="349"/>
      <c r="M506" s="349"/>
      <c r="N506" s="349"/>
      <c r="O506" s="349"/>
      <c r="P506" s="349"/>
      <c r="Q506" s="349"/>
      <c r="R506" s="349"/>
      <c r="S506" s="349"/>
      <c r="T506" s="349"/>
      <c r="U506" s="349"/>
      <c r="V506" s="349"/>
      <c r="W506" s="349"/>
      <c r="X506" s="349"/>
      <c r="Y506" s="349"/>
      <c r="Z506" s="349"/>
      <c r="AA506" s="349"/>
      <c r="AB506" s="349"/>
    </row>
    <row r="507" ht="18.0" customHeight="1">
      <c r="A507" s="349"/>
      <c r="B507" s="349"/>
      <c r="C507" s="349"/>
      <c r="D507" s="349"/>
      <c r="E507" s="349"/>
      <c r="F507" s="498"/>
      <c r="G507" s="498"/>
      <c r="H507" s="349"/>
      <c r="I507" s="349"/>
      <c r="J507" s="349"/>
      <c r="K507" s="349"/>
      <c r="L507" s="349"/>
      <c r="M507" s="349"/>
      <c r="N507" s="349"/>
      <c r="O507" s="349"/>
      <c r="P507" s="349"/>
      <c r="Q507" s="349"/>
      <c r="R507" s="349"/>
      <c r="S507" s="349"/>
      <c r="T507" s="349"/>
      <c r="U507" s="349"/>
      <c r="V507" s="349"/>
      <c r="W507" s="349"/>
      <c r="X507" s="349"/>
      <c r="Y507" s="349"/>
      <c r="Z507" s="349"/>
      <c r="AA507" s="349"/>
      <c r="AB507" s="349"/>
    </row>
    <row r="508" ht="18.0" customHeight="1">
      <c r="A508" s="349"/>
      <c r="B508" s="349"/>
      <c r="C508" s="349"/>
      <c r="D508" s="349"/>
      <c r="E508" s="349"/>
      <c r="F508" s="498"/>
      <c r="G508" s="498"/>
      <c r="H508" s="349"/>
      <c r="I508" s="349"/>
      <c r="J508" s="349"/>
      <c r="K508" s="349"/>
      <c r="L508" s="349"/>
      <c r="M508" s="349"/>
      <c r="N508" s="349"/>
      <c r="O508" s="349"/>
      <c r="P508" s="349"/>
      <c r="Q508" s="349"/>
      <c r="R508" s="349"/>
      <c r="S508" s="349"/>
      <c r="T508" s="349"/>
      <c r="U508" s="349"/>
      <c r="V508" s="349"/>
      <c r="W508" s="349"/>
      <c r="X508" s="349"/>
      <c r="Y508" s="349"/>
      <c r="Z508" s="349"/>
      <c r="AA508" s="349"/>
      <c r="AB508" s="349"/>
    </row>
    <row r="509" ht="18.0" customHeight="1">
      <c r="A509" s="349"/>
      <c r="B509" s="349"/>
      <c r="C509" s="349"/>
      <c r="D509" s="349"/>
      <c r="E509" s="349"/>
      <c r="F509" s="498"/>
      <c r="G509" s="498"/>
      <c r="H509" s="349"/>
      <c r="I509" s="349"/>
      <c r="J509" s="349"/>
      <c r="K509" s="349"/>
      <c r="L509" s="349"/>
      <c r="M509" s="349"/>
      <c r="N509" s="349"/>
      <c r="O509" s="349"/>
      <c r="P509" s="349"/>
      <c r="Q509" s="349"/>
      <c r="R509" s="349"/>
      <c r="S509" s="349"/>
      <c r="T509" s="349"/>
      <c r="U509" s="349"/>
      <c r="V509" s="349"/>
      <c r="W509" s="349"/>
      <c r="X509" s="349"/>
      <c r="Y509" s="349"/>
      <c r="Z509" s="349"/>
      <c r="AA509" s="349"/>
      <c r="AB509" s="349"/>
    </row>
    <row r="510" ht="18.0" customHeight="1">
      <c r="A510" s="349"/>
      <c r="B510" s="349"/>
      <c r="C510" s="349"/>
      <c r="D510" s="349"/>
      <c r="E510" s="349"/>
      <c r="F510" s="498"/>
      <c r="G510" s="498"/>
      <c r="H510" s="349"/>
      <c r="I510" s="349"/>
      <c r="J510" s="349"/>
      <c r="K510" s="349"/>
      <c r="L510" s="349"/>
      <c r="M510" s="349"/>
      <c r="N510" s="349"/>
      <c r="O510" s="349"/>
      <c r="P510" s="349"/>
      <c r="Q510" s="349"/>
      <c r="R510" s="349"/>
      <c r="S510" s="349"/>
      <c r="T510" s="349"/>
      <c r="U510" s="349"/>
      <c r="V510" s="349"/>
      <c r="W510" s="349"/>
      <c r="X510" s="349"/>
      <c r="Y510" s="349"/>
      <c r="Z510" s="349"/>
      <c r="AA510" s="349"/>
      <c r="AB510" s="349"/>
    </row>
    <row r="511" ht="18.0" customHeight="1">
      <c r="A511" s="349"/>
      <c r="B511" s="349"/>
      <c r="C511" s="349"/>
      <c r="D511" s="349"/>
      <c r="E511" s="349"/>
      <c r="F511" s="498"/>
      <c r="G511" s="498"/>
      <c r="H511" s="349"/>
      <c r="I511" s="349"/>
      <c r="J511" s="349"/>
      <c r="K511" s="349"/>
      <c r="L511" s="349"/>
      <c r="M511" s="349"/>
      <c r="N511" s="349"/>
      <c r="O511" s="349"/>
      <c r="P511" s="349"/>
      <c r="Q511" s="349"/>
      <c r="R511" s="349"/>
      <c r="S511" s="349"/>
      <c r="T511" s="349"/>
      <c r="U511" s="349"/>
      <c r="V511" s="349"/>
      <c r="W511" s="349"/>
      <c r="X511" s="349"/>
      <c r="Y511" s="349"/>
      <c r="Z511" s="349"/>
      <c r="AA511" s="349"/>
      <c r="AB511" s="349"/>
    </row>
    <row r="512" ht="18.0" customHeight="1">
      <c r="A512" s="349"/>
      <c r="B512" s="349"/>
      <c r="C512" s="349"/>
      <c r="D512" s="349"/>
      <c r="E512" s="349"/>
      <c r="F512" s="498"/>
      <c r="G512" s="498"/>
      <c r="H512" s="349"/>
      <c r="I512" s="349"/>
      <c r="J512" s="349"/>
      <c r="K512" s="349"/>
      <c r="L512" s="349"/>
      <c r="M512" s="349"/>
      <c r="N512" s="349"/>
      <c r="O512" s="349"/>
      <c r="P512" s="349"/>
      <c r="Q512" s="349"/>
      <c r="R512" s="349"/>
      <c r="S512" s="349"/>
      <c r="T512" s="349"/>
      <c r="U512" s="349"/>
      <c r="V512" s="349"/>
      <c r="W512" s="349"/>
      <c r="X512" s="349"/>
      <c r="Y512" s="349"/>
      <c r="Z512" s="349"/>
      <c r="AA512" s="349"/>
      <c r="AB512" s="349"/>
    </row>
    <row r="513" ht="18.0" customHeight="1">
      <c r="A513" s="349"/>
      <c r="B513" s="349"/>
      <c r="C513" s="349"/>
      <c r="D513" s="349"/>
      <c r="E513" s="349"/>
      <c r="F513" s="498"/>
      <c r="G513" s="498"/>
      <c r="H513" s="349"/>
      <c r="I513" s="349"/>
      <c r="J513" s="349"/>
      <c r="K513" s="349"/>
      <c r="L513" s="349"/>
      <c r="M513" s="349"/>
      <c r="N513" s="349"/>
      <c r="O513" s="349"/>
      <c r="P513" s="349"/>
      <c r="Q513" s="349"/>
      <c r="R513" s="349"/>
      <c r="S513" s="349"/>
      <c r="T513" s="349"/>
      <c r="U513" s="349"/>
      <c r="V513" s="349"/>
      <c r="W513" s="349"/>
      <c r="X513" s="349"/>
      <c r="Y513" s="349"/>
      <c r="Z513" s="349"/>
      <c r="AA513" s="349"/>
      <c r="AB513" s="349"/>
    </row>
    <row r="514" ht="18.0" customHeight="1">
      <c r="A514" s="349"/>
      <c r="B514" s="349"/>
      <c r="C514" s="349"/>
      <c r="D514" s="349"/>
      <c r="E514" s="349"/>
      <c r="F514" s="498"/>
      <c r="G514" s="498"/>
      <c r="H514" s="349"/>
      <c r="I514" s="349"/>
      <c r="J514" s="349"/>
      <c r="K514" s="349"/>
      <c r="L514" s="349"/>
      <c r="M514" s="349"/>
      <c r="N514" s="349"/>
      <c r="O514" s="349"/>
      <c r="P514" s="349"/>
      <c r="Q514" s="349"/>
      <c r="R514" s="349"/>
      <c r="S514" s="349"/>
      <c r="T514" s="349"/>
      <c r="U514" s="349"/>
      <c r="V514" s="349"/>
      <c r="W514" s="349"/>
      <c r="X514" s="349"/>
      <c r="Y514" s="349"/>
      <c r="Z514" s="349"/>
      <c r="AA514" s="349"/>
      <c r="AB514" s="349"/>
    </row>
    <row r="515" ht="18.0" customHeight="1">
      <c r="A515" s="349"/>
      <c r="B515" s="349"/>
      <c r="C515" s="349"/>
      <c r="D515" s="349"/>
      <c r="E515" s="349"/>
      <c r="F515" s="498"/>
      <c r="G515" s="498"/>
      <c r="H515" s="349"/>
      <c r="I515" s="349"/>
      <c r="J515" s="349"/>
      <c r="K515" s="349"/>
      <c r="L515" s="349"/>
      <c r="M515" s="349"/>
      <c r="N515" s="349"/>
      <c r="O515" s="349"/>
      <c r="P515" s="349"/>
      <c r="Q515" s="349"/>
      <c r="R515" s="349"/>
      <c r="S515" s="349"/>
      <c r="T515" s="349"/>
      <c r="U515" s="349"/>
      <c r="V515" s="349"/>
      <c r="W515" s="349"/>
      <c r="X515" s="349"/>
      <c r="Y515" s="349"/>
      <c r="Z515" s="349"/>
      <c r="AA515" s="349"/>
      <c r="AB515" s="349"/>
    </row>
    <row r="516" ht="18.0" customHeight="1">
      <c r="A516" s="349"/>
      <c r="B516" s="349"/>
      <c r="C516" s="349"/>
      <c r="D516" s="349"/>
      <c r="E516" s="349"/>
      <c r="F516" s="498"/>
      <c r="G516" s="498"/>
      <c r="H516" s="349"/>
      <c r="I516" s="349"/>
      <c r="J516" s="349"/>
      <c r="K516" s="349"/>
      <c r="L516" s="349"/>
      <c r="M516" s="349"/>
      <c r="N516" s="349"/>
      <c r="O516" s="349"/>
      <c r="P516" s="349"/>
      <c r="Q516" s="349"/>
      <c r="R516" s="349"/>
      <c r="S516" s="349"/>
      <c r="T516" s="349"/>
      <c r="U516" s="349"/>
      <c r="V516" s="349"/>
      <c r="W516" s="349"/>
      <c r="X516" s="349"/>
      <c r="Y516" s="349"/>
      <c r="Z516" s="349"/>
      <c r="AA516" s="349"/>
      <c r="AB516" s="349"/>
    </row>
    <row r="517" ht="18.0" customHeight="1">
      <c r="A517" s="349"/>
      <c r="B517" s="349"/>
      <c r="C517" s="349"/>
      <c r="D517" s="349"/>
      <c r="E517" s="349"/>
      <c r="F517" s="498"/>
      <c r="G517" s="498"/>
      <c r="H517" s="349"/>
      <c r="I517" s="349"/>
      <c r="J517" s="349"/>
      <c r="K517" s="349"/>
      <c r="L517" s="349"/>
      <c r="M517" s="349"/>
      <c r="N517" s="349"/>
      <c r="O517" s="349"/>
      <c r="P517" s="349"/>
      <c r="Q517" s="349"/>
      <c r="R517" s="349"/>
      <c r="S517" s="349"/>
      <c r="T517" s="349"/>
      <c r="U517" s="349"/>
      <c r="V517" s="349"/>
      <c r="W517" s="349"/>
      <c r="X517" s="349"/>
      <c r="Y517" s="349"/>
      <c r="Z517" s="349"/>
      <c r="AA517" s="349"/>
      <c r="AB517" s="349"/>
    </row>
    <row r="518" ht="18.0" customHeight="1">
      <c r="A518" s="349"/>
      <c r="B518" s="349"/>
      <c r="C518" s="349"/>
      <c r="D518" s="349"/>
      <c r="E518" s="349"/>
      <c r="F518" s="498"/>
      <c r="G518" s="498"/>
      <c r="H518" s="349"/>
      <c r="I518" s="349"/>
      <c r="J518" s="349"/>
      <c r="K518" s="349"/>
      <c r="L518" s="349"/>
      <c r="M518" s="349"/>
      <c r="N518" s="349"/>
      <c r="O518" s="349"/>
      <c r="P518" s="349"/>
      <c r="Q518" s="349"/>
      <c r="R518" s="349"/>
      <c r="S518" s="349"/>
      <c r="T518" s="349"/>
      <c r="U518" s="349"/>
      <c r="V518" s="349"/>
      <c r="W518" s="349"/>
      <c r="X518" s="349"/>
      <c r="Y518" s="349"/>
      <c r="Z518" s="349"/>
      <c r="AA518" s="349"/>
      <c r="AB518" s="349"/>
    </row>
    <row r="519" ht="18.0" customHeight="1">
      <c r="A519" s="349"/>
      <c r="B519" s="349"/>
      <c r="C519" s="349"/>
      <c r="D519" s="349"/>
      <c r="E519" s="349"/>
      <c r="F519" s="498"/>
      <c r="G519" s="498"/>
      <c r="H519" s="349"/>
      <c r="I519" s="349"/>
      <c r="J519" s="349"/>
      <c r="K519" s="349"/>
      <c r="L519" s="349"/>
      <c r="M519" s="349"/>
      <c r="N519" s="349"/>
      <c r="O519" s="349"/>
      <c r="P519" s="349"/>
      <c r="Q519" s="349"/>
      <c r="R519" s="349"/>
      <c r="S519" s="349"/>
      <c r="T519" s="349"/>
      <c r="U519" s="349"/>
      <c r="V519" s="349"/>
      <c r="W519" s="349"/>
      <c r="X519" s="349"/>
      <c r="Y519" s="349"/>
      <c r="Z519" s="349"/>
      <c r="AA519" s="349"/>
      <c r="AB519" s="349"/>
    </row>
    <row r="520" ht="18.0" customHeight="1">
      <c r="A520" s="349"/>
      <c r="B520" s="349"/>
      <c r="C520" s="349"/>
      <c r="D520" s="349"/>
      <c r="E520" s="349"/>
      <c r="F520" s="498"/>
      <c r="G520" s="498"/>
      <c r="H520" s="349"/>
      <c r="I520" s="349"/>
      <c r="J520" s="349"/>
      <c r="K520" s="349"/>
      <c r="L520" s="349"/>
      <c r="M520" s="349"/>
      <c r="N520" s="349"/>
      <c r="O520" s="349"/>
      <c r="P520" s="349"/>
      <c r="Q520" s="349"/>
      <c r="R520" s="349"/>
      <c r="S520" s="349"/>
      <c r="T520" s="349"/>
      <c r="U520" s="349"/>
      <c r="V520" s="349"/>
      <c r="W520" s="349"/>
      <c r="X520" s="349"/>
      <c r="Y520" s="349"/>
      <c r="Z520" s="349"/>
      <c r="AA520" s="349"/>
      <c r="AB520" s="349"/>
    </row>
    <row r="521" ht="18.0" customHeight="1">
      <c r="A521" s="349"/>
      <c r="B521" s="349"/>
      <c r="C521" s="349"/>
      <c r="D521" s="349"/>
      <c r="E521" s="349"/>
      <c r="F521" s="498"/>
      <c r="G521" s="498"/>
      <c r="H521" s="349"/>
      <c r="I521" s="349"/>
      <c r="J521" s="349"/>
      <c r="K521" s="349"/>
      <c r="L521" s="349"/>
      <c r="M521" s="349"/>
      <c r="N521" s="349"/>
      <c r="O521" s="349"/>
      <c r="P521" s="349"/>
      <c r="Q521" s="349"/>
      <c r="R521" s="349"/>
      <c r="S521" s="349"/>
      <c r="T521" s="349"/>
      <c r="U521" s="349"/>
      <c r="V521" s="349"/>
      <c r="W521" s="349"/>
      <c r="X521" s="349"/>
      <c r="Y521" s="349"/>
      <c r="Z521" s="349"/>
      <c r="AA521" s="349"/>
      <c r="AB521" s="349"/>
    </row>
    <row r="522" ht="18.0" customHeight="1">
      <c r="A522" s="349"/>
      <c r="B522" s="349"/>
      <c r="C522" s="349"/>
      <c r="D522" s="349"/>
      <c r="E522" s="349"/>
      <c r="F522" s="498"/>
      <c r="G522" s="498"/>
      <c r="H522" s="349"/>
      <c r="I522" s="349"/>
      <c r="J522" s="349"/>
      <c r="K522" s="349"/>
      <c r="L522" s="349"/>
      <c r="M522" s="349"/>
      <c r="N522" s="349"/>
      <c r="O522" s="349"/>
      <c r="P522" s="349"/>
      <c r="Q522" s="349"/>
      <c r="R522" s="349"/>
      <c r="S522" s="349"/>
      <c r="T522" s="349"/>
      <c r="U522" s="349"/>
      <c r="V522" s="349"/>
      <c r="W522" s="349"/>
      <c r="X522" s="349"/>
      <c r="Y522" s="349"/>
      <c r="Z522" s="349"/>
      <c r="AA522" s="349"/>
      <c r="AB522" s="349"/>
    </row>
    <row r="523" ht="18.0" customHeight="1">
      <c r="A523" s="349"/>
      <c r="B523" s="349"/>
      <c r="C523" s="349"/>
      <c r="D523" s="349"/>
      <c r="E523" s="349"/>
      <c r="F523" s="498"/>
      <c r="G523" s="498"/>
      <c r="H523" s="349"/>
      <c r="I523" s="349"/>
      <c r="J523" s="349"/>
      <c r="K523" s="349"/>
      <c r="L523" s="349"/>
      <c r="M523" s="349"/>
      <c r="N523" s="349"/>
      <c r="O523" s="349"/>
      <c r="P523" s="349"/>
      <c r="Q523" s="349"/>
      <c r="R523" s="349"/>
      <c r="S523" s="349"/>
      <c r="T523" s="349"/>
      <c r="U523" s="349"/>
      <c r="V523" s="349"/>
      <c r="W523" s="349"/>
      <c r="X523" s="349"/>
      <c r="Y523" s="349"/>
      <c r="Z523" s="349"/>
      <c r="AA523" s="349"/>
      <c r="AB523" s="349"/>
    </row>
    <row r="524" ht="18.0" customHeight="1">
      <c r="A524" s="349"/>
      <c r="B524" s="349"/>
      <c r="C524" s="349"/>
      <c r="D524" s="349"/>
      <c r="E524" s="349"/>
      <c r="F524" s="498"/>
      <c r="G524" s="498"/>
      <c r="H524" s="349"/>
      <c r="I524" s="349"/>
      <c r="J524" s="349"/>
      <c r="K524" s="349"/>
      <c r="L524" s="349"/>
      <c r="M524" s="349"/>
      <c r="N524" s="349"/>
      <c r="O524" s="349"/>
      <c r="P524" s="349"/>
      <c r="Q524" s="349"/>
      <c r="R524" s="349"/>
      <c r="S524" s="349"/>
      <c r="T524" s="349"/>
      <c r="U524" s="349"/>
      <c r="V524" s="349"/>
      <c r="W524" s="349"/>
      <c r="X524" s="349"/>
      <c r="Y524" s="349"/>
      <c r="Z524" s="349"/>
      <c r="AA524" s="349"/>
      <c r="AB524" s="349"/>
    </row>
    <row r="525" ht="18.0" customHeight="1">
      <c r="A525" s="349"/>
      <c r="B525" s="349"/>
      <c r="C525" s="349"/>
      <c r="D525" s="349"/>
      <c r="E525" s="349"/>
      <c r="F525" s="498"/>
      <c r="G525" s="498"/>
      <c r="H525" s="349"/>
      <c r="I525" s="349"/>
      <c r="J525" s="349"/>
      <c r="K525" s="349"/>
      <c r="L525" s="349"/>
      <c r="M525" s="349"/>
      <c r="N525" s="349"/>
      <c r="O525" s="349"/>
      <c r="P525" s="349"/>
      <c r="Q525" s="349"/>
      <c r="R525" s="349"/>
      <c r="S525" s="349"/>
      <c r="T525" s="349"/>
      <c r="U525" s="349"/>
      <c r="V525" s="349"/>
      <c r="W525" s="349"/>
      <c r="X525" s="349"/>
      <c r="Y525" s="349"/>
      <c r="Z525" s="349"/>
      <c r="AA525" s="349"/>
      <c r="AB525" s="349"/>
    </row>
    <row r="526" ht="18.0" customHeight="1">
      <c r="A526" s="349"/>
      <c r="B526" s="349"/>
      <c r="C526" s="349"/>
      <c r="D526" s="349"/>
      <c r="E526" s="349"/>
      <c r="F526" s="498"/>
      <c r="G526" s="498"/>
      <c r="H526" s="349"/>
      <c r="I526" s="349"/>
      <c r="J526" s="349"/>
      <c r="K526" s="349"/>
      <c r="L526" s="349"/>
      <c r="M526" s="349"/>
      <c r="N526" s="349"/>
      <c r="O526" s="349"/>
      <c r="P526" s="349"/>
      <c r="Q526" s="349"/>
      <c r="R526" s="349"/>
      <c r="S526" s="349"/>
      <c r="T526" s="349"/>
      <c r="U526" s="349"/>
      <c r="V526" s="349"/>
      <c r="W526" s="349"/>
      <c r="X526" s="349"/>
      <c r="Y526" s="349"/>
      <c r="Z526" s="349"/>
      <c r="AA526" s="349"/>
      <c r="AB526" s="349"/>
    </row>
    <row r="527" ht="18.0" customHeight="1">
      <c r="A527" s="349"/>
      <c r="B527" s="349"/>
      <c r="C527" s="349"/>
      <c r="D527" s="349"/>
      <c r="E527" s="349"/>
      <c r="F527" s="498"/>
      <c r="G527" s="498"/>
      <c r="H527" s="349"/>
      <c r="I527" s="349"/>
      <c r="J527" s="349"/>
      <c r="K527" s="349"/>
      <c r="L527" s="349"/>
      <c r="M527" s="349"/>
      <c r="N527" s="349"/>
      <c r="O527" s="349"/>
      <c r="P527" s="349"/>
      <c r="Q527" s="349"/>
      <c r="R527" s="349"/>
      <c r="S527" s="349"/>
      <c r="T527" s="349"/>
      <c r="U527" s="349"/>
      <c r="V527" s="349"/>
      <c r="W527" s="349"/>
      <c r="X527" s="349"/>
      <c r="Y527" s="349"/>
      <c r="Z527" s="349"/>
      <c r="AA527" s="349"/>
      <c r="AB527" s="349"/>
    </row>
    <row r="528" ht="18.0" customHeight="1">
      <c r="A528" s="349"/>
      <c r="B528" s="349"/>
      <c r="C528" s="349"/>
      <c r="D528" s="349"/>
      <c r="E528" s="349"/>
      <c r="F528" s="498"/>
      <c r="G528" s="498"/>
      <c r="H528" s="349"/>
      <c r="I528" s="349"/>
      <c r="J528" s="349"/>
      <c r="K528" s="349"/>
      <c r="L528" s="349"/>
      <c r="M528" s="349"/>
      <c r="N528" s="349"/>
      <c r="O528" s="349"/>
      <c r="P528" s="349"/>
      <c r="Q528" s="349"/>
      <c r="R528" s="349"/>
      <c r="S528" s="349"/>
      <c r="T528" s="349"/>
      <c r="U528" s="349"/>
      <c r="V528" s="349"/>
      <c r="W528" s="349"/>
      <c r="X528" s="349"/>
      <c r="Y528" s="349"/>
      <c r="Z528" s="349"/>
      <c r="AA528" s="349"/>
      <c r="AB528" s="349"/>
    </row>
    <row r="529" ht="18.0" customHeight="1">
      <c r="A529" s="349"/>
      <c r="B529" s="349"/>
      <c r="C529" s="349"/>
      <c r="D529" s="349"/>
      <c r="E529" s="349"/>
      <c r="F529" s="498"/>
      <c r="G529" s="498"/>
      <c r="H529" s="349"/>
      <c r="I529" s="349"/>
      <c r="J529" s="349"/>
      <c r="K529" s="349"/>
      <c r="L529" s="349"/>
      <c r="M529" s="349"/>
      <c r="N529" s="349"/>
      <c r="O529" s="349"/>
      <c r="P529" s="349"/>
      <c r="Q529" s="349"/>
      <c r="R529" s="349"/>
      <c r="S529" s="349"/>
      <c r="T529" s="349"/>
      <c r="U529" s="349"/>
      <c r="V529" s="349"/>
      <c r="W529" s="349"/>
      <c r="X529" s="349"/>
      <c r="Y529" s="349"/>
      <c r="Z529" s="349"/>
      <c r="AA529" s="349"/>
      <c r="AB529" s="349"/>
    </row>
    <row r="530" ht="18.0" customHeight="1">
      <c r="A530" s="349"/>
      <c r="B530" s="349"/>
      <c r="C530" s="349"/>
      <c r="D530" s="349"/>
      <c r="E530" s="349"/>
      <c r="F530" s="498"/>
      <c r="G530" s="498"/>
      <c r="H530" s="349"/>
      <c r="I530" s="349"/>
      <c r="J530" s="349"/>
      <c r="K530" s="349"/>
      <c r="L530" s="349"/>
      <c r="M530" s="349"/>
      <c r="N530" s="349"/>
      <c r="O530" s="349"/>
      <c r="P530" s="349"/>
      <c r="Q530" s="349"/>
      <c r="R530" s="349"/>
      <c r="S530" s="349"/>
      <c r="T530" s="349"/>
      <c r="U530" s="349"/>
      <c r="V530" s="349"/>
      <c r="W530" s="349"/>
      <c r="X530" s="349"/>
      <c r="Y530" s="349"/>
      <c r="Z530" s="349"/>
      <c r="AA530" s="349"/>
      <c r="AB530" s="349"/>
    </row>
    <row r="531" ht="18.0" customHeight="1">
      <c r="A531" s="349"/>
      <c r="B531" s="349"/>
      <c r="C531" s="349"/>
      <c r="D531" s="349"/>
      <c r="E531" s="349"/>
      <c r="F531" s="498"/>
      <c r="G531" s="498"/>
      <c r="H531" s="349"/>
      <c r="I531" s="349"/>
      <c r="J531" s="349"/>
      <c r="K531" s="349"/>
      <c r="L531" s="349"/>
      <c r="M531" s="349"/>
      <c r="N531" s="349"/>
      <c r="O531" s="349"/>
      <c r="P531" s="349"/>
      <c r="Q531" s="349"/>
      <c r="R531" s="349"/>
      <c r="S531" s="349"/>
      <c r="T531" s="349"/>
      <c r="U531" s="349"/>
      <c r="V531" s="349"/>
      <c r="W531" s="349"/>
      <c r="X531" s="349"/>
      <c r="Y531" s="349"/>
      <c r="Z531" s="349"/>
      <c r="AA531" s="349"/>
      <c r="AB531" s="349"/>
    </row>
    <row r="532" ht="18.0" customHeight="1">
      <c r="A532" s="349"/>
      <c r="B532" s="349"/>
      <c r="C532" s="349"/>
      <c r="D532" s="349"/>
      <c r="E532" s="349"/>
      <c r="F532" s="498"/>
      <c r="G532" s="498"/>
      <c r="H532" s="349"/>
      <c r="I532" s="349"/>
      <c r="J532" s="349"/>
      <c r="K532" s="349"/>
      <c r="L532" s="349"/>
      <c r="M532" s="349"/>
      <c r="N532" s="349"/>
      <c r="O532" s="349"/>
      <c r="P532" s="349"/>
      <c r="Q532" s="349"/>
      <c r="R532" s="349"/>
      <c r="S532" s="349"/>
      <c r="T532" s="349"/>
      <c r="U532" s="349"/>
      <c r="V532" s="349"/>
      <c r="W532" s="349"/>
      <c r="X532" s="349"/>
      <c r="Y532" s="349"/>
      <c r="Z532" s="349"/>
      <c r="AA532" s="349"/>
      <c r="AB532" s="349"/>
    </row>
    <row r="533" ht="18.0" customHeight="1">
      <c r="A533" s="349"/>
      <c r="B533" s="349"/>
      <c r="C533" s="349"/>
      <c r="D533" s="349"/>
      <c r="E533" s="349"/>
      <c r="F533" s="498"/>
      <c r="G533" s="498"/>
      <c r="H533" s="349"/>
      <c r="I533" s="349"/>
      <c r="J533" s="349"/>
      <c r="K533" s="349"/>
      <c r="L533" s="349"/>
      <c r="M533" s="349"/>
      <c r="N533" s="349"/>
      <c r="O533" s="349"/>
      <c r="P533" s="349"/>
      <c r="Q533" s="349"/>
      <c r="R533" s="349"/>
      <c r="S533" s="349"/>
      <c r="T533" s="349"/>
      <c r="U533" s="349"/>
      <c r="V533" s="349"/>
      <c r="W533" s="349"/>
      <c r="X533" s="349"/>
      <c r="Y533" s="349"/>
      <c r="Z533" s="349"/>
      <c r="AA533" s="349"/>
      <c r="AB533" s="349"/>
    </row>
    <row r="534" ht="18.0" customHeight="1">
      <c r="A534" s="349"/>
      <c r="B534" s="349"/>
      <c r="C534" s="349"/>
      <c r="D534" s="349"/>
      <c r="E534" s="349"/>
      <c r="F534" s="498"/>
      <c r="G534" s="498"/>
      <c r="H534" s="349"/>
      <c r="I534" s="349"/>
      <c r="J534" s="349"/>
      <c r="K534" s="349"/>
      <c r="L534" s="349"/>
      <c r="M534" s="349"/>
      <c r="N534" s="349"/>
      <c r="O534" s="349"/>
      <c r="P534" s="349"/>
      <c r="Q534" s="349"/>
      <c r="R534" s="349"/>
      <c r="S534" s="349"/>
      <c r="T534" s="349"/>
      <c r="U534" s="349"/>
      <c r="V534" s="349"/>
      <c r="W534" s="349"/>
      <c r="X534" s="349"/>
      <c r="Y534" s="349"/>
      <c r="Z534" s="349"/>
      <c r="AA534" s="349"/>
      <c r="AB534" s="349"/>
    </row>
    <row r="535" ht="18.0" customHeight="1">
      <c r="A535" s="349"/>
      <c r="B535" s="349"/>
      <c r="C535" s="349"/>
      <c r="D535" s="349"/>
      <c r="E535" s="349"/>
      <c r="F535" s="498"/>
      <c r="G535" s="498"/>
      <c r="H535" s="349"/>
      <c r="I535" s="349"/>
      <c r="J535" s="349"/>
      <c r="K535" s="349"/>
      <c r="L535" s="349"/>
      <c r="M535" s="349"/>
      <c r="N535" s="349"/>
      <c r="O535" s="349"/>
      <c r="P535" s="349"/>
      <c r="Q535" s="349"/>
      <c r="R535" s="349"/>
      <c r="S535" s="349"/>
      <c r="T535" s="349"/>
      <c r="U535" s="349"/>
      <c r="V535" s="349"/>
      <c r="W535" s="349"/>
      <c r="X535" s="349"/>
      <c r="Y535" s="349"/>
      <c r="Z535" s="349"/>
      <c r="AA535" s="349"/>
      <c r="AB535" s="349"/>
    </row>
    <row r="536" ht="18.0" customHeight="1">
      <c r="A536" s="349"/>
      <c r="B536" s="349"/>
      <c r="C536" s="349"/>
      <c r="D536" s="349"/>
      <c r="E536" s="349"/>
      <c r="F536" s="498"/>
      <c r="G536" s="498"/>
      <c r="H536" s="349"/>
      <c r="I536" s="349"/>
      <c r="J536" s="349"/>
      <c r="K536" s="349"/>
      <c r="L536" s="349"/>
      <c r="M536" s="349"/>
      <c r="N536" s="349"/>
      <c r="O536" s="349"/>
      <c r="P536" s="349"/>
      <c r="Q536" s="349"/>
      <c r="R536" s="349"/>
      <c r="S536" s="349"/>
      <c r="T536" s="349"/>
      <c r="U536" s="349"/>
      <c r="V536" s="349"/>
      <c r="W536" s="349"/>
      <c r="X536" s="349"/>
      <c r="Y536" s="349"/>
      <c r="Z536" s="349"/>
      <c r="AA536" s="349"/>
      <c r="AB536" s="349"/>
    </row>
    <row r="537" ht="18.0" customHeight="1">
      <c r="A537" s="349"/>
      <c r="B537" s="349"/>
      <c r="C537" s="349"/>
      <c r="D537" s="349"/>
      <c r="E537" s="349"/>
      <c r="F537" s="498"/>
      <c r="G537" s="498"/>
      <c r="H537" s="349"/>
      <c r="I537" s="349"/>
      <c r="J537" s="349"/>
      <c r="K537" s="349"/>
      <c r="L537" s="349"/>
      <c r="M537" s="349"/>
      <c r="N537" s="349"/>
      <c r="O537" s="349"/>
      <c r="P537" s="349"/>
      <c r="Q537" s="349"/>
      <c r="R537" s="349"/>
      <c r="S537" s="349"/>
      <c r="T537" s="349"/>
      <c r="U537" s="349"/>
      <c r="V537" s="349"/>
      <c r="W537" s="349"/>
      <c r="X537" s="349"/>
      <c r="Y537" s="349"/>
      <c r="Z537" s="349"/>
      <c r="AA537" s="349"/>
      <c r="AB537" s="349"/>
    </row>
    <row r="538" ht="18.0" customHeight="1">
      <c r="A538" s="349"/>
      <c r="B538" s="349"/>
      <c r="C538" s="349"/>
      <c r="D538" s="349"/>
      <c r="E538" s="349"/>
      <c r="F538" s="498"/>
      <c r="G538" s="498"/>
      <c r="H538" s="349"/>
      <c r="I538" s="349"/>
      <c r="J538" s="349"/>
      <c r="K538" s="349"/>
      <c r="L538" s="349"/>
      <c r="M538" s="349"/>
      <c r="N538" s="349"/>
      <c r="O538" s="349"/>
      <c r="P538" s="349"/>
      <c r="Q538" s="349"/>
      <c r="R538" s="349"/>
      <c r="S538" s="349"/>
      <c r="T538" s="349"/>
      <c r="U538" s="349"/>
      <c r="V538" s="349"/>
      <c r="W538" s="349"/>
      <c r="X538" s="349"/>
      <c r="Y538" s="349"/>
      <c r="Z538" s="349"/>
      <c r="AA538" s="349"/>
      <c r="AB538" s="349"/>
    </row>
    <row r="539" ht="18.0" customHeight="1">
      <c r="A539" s="349"/>
      <c r="B539" s="349"/>
      <c r="C539" s="349"/>
      <c r="D539" s="349"/>
      <c r="E539" s="349"/>
      <c r="F539" s="498"/>
      <c r="G539" s="498"/>
      <c r="H539" s="349"/>
      <c r="I539" s="349"/>
      <c r="J539" s="349"/>
      <c r="K539" s="349"/>
      <c r="L539" s="349"/>
      <c r="M539" s="349"/>
      <c r="N539" s="349"/>
      <c r="O539" s="349"/>
      <c r="P539" s="349"/>
      <c r="Q539" s="349"/>
      <c r="R539" s="349"/>
      <c r="S539" s="349"/>
      <c r="T539" s="349"/>
      <c r="U539" s="349"/>
      <c r="V539" s="349"/>
      <c r="W539" s="349"/>
      <c r="X539" s="349"/>
      <c r="Y539" s="349"/>
      <c r="Z539" s="349"/>
      <c r="AA539" s="349"/>
      <c r="AB539" s="349"/>
    </row>
    <row r="540" ht="18.0" customHeight="1">
      <c r="A540" s="349"/>
      <c r="B540" s="349"/>
      <c r="C540" s="349"/>
      <c r="D540" s="349"/>
      <c r="E540" s="349"/>
      <c r="F540" s="498"/>
      <c r="G540" s="498"/>
      <c r="H540" s="349"/>
      <c r="I540" s="349"/>
      <c r="J540" s="349"/>
      <c r="K540" s="349"/>
      <c r="L540" s="349"/>
      <c r="M540" s="349"/>
      <c r="N540" s="349"/>
      <c r="O540" s="349"/>
      <c r="P540" s="349"/>
      <c r="Q540" s="349"/>
      <c r="R540" s="349"/>
      <c r="S540" s="349"/>
      <c r="T540" s="349"/>
      <c r="U540" s="349"/>
      <c r="V540" s="349"/>
      <c r="W540" s="349"/>
      <c r="X540" s="349"/>
      <c r="Y540" s="349"/>
      <c r="Z540" s="349"/>
      <c r="AA540" s="349"/>
      <c r="AB540" s="349"/>
    </row>
    <row r="541" ht="18.0" customHeight="1">
      <c r="A541" s="349"/>
      <c r="B541" s="349"/>
      <c r="C541" s="349"/>
      <c r="D541" s="349"/>
      <c r="E541" s="349"/>
      <c r="F541" s="498"/>
      <c r="G541" s="498"/>
      <c r="H541" s="349"/>
      <c r="I541" s="349"/>
      <c r="J541" s="349"/>
      <c r="K541" s="349"/>
      <c r="L541" s="349"/>
      <c r="M541" s="349"/>
      <c r="N541" s="349"/>
      <c r="O541" s="349"/>
      <c r="P541" s="349"/>
      <c r="Q541" s="349"/>
      <c r="R541" s="349"/>
      <c r="S541" s="349"/>
      <c r="T541" s="349"/>
      <c r="U541" s="349"/>
      <c r="V541" s="349"/>
      <c r="W541" s="349"/>
      <c r="X541" s="349"/>
      <c r="Y541" s="349"/>
      <c r="Z541" s="349"/>
      <c r="AA541" s="349"/>
      <c r="AB541" s="349"/>
    </row>
    <row r="542" ht="18.0" customHeight="1">
      <c r="A542" s="349"/>
      <c r="B542" s="349"/>
      <c r="C542" s="349"/>
      <c r="D542" s="349"/>
      <c r="E542" s="349"/>
      <c r="F542" s="498"/>
      <c r="G542" s="498"/>
      <c r="H542" s="349"/>
      <c r="I542" s="349"/>
      <c r="J542" s="349"/>
      <c r="K542" s="349"/>
      <c r="L542" s="349"/>
      <c r="M542" s="349"/>
      <c r="N542" s="349"/>
      <c r="O542" s="349"/>
      <c r="P542" s="349"/>
      <c r="Q542" s="349"/>
      <c r="R542" s="349"/>
      <c r="S542" s="349"/>
      <c r="T542" s="349"/>
      <c r="U542" s="349"/>
      <c r="V542" s="349"/>
      <c r="W542" s="349"/>
      <c r="X542" s="349"/>
      <c r="Y542" s="349"/>
      <c r="Z542" s="349"/>
      <c r="AA542" s="349"/>
      <c r="AB542" s="349"/>
    </row>
    <row r="543" ht="18.0" customHeight="1">
      <c r="A543" s="349"/>
      <c r="B543" s="349"/>
      <c r="C543" s="349"/>
      <c r="D543" s="349"/>
      <c r="E543" s="349"/>
      <c r="F543" s="498"/>
      <c r="G543" s="498"/>
      <c r="H543" s="349"/>
      <c r="I543" s="349"/>
      <c r="J543" s="349"/>
      <c r="K543" s="349"/>
      <c r="L543" s="349"/>
      <c r="M543" s="349"/>
      <c r="N543" s="349"/>
      <c r="O543" s="349"/>
      <c r="P543" s="349"/>
      <c r="Q543" s="349"/>
      <c r="R543" s="349"/>
      <c r="S543" s="349"/>
      <c r="T543" s="349"/>
      <c r="U543" s="349"/>
      <c r="V543" s="349"/>
      <c r="W543" s="349"/>
      <c r="X543" s="349"/>
      <c r="Y543" s="349"/>
      <c r="Z543" s="349"/>
      <c r="AA543" s="349"/>
      <c r="AB543" s="349"/>
    </row>
    <row r="544" ht="18.0" customHeight="1">
      <c r="A544" s="349"/>
      <c r="B544" s="349"/>
      <c r="C544" s="349"/>
      <c r="D544" s="349"/>
      <c r="E544" s="349"/>
      <c r="F544" s="498"/>
      <c r="G544" s="498"/>
      <c r="H544" s="349"/>
      <c r="I544" s="349"/>
      <c r="J544" s="349"/>
      <c r="K544" s="349"/>
      <c r="L544" s="349"/>
      <c r="M544" s="349"/>
      <c r="N544" s="349"/>
      <c r="O544" s="349"/>
      <c r="P544" s="349"/>
      <c r="Q544" s="349"/>
      <c r="R544" s="349"/>
      <c r="S544" s="349"/>
      <c r="T544" s="349"/>
      <c r="U544" s="349"/>
      <c r="V544" s="349"/>
      <c r="W544" s="349"/>
      <c r="X544" s="349"/>
      <c r="Y544" s="349"/>
      <c r="Z544" s="349"/>
      <c r="AA544" s="349"/>
      <c r="AB544" s="349"/>
    </row>
    <row r="545" ht="18.0" customHeight="1">
      <c r="A545" s="349"/>
      <c r="B545" s="349"/>
      <c r="C545" s="349"/>
      <c r="D545" s="349"/>
      <c r="E545" s="349"/>
      <c r="F545" s="498"/>
      <c r="G545" s="498"/>
      <c r="H545" s="349"/>
      <c r="I545" s="349"/>
      <c r="J545" s="349"/>
      <c r="K545" s="349"/>
      <c r="L545" s="349"/>
      <c r="M545" s="349"/>
      <c r="N545" s="349"/>
      <c r="O545" s="349"/>
      <c r="P545" s="349"/>
      <c r="Q545" s="349"/>
      <c r="R545" s="349"/>
      <c r="S545" s="349"/>
      <c r="T545" s="349"/>
      <c r="U545" s="349"/>
      <c r="V545" s="349"/>
      <c r="W545" s="349"/>
      <c r="X545" s="349"/>
      <c r="Y545" s="349"/>
      <c r="Z545" s="349"/>
      <c r="AA545" s="349"/>
      <c r="AB545" s="349"/>
    </row>
    <row r="546" ht="18.0" customHeight="1">
      <c r="A546" s="349"/>
      <c r="B546" s="349"/>
      <c r="C546" s="349"/>
      <c r="D546" s="349"/>
      <c r="E546" s="349"/>
      <c r="F546" s="498"/>
      <c r="G546" s="498"/>
      <c r="H546" s="349"/>
      <c r="I546" s="349"/>
      <c r="J546" s="349"/>
      <c r="K546" s="349"/>
      <c r="L546" s="349"/>
      <c r="M546" s="349"/>
      <c r="N546" s="349"/>
      <c r="O546" s="349"/>
      <c r="P546" s="349"/>
      <c r="Q546" s="349"/>
      <c r="R546" s="349"/>
      <c r="S546" s="349"/>
      <c r="T546" s="349"/>
      <c r="U546" s="349"/>
      <c r="V546" s="349"/>
      <c r="W546" s="349"/>
      <c r="X546" s="349"/>
      <c r="Y546" s="349"/>
      <c r="Z546" s="349"/>
      <c r="AA546" s="349"/>
      <c r="AB546" s="349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55"/>
      <c r="B1" s="462"/>
      <c r="C1" s="458"/>
      <c r="D1" s="458"/>
      <c r="E1" s="458"/>
      <c r="F1" s="458"/>
      <c r="G1" s="458"/>
      <c r="H1" s="458"/>
      <c r="I1" s="464"/>
      <c r="J1" s="464"/>
      <c r="K1" s="467"/>
      <c r="L1" s="464"/>
      <c r="M1" s="464"/>
      <c r="N1" s="458"/>
      <c r="O1" s="455"/>
      <c r="P1" s="455"/>
      <c r="Q1" s="455"/>
      <c r="R1" s="458"/>
      <c r="S1" s="458"/>
      <c r="T1" s="458"/>
      <c r="U1" s="458"/>
      <c r="V1" s="461"/>
      <c r="W1" s="530"/>
      <c r="X1" s="455"/>
    </row>
    <row r="2" ht="18.75" customHeight="1">
      <c r="A2" s="455"/>
      <c r="B2" s="462"/>
      <c r="C2" s="458"/>
      <c r="D2" s="458"/>
      <c r="E2" s="458"/>
      <c r="F2" s="456"/>
      <c r="G2" s="458"/>
      <c r="H2" s="456"/>
      <c r="I2" s="457"/>
      <c r="J2" s="457"/>
      <c r="K2" s="459"/>
      <c r="L2" s="460"/>
      <c r="M2" s="460"/>
      <c r="N2" s="458"/>
      <c r="O2" s="455"/>
      <c r="P2" s="455"/>
      <c r="Q2" s="455"/>
      <c r="R2" s="458"/>
      <c r="S2" s="458"/>
      <c r="T2" s="458"/>
      <c r="U2" s="458"/>
      <c r="V2" s="461"/>
      <c r="W2" s="530"/>
      <c r="X2" s="455"/>
    </row>
    <row r="3" ht="18.75" customHeight="1">
      <c r="A3" s="455"/>
      <c r="B3" s="462"/>
      <c r="C3" s="465"/>
      <c r="D3" s="458"/>
      <c r="E3" s="466"/>
      <c r="F3" s="456"/>
      <c r="G3" s="458"/>
      <c r="H3" s="456"/>
      <c r="I3" s="457"/>
      <c r="J3" s="457"/>
      <c r="K3" s="467"/>
      <c r="L3" s="467"/>
      <c r="M3" s="467"/>
      <c r="N3" s="458"/>
      <c r="O3" s="455"/>
      <c r="P3" s="455"/>
      <c r="Q3" s="455"/>
      <c r="R3" s="458"/>
      <c r="S3" s="458"/>
      <c r="T3" s="458"/>
      <c r="U3" s="458"/>
      <c r="V3" s="461"/>
      <c r="W3" s="530"/>
      <c r="X3" s="455"/>
    </row>
    <row r="4" ht="18.75" customHeight="1">
      <c r="A4" s="455"/>
      <c r="B4" s="462"/>
      <c r="C4" s="458"/>
      <c r="D4" s="458"/>
      <c r="E4" s="458"/>
      <c r="F4" s="458"/>
      <c r="G4" s="458"/>
      <c r="H4" s="470"/>
      <c r="I4" s="487"/>
      <c r="J4" s="487"/>
      <c r="K4" s="468"/>
      <c r="L4" s="458"/>
      <c r="M4" s="458"/>
      <c r="N4" s="458"/>
      <c r="O4" s="455"/>
      <c r="P4" s="455"/>
      <c r="Q4" s="455"/>
      <c r="R4" s="458"/>
      <c r="S4" s="458"/>
      <c r="T4" s="458"/>
      <c r="U4" s="458"/>
      <c r="V4" s="461"/>
      <c r="W4" s="530"/>
      <c r="X4" s="455"/>
    </row>
    <row r="5" ht="18.75" customHeight="1">
      <c r="A5" s="455"/>
      <c r="B5" s="462"/>
      <c r="C5" s="458"/>
      <c r="D5" s="458"/>
      <c r="E5" s="458"/>
      <c r="F5" s="458"/>
      <c r="G5" s="458"/>
      <c r="H5" s="470"/>
      <c r="I5" s="487"/>
      <c r="J5" s="487"/>
      <c r="K5" s="468"/>
      <c r="L5" s="458"/>
      <c r="M5" s="458"/>
      <c r="N5" s="458"/>
      <c r="O5" s="455"/>
      <c r="P5" s="455"/>
      <c r="Q5" s="455"/>
      <c r="R5" s="458"/>
      <c r="S5" s="458"/>
      <c r="T5" s="458"/>
      <c r="U5" s="458"/>
      <c r="V5" s="461"/>
      <c r="W5" s="530"/>
      <c r="X5" s="455"/>
    </row>
    <row r="6" ht="18.75" customHeight="1">
      <c r="A6" s="455"/>
      <c r="B6" s="456"/>
      <c r="C6" s="458"/>
      <c r="D6" s="458"/>
      <c r="E6" s="458"/>
      <c r="F6" s="458"/>
      <c r="G6" s="458"/>
      <c r="H6" s="470"/>
      <c r="I6" s="487"/>
      <c r="J6" s="487"/>
      <c r="K6" s="468"/>
      <c r="L6" s="458"/>
      <c r="M6" s="458"/>
      <c r="N6" s="458"/>
      <c r="O6" s="455"/>
      <c r="P6" s="455"/>
      <c r="Q6" s="455"/>
      <c r="R6" s="458"/>
      <c r="S6" s="458"/>
      <c r="T6" s="458"/>
      <c r="U6" s="458"/>
      <c r="V6" s="461"/>
      <c r="W6" s="530"/>
      <c r="X6" s="455"/>
    </row>
    <row r="7" ht="18.75" customHeight="1">
      <c r="A7" s="455"/>
      <c r="B7" s="456" t="s">
        <v>159</v>
      </c>
      <c r="C7" s="458" t="s">
        <v>160</v>
      </c>
      <c r="D7" s="458" t="s">
        <v>161</v>
      </c>
      <c r="E7" s="458"/>
      <c r="F7" s="458"/>
      <c r="G7" s="458"/>
      <c r="H7" s="470"/>
      <c r="I7" s="469"/>
      <c r="J7" s="469"/>
      <c r="K7" s="470"/>
      <c r="L7" s="458"/>
      <c r="M7" s="458"/>
      <c r="N7" s="458"/>
      <c r="O7" s="455"/>
      <c r="P7" s="455"/>
      <c r="Q7" s="455"/>
      <c r="R7" s="458"/>
      <c r="S7" s="458"/>
      <c r="T7" s="458"/>
      <c r="U7" s="458"/>
      <c r="V7" s="456"/>
      <c r="W7" s="530"/>
      <c r="X7" s="458"/>
    </row>
    <row r="8" ht="18.75" customHeight="1">
      <c r="A8" s="455"/>
      <c r="B8" s="456">
        <v>1.0</v>
      </c>
      <c r="C8" s="470"/>
      <c r="D8" s="531"/>
      <c r="E8" s="458"/>
      <c r="F8" s="458"/>
      <c r="G8" s="458"/>
      <c r="H8" s="470"/>
      <c r="I8" s="473"/>
      <c r="J8" s="473"/>
      <c r="K8" s="468"/>
      <c r="L8" s="458"/>
      <c r="M8" s="458"/>
      <c r="N8" s="458"/>
      <c r="O8" s="455"/>
      <c r="P8" s="455"/>
      <c r="Q8" s="501"/>
      <c r="R8" s="510"/>
      <c r="S8" s="510"/>
      <c r="T8" s="458"/>
      <c r="U8" s="458"/>
      <c r="V8" s="456"/>
      <c r="W8" s="532"/>
      <c r="X8" s="463"/>
    </row>
    <row r="9" ht="18.75" customHeight="1">
      <c r="A9" s="455"/>
      <c r="B9" s="456">
        <v>2.0</v>
      </c>
      <c r="C9" s="456"/>
      <c r="D9" s="520"/>
      <c r="E9" s="456"/>
      <c r="F9" s="463"/>
      <c r="G9" s="463"/>
      <c r="H9" s="456"/>
      <c r="I9" s="469"/>
      <c r="J9" s="469"/>
      <c r="K9" s="458"/>
      <c r="L9" s="458"/>
      <c r="M9" s="458"/>
      <c r="N9" s="458"/>
      <c r="O9" s="455"/>
      <c r="P9" s="455"/>
      <c r="Q9" s="501"/>
      <c r="R9" s="510"/>
      <c r="S9" s="510"/>
      <c r="T9" s="458"/>
      <c r="U9" s="458"/>
      <c r="V9" s="456"/>
      <c r="W9" s="533"/>
      <c r="X9" s="455"/>
    </row>
    <row r="10" ht="18.75" customHeight="1">
      <c r="A10" s="455"/>
      <c r="B10" s="456">
        <v>3.0</v>
      </c>
      <c r="C10" s="470"/>
      <c r="D10" s="487"/>
      <c r="E10" s="456"/>
      <c r="F10" s="463"/>
      <c r="G10" s="463"/>
      <c r="H10" s="456"/>
      <c r="I10" s="469"/>
      <c r="J10" s="469"/>
      <c r="K10" s="458"/>
      <c r="L10" s="458"/>
      <c r="M10" s="458"/>
      <c r="N10" s="458"/>
      <c r="O10" s="455"/>
      <c r="P10" s="455"/>
      <c r="Q10" s="501"/>
      <c r="R10" s="510"/>
      <c r="S10" s="510"/>
      <c r="T10" s="458"/>
      <c r="U10" s="458"/>
      <c r="V10" s="456"/>
      <c r="W10" s="532"/>
      <c r="X10" s="455"/>
    </row>
    <row r="11" ht="18.75" customHeight="1">
      <c r="A11" s="455"/>
      <c r="B11" s="456">
        <v>4.0</v>
      </c>
      <c r="C11" s="470"/>
      <c r="D11" s="531"/>
      <c r="E11" s="456"/>
      <c r="F11" s="463"/>
      <c r="G11" s="463"/>
      <c r="H11" s="456"/>
      <c r="I11" s="469"/>
      <c r="J11" s="469"/>
      <c r="K11" s="458"/>
      <c r="L11" s="458"/>
      <c r="M11" s="458"/>
      <c r="N11" s="458"/>
      <c r="O11" s="455"/>
      <c r="P11" s="455"/>
      <c r="Q11" s="501"/>
      <c r="R11" s="510"/>
      <c r="S11" s="510"/>
      <c r="T11" s="458"/>
      <c r="U11" s="458"/>
      <c r="V11" s="456"/>
      <c r="W11" s="532"/>
      <c r="X11" s="463"/>
    </row>
    <row r="12" ht="18.75" customHeight="1">
      <c r="A12" s="455"/>
      <c r="B12" s="456">
        <v>5.0</v>
      </c>
      <c r="C12" s="488"/>
      <c r="D12" s="534"/>
      <c r="E12" s="456"/>
      <c r="F12" s="463"/>
      <c r="G12" s="463"/>
      <c r="H12" s="456"/>
      <c r="I12" s="469"/>
      <c r="J12" s="469"/>
      <c r="K12" s="458"/>
      <c r="L12" s="458"/>
      <c r="M12" s="458"/>
      <c r="N12" s="458"/>
      <c r="O12" s="455"/>
      <c r="P12" s="455"/>
      <c r="Q12" s="501"/>
      <c r="R12" s="510"/>
      <c r="S12" s="510"/>
      <c r="T12" s="458"/>
      <c r="U12" s="458"/>
      <c r="V12" s="456"/>
      <c r="W12" s="533"/>
      <c r="X12" s="457"/>
    </row>
    <row r="13" ht="18.75" customHeight="1">
      <c r="A13" s="455"/>
      <c r="B13" s="456">
        <v>6.0</v>
      </c>
      <c r="C13" s="470"/>
      <c r="D13" s="531"/>
      <c r="E13" s="456"/>
      <c r="F13" s="463"/>
      <c r="G13" s="463"/>
      <c r="H13" s="456"/>
      <c r="I13" s="469"/>
      <c r="J13" s="469"/>
      <c r="K13" s="458"/>
      <c r="L13" s="458"/>
      <c r="M13" s="458"/>
      <c r="N13" s="458"/>
      <c r="O13" s="455"/>
      <c r="P13" s="455"/>
      <c r="Q13" s="501"/>
      <c r="R13" s="510"/>
      <c r="S13" s="510"/>
      <c r="T13" s="458"/>
      <c r="U13" s="458"/>
      <c r="V13" s="456"/>
      <c r="W13" s="533"/>
      <c r="X13" s="463"/>
    </row>
    <row r="14" ht="18.75" customHeight="1">
      <c r="A14" s="455"/>
      <c r="B14" s="456">
        <v>7.0</v>
      </c>
      <c r="C14" s="470"/>
      <c r="D14" s="531"/>
      <c r="E14" s="456"/>
      <c r="F14" s="463"/>
      <c r="G14" s="463"/>
      <c r="H14" s="456"/>
      <c r="I14" s="469"/>
      <c r="J14" s="469"/>
      <c r="K14" s="458"/>
      <c r="L14" s="458"/>
      <c r="M14" s="458"/>
      <c r="N14" s="458"/>
      <c r="O14" s="455"/>
      <c r="P14" s="455"/>
      <c r="Q14" s="501"/>
      <c r="R14" s="510"/>
      <c r="S14" s="510"/>
      <c r="T14" s="458"/>
      <c r="U14" s="458"/>
      <c r="V14" s="456"/>
      <c r="W14" s="535"/>
      <c r="X14" s="476"/>
    </row>
    <row r="15" ht="18.75" customHeight="1">
      <c r="A15" s="455"/>
      <c r="B15" s="456">
        <v>8.0</v>
      </c>
      <c r="C15" s="470"/>
      <c r="D15" s="531"/>
      <c r="E15" s="456"/>
      <c r="F15" s="463"/>
      <c r="G15" s="463"/>
      <c r="H15" s="456"/>
      <c r="I15" s="469"/>
      <c r="J15" s="469"/>
      <c r="K15" s="458"/>
      <c r="L15" s="458"/>
      <c r="M15" s="458"/>
      <c r="N15" s="458"/>
      <c r="O15" s="455"/>
      <c r="P15" s="455"/>
      <c r="Q15" s="501"/>
      <c r="R15" s="510"/>
      <c r="S15" s="510"/>
      <c r="T15" s="458"/>
      <c r="U15" s="458"/>
      <c r="V15" s="456"/>
      <c r="W15" s="533"/>
      <c r="X15" s="476"/>
    </row>
    <row r="16" ht="18.75" customHeight="1">
      <c r="A16" s="455"/>
      <c r="B16" s="456">
        <v>9.0</v>
      </c>
      <c r="C16" s="470"/>
      <c r="D16" s="487"/>
      <c r="E16" s="456"/>
      <c r="F16" s="463"/>
      <c r="G16" s="463"/>
      <c r="H16" s="456"/>
      <c r="I16" s="469"/>
      <c r="J16" s="469"/>
      <c r="K16" s="458"/>
      <c r="L16" s="458"/>
      <c r="M16" s="458"/>
      <c r="N16" s="458"/>
      <c r="O16" s="455"/>
      <c r="P16" s="455"/>
      <c r="Q16" s="501"/>
      <c r="R16" s="510"/>
      <c r="S16" s="510"/>
      <c r="T16" s="458"/>
      <c r="U16" s="458"/>
      <c r="V16" s="456"/>
      <c r="W16" s="532"/>
      <c r="X16" s="463"/>
    </row>
    <row r="17" ht="18.75" customHeight="1">
      <c r="A17" s="455"/>
      <c r="B17" s="456">
        <v>10.0</v>
      </c>
      <c r="C17" s="488"/>
      <c r="D17" s="534"/>
      <c r="E17" s="456"/>
      <c r="F17" s="463"/>
      <c r="G17" s="463"/>
      <c r="H17" s="456"/>
      <c r="I17" s="469"/>
      <c r="J17" s="469"/>
      <c r="K17" s="458"/>
      <c r="L17" s="458"/>
      <c r="M17" s="458"/>
      <c r="N17" s="458"/>
      <c r="O17" s="455"/>
      <c r="P17" s="455"/>
      <c r="Q17" s="501"/>
      <c r="R17" s="510"/>
      <c r="S17" s="510"/>
      <c r="T17" s="458"/>
      <c r="U17" s="458"/>
      <c r="V17" s="456"/>
      <c r="W17" s="533"/>
      <c r="X17" s="463"/>
    </row>
    <row r="18" ht="18.75" customHeight="1">
      <c r="A18" s="455"/>
      <c r="B18" s="456">
        <v>11.0</v>
      </c>
      <c r="C18" s="488"/>
      <c r="D18" s="531"/>
      <c r="E18" s="456"/>
      <c r="F18" s="463"/>
      <c r="G18" s="463"/>
      <c r="H18" s="456"/>
      <c r="I18" s="469"/>
      <c r="J18" s="469"/>
      <c r="K18" s="458"/>
      <c r="L18" s="458"/>
      <c r="M18" s="458"/>
      <c r="N18" s="458"/>
      <c r="O18" s="455"/>
      <c r="P18" s="455"/>
      <c r="Q18" s="501"/>
      <c r="R18" s="510"/>
      <c r="S18" s="510"/>
      <c r="T18" s="458"/>
      <c r="U18" s="458"/>
      <c r="V18" s="456"/>
      <c r="W18" s="533"/>
      <c r="X18" s="463"/>
    </row>
    <row r="19" ht="18.75" customHeight="1">
      <c r="A19" s="455"/>
      <c r="B19" s="456">
        <v>12.0</v>
      </c>
      <c r="C19" s="488"/>
      <c r="D19" s="534"/>
      <c r="E19" s="456"/>
      <c r="F19" s="463"/>
      <c r="G19" s="463"/>
      <c r="H19" s="456"/>
      <c r="I19" s="469"/>
      <c r="J19" s="469"/>
      <c r="K19" s="458"/>
      <c r="L19" s="458"/>
      <c r="M19" s="458"/>
      <c r="N19" s="458"/>
      <c r="O19" s="455"/>
      <c r="P19" s="455"/>
      <c r="Q19" s="501"/>
      <c r="R19" s="510"/>
      <c r="S19" s="510"/>
      <c r="T19" s="458"/>
      <c r="U19" s="458"/>
      <c r="V19" s="456"/>
      <c r="W19" s="533"/>
      <c r="X19" s="476"/>
    </row>
    <row r="20" ht="18.75" customHeight="1">
      <c r="A20" s="455"/>
      <c r="B20" s="456">
        <v>13.0</v>
      </c>
      <c r="C20" s="470"/>
      <c r="D20" s="531"/>
      <c r="E20" s="456"/>
      <c r="F20" s="463"/>
      <c r="G20" s="463"/>
      <c r="H20" s="456"/>
      <c r="I20" s="469"/>
      <c r="J20" s="469"/>
      <c r="K20" s="458"/>
      <c r="L20" s="458"/>
      <c r="M20" s="458"/>
      <c r="N20" s="458"/>
      <c r="O20" s="455"/>
      <c r="P20" s="455"/>
      <c r="Q20" s="501"/>
      <c r="R20" s="510"/>
      <c r="S20" s="510"/>
      <c r="T20" s="458"/>
      <c r="U20" s="458"/>
      <c r="V20" s="456"/>
      <c r="W20" s="536"/>
      <c r="X20" s="463"/>
    </row>
    <row r="21" ht="18.75" customHeight="1">
      <c r="A21" s="455"/>
      <c r="B21" s="456">
        <v>14.0</v>
      </c>
      <c r="C21" s="470"/>
      <c r="D21" s="531"/>
      <c r="E21" s="456"/>
      <c r="F21" s="463"/>
      <c r="G21" s="463"/>
      <c r="H21" s="456"/>
      <c r="I21" s="469"/>
      <c r="J21" s="469"/>
      <c r="K21" s="458"/>
      <c r="L21" s="458"/>
      <c r="M21" s="458"/>
      <c r="N21" s="458"/>
      <c r="O21" s="455"/>
      <c r="P21" s="455"/>
      <c r="Q21" s="501"/>
      <c r="R21" s="510"/>
      <c r="S21" s="510"/>
      <c r="T21" s="458"/>
      <c r="U21" s="458"/>
      <c r="V21" s="456"/>
      <c r="W21" s="536"/>
      <c r="X21" s="463"/>
    </row>
    <row r="22" ht="18.75" customHeight="1">
      <c r="A22" s="455"/>
      <c r="B22" s="456">
        <v>15.0</v>
      </c>
      <c r="C22" s="470"/>
      <c r="D22" s="531"/>
      <c r="E22" s="456"/>
      <c r="F22" s="463"/>
      <c r="G22" s="463"/>
      <c r="H22" s="456"/>
      <c r="I22" s="469"/>
      <c r="J22" s="469"/>
      <c r="K22" s="458"/>
      <c r="L22" s="458"/>
      <c r="M22" s="458"/>
      <c r="N22" s="458"/>
      <c r="O22" s="455"/>
      <c r="P22" s="455"/>
      <c r="Q22" s="501"/>
      <c r="R22" s="510"/>
      <c r="S22" s="510"/>
      <c r="T22" s="458"/>
      <c r="U22" s="458"/>
      <c r="V22" s="456"/>
      <c r="W22" s="532"/>
      <c r="X22" s="455"/>
    </row>
    <row r="23" ht="18.75" customHeight="1">
      <c r="A23" s="455"/>
      <c r="B23" s="456">
        <v>16.0</v>
      </c>
      <c r="C23" s="488"/>
      <c r="D23" s="534"/>
      <c r="E23" s="456"/>
      <c r="F23" s="463"/>
      <c r="G23" s="463"/>
      <c r="H23" s="456"/>
      <c r="I23" s="469"/>
      <c r="J23" s="469"/>
      <c r="K23" s="458"/>
      <c r="L23" s="458"/>
      <c r="M23" s="458"/>
      <c r="N23" s="458"/>
      <c r="O23" s="455"/>
      <c r="P23" s="455"/>
      <c r="Q23" s="501"/>
      <c r="R23" s="510"/>
      <c r="S23" s="510"/>
      <c r="T23" s="458"/>
      <c r="U23" s="458"/>
      <c r="V23" s="456"/>
      <c r="W23" s="532"/>
      <c r="X23" s="463"/>
    </row>
    <row r="24" ht="18.75" customHeight="1">
      <c r="A24" s="455"/>
      <c r="B24" s="456">
        <v>17.0</v>
      </c>
      <c r="C24" s="470"/>
      <c r="D24" s="531"/>
      <c r="E24" s="456"/>
      <c r="F24" s="463"/>
      <c r="G24" s="463"/>
      <c r="H24" s="456"/>
      <c r="I24" s="469"/>
      <c r="J24" s="469"/>
      <c r="K24" s="458"/>
      <c r="L24" s="458"/>
      <c r="M24" s="458"/>
      <c r="N24" s="458"/>
      <c r="O24" s="455"/>
      <c r="P24" s="455"/>
      <c r="Q24" s="501"/>
      <c r="R24" s="510"/>
      <c r="S24" s="510"/>
      <c r="T24" s="458"/>
      <c r="U24" s="458"/>
      <c r="V24" s="456"/>
      <c r="W24" s="533"/>
      <c r="X24" s="463"/>
    </row>
    <row r="25" ht="18.75" customHeight="1">
      <c r="A25" s="455"/>
      <c r="B25" s="456">
        <v>18.0</v>
      </c>
      <c r="C25" s="470"/>
      <c r="D25" s="531"/>
      <c r="E25" s="456"/>
      <c r="F25" s="463"/>
      <c r="G25" s="463"/>
      <c r="H25" s="456"/>
      <c r="I25" s="469"/>
      <c r="J25" s="469"/>
      <c r="K25" s="458"/>
      <c r="L25" s="458"/>
      <c r="M25" s="458"/>
      <c r="N25" s="458"/>
      <c r="O25" s="455"/>
      <c r="P25" s="455"/>
      <c r="Q25" s="501"/>
      <c r="R25" s="510"/>
      <c r="S25" s="510"/>
      <c r="T25" s="458"/>
      <c r="U25" s="458"/>
      <c r="V25" s="456"/>
      <c r="W25" s="537"/>
      <c r="X25" s="476"/>
    </row>
    <row r="26" ht="18.75" customHeight="1">
      <c r="A26" s="455"/>
      <c r="B26" s="456">
        <v>19.0</v>
      </c>
      <c r="C26" s="470"/>
      <c r="D26" s="531"/>
      <c r="E26" s="456"/>
      <c r="F26" s="463"/>
      <c r="G26" s="463"/>
      <c r="H26" s="456"/>
      <c r="I26" s="469"/>
      <c r="J26" s="469"/>
      <c r="K26" s="458"/>
      <c r="L26" s="458"/>
      <c r="M26" s="458"/>
      <c r="N26" s="458"/>
      <c r="O26" s="455"/>
      <c r="P26" s="455"/>
      <c r="Q26" s="501"/>
      <c r="R26" s="510"/>
      <c r="S26" s="510"/>
      <c r="T26" s="458"/>
      <c r="U26" s="458"/>
      <c r="V26" s="456"/>
      <c r="W26" s="538"/>
      <c r="X26" s="455"/>
    </row>
    <row r="27" ht="18.75" customHeight="1">
      <c r="A27" s="455"/>
      <c r="B27" s="456">
        <v>20.0</v>
      </c>
      <c r="C27" s="470"/>
      <c r="D27" s="531"/>
      <c r="E27" s="456"/>
      <c r="F27" s="463"/>
      <c r="G27" s="463"/>
      <c r="H27" s="456"/>
      <c r="I27" s="469"/>
      <c r="J27" s="469"/>
      <c r="K27" s="458"/>
      <c r="L27" s="458"/>
      <c r="M27" s="458"/>
      <c r="N27" s="458"/>
      <c r="O27" s="455"/>
      <c r="P27" s="455"/>
      <c r="Q27" s="501"/>
      <c r="R27" s="510"/>
      <c r="S27" s="510"/>
      <c r="T27" s="458"/>
      <c r="U27" s="458"/>
      <c r="V27" s="456"/>
      <c r="W27" s="532"/>
      <c r="X27" s="463"/>
    </row>
    <row r="28" ht="18.75" customHeight="1">
      <c r="A28" s="455"/>
      <c r="B28" s="456">
        <v>21.0</v>
      </c>
      <c r="C28" s="470"/>
      <c r="D28" s="531"/>
      <c r="E28" s="456"/>
      <c r="F28" s="463"/>
      <c r="G28" s="463"/>
      <c r="H28" s="456"/>
      <c r="I28" s="469"/>
      <c r="J28" s="469"/>
      <c r="K28" s="458"/>
      <c r="L28" s="458"/>
      <c r="M28" s="458"/>
      <c r="N28" s="458"/>
      <c r="O28" s="455"/>
      <c r="P28" s="455"/>
      <c r="Q28" s="455"/>
      <c r="R28" s="458"/>
      <c r="S28" s="458"/>
      <c r="T28" s="458"/>
      <c r="U28" s="458"/>
      <c r="V28" s="461"/>
      <c r="W28" s="530"/>
      <c r="X28" s="455"/>
    </row>
    <row r="29" ht="18.75" customHeight="1">
      <c r="A29" s="455"/>
      <c r="B29" s="456">
        <v>22.0</v>
      </c>
      <c r="C29" s="488"/>
      <c r="D29" s="539"/>
      <c r="E29" s="456"/>
      <c r="F29" s="463"/>
      <c r="G29" s="463"/>
      <c r="H29" s="456"/>
      <c r="I29" s="469"/>
      <c r="J29" s="469"/>
      <c r="K29" s="458"/>
      <c r="L29" s="458"/>
      <c r="M29" s="458"/>
      <c r="N29" s="458"/>
      <c r="O29" s="455"/>
      <c r="P29" s="455"/>
      <c r="Q29" s="455"/>
      <c r="R29" s="458"/>
      <c r="S29" s="458"/>
      <c r="T29" s="458"/>
      <c r="U29" s="458"/>
      <c r="V29" s="461"/>
      <c r="W29" s="530"/>
      <c r="X29" s="455"/>
    </row>
    <row r="30" ht="18.75" customHeight="1">
      <c r="A30" s="455"/>
      <c r="B30" s="456">
        <v>23.0</v>
      </c>
      <c r="C30" s="456"/>
      <c r="D30" s="456"/>
      <c r="E30" s="456"/>
      <c r="F30" s="463"/>
      <c r="G30" s="463"/>
      <c r="H30" s="456"/>
      <c r="I30" s="469"/>
      <c r="J30" s="469"/>
      <c r="K30" s="458"/>
      <c r="L30" s="458"/>
      <c r="M30" s="458"/>
      <c r="N30" s="458"/>
      <c r="O30" s="455"/>
      <c r="P30" s="455"/>
      <c r="Q30" s="455"/>
      <c r="R30" s="458"/>
      <c r="S30" s="458"/>
      <c r="T30" s="458"/>
      <c r="U30" s="458"/>
      <c r="V30" s="461"/>
      <c r="W30" s="530"/>
      <c r="X30" s="455"/>
    </row>
    <row r="31" ht="18.75" customHeight="1">
      <c r="A31" s="455"/>
      <c r="B31" s="456" t="s">
        <v>143</v>
      </c>
      <c r="C31" s="456"/>
      <c r="D31" s="527">
        <f>SUM(D8:D30)</f>
        <v>0</v>
      </c>
      <c r="E31" s="456"/>
      <c r="F31" s="463"/>
      <c r="G31" s="463"/>
      <c r="H31" s="456"/>
      <c r="I31" s="469"/>
      <c r="J31" s="469"/>
      <c r="K31" s="458"/>
      <c r="L31" s="458"/>
      <c r="M31" s="458"/>
      <c r="N31" s="458"/>
      <c r="O31" s="455"/>
      <c r="P31" s="455"/>
      <c r="Q31" s="455"/>
      <c r="R31" s="458"/>
      <c r="S31" s="458"/>
      <c r="T31" s="458"/>
      <c r="U31" s="458"/>
      <c r="V31" s="461"/>
      <c r="W31" s="530"/>
      <c r="X31" s="455"/>
    </row>
    <row r="32" ht="18.75" customHeight="1">
      <c r="A32" s="455"/>
      <c r="B32" s="456"/>
      <c r="C32" s="456"/>
      <c r="D32" s="456"/>
      <c r="E32" s="456"/>
      <c r="F32" s="463"/>
      <c r="G32" s="463"/>
      <c r="H32" s="456"/>
      <c r="I32" s="469"/>
      <c r="J32" s="469"/>
      <c r="K32" s="458"/>
      <c r="L32" s="458"/>
      <c r="M32" s="458"/>
      <c r="N32" s="458"/>
      <c r="O32" s="455"/>
      <c r="P32" s="455"/>
      <c r="Q32" s="455"/>
      <c r="R32" s="458"/>
      <c r="S32" s="458"/>
      <c r="T32" s="458"/>
      <c r="U32" s="458"/>
      <c r="V32" s="461"/>
      <c r="W32" s="530"/>
      <c r="X32" s="455"/>
    </row>
    <row r="33" ht="18.75" customHeight="1">
      <c r="A33" s="455"/>
      <c r="B33" s="456"/>
      <c r="C33" s="456"/>
      <c r="D33" s="456"/>
      <c r="E33" s="456"/>
      <c r="F33" s="463"/>
      <c r="G33" s="463"/>
      <c r="H33" s="456"/>
      <c r="I33" s="469"/>
      <c r="J33" s="469"/>
      <c r="K33" s="458"/>
      <c r="L33" s="458"/>
      <c r="M33" s="458"/>
      <c r="N33" s="458"/>
      <c r="O33" s="455"/>
      <c r="P33" s="455"/>
      <c r="Q33" s="455"/>
      <c r="R33" s="458"/>
      <c r="S33" s="458"/>
      <c r="T33" s="458"/>
      <c r="U33" s="458"/>
      <c r="V33" s="461"/>
      <c r="W33" s="530"/>
      <c r="X33" s="455"/>
    </row>
    <row r="34" ht="18.75" customHeight="1">
      <c r="A34" s="455"/>
      <c r="B34" s="456"/>
      <c r="C34" s="456"/>
      <c r="D34" s="456"/>
      <c r="E34" s="456"/>
      <c r="F34" s="463"/>
      <c r="G34" s="463"/>
      <c r="H34" s="456"/>
      <c r="I34" s="469"/>
      <c r="J34" s="469"/>
      <c r="K34" s="458"/>
      <c r="L34" s="458"/>
      <c r="M34" s="458"/>
      <c r="N34" s="458"/>
      <c r="O34" s="455"/>
      <c r="P34" s="455"/>
      <c r="Q34" s="455"/>
      <c r="R34" s="458"/>
      <c r="S34" s="458"/>
      <c r="T34" s="458"/>
      <c r="U34" s="458"/>
      <c r="V34" s="461"/>
      <c r="W34" s="530"/>
      <c r="X34" s="455"/>
    </row>
    <row r="35" ht="18.75" customHeight="1">
      <c r="A35" s="455"/>
      <c r="B35" s="456"/>
      <c r="C35" s="456"/>
      <c r="D35" s="456"/>
      <c r="E35" s="456"/>
      <c r="F35" s="463"/>
      <c r="G35" s="463"/>
      <c r="H35" s="456"/>
      <c r="I35" s="469"/>
      <c r="J35" s="469"/>
      <c r="K35" s="458"/>
      <c r="L35" s="458"/>
      <c r="M35" s="458"/>
      <c r="N35" s="458"/>
      <c r="O35" s="455"/>
      <c r="P35" s="455"/>
      <c r="Q35" s="455"/>
      <c r="R35" s="458"/>
      <c r="S35" s="458"/>
      <c r="T35" s="458"/>
      <c r="U35" s="458"/>
      <c r="V35" s="461"/>
      <c r="W35" s="530"/>
      <c r="X35" s="455"/>
    </row>
    <row r="36" ht="18.75" customHeight="1">
      <c r="A36" s="455"/>
      <c r="B36" s="456"/>
      <c r="C36" s="456"/>
      <c r="D36" s="456"/>
      <c r="E36" s="456"/>
      <c r="F36" s="463"/>
      <c r="G36" s="463"/>
      <c r="H36" s="456"/>
      <c r="I36" s="469"/>
      <c r="J36" s="469"/>
      <c r="K36" s="458"/>
      <c r="L36" s="458"/>
      <c r="M36" s="458"/>
      <c r="N36" s="458"/>
      <c r="O36" s="455"/>
      <c r="P36" s="455"/>
      <c r="Q36" s="455"/>
      <c r="R36" s="458"/>
      <c r="S36" s="458"/>
      <c r="T36" s="458"/>
      <c r="U36" s="458"/>
      <c r="V36" s="461"/>
      <c r="W36" s="530"/>
      <c r="X36" s="455"/>
      <c r="Y36" s="458"/>
      <c r="Z36" s="458"/>
    </row>
    <row r="37" ht="18.75" customHeight="1">
      <c r="A37" s="455"/>
      <c r="B37" s="456"/>
      <c r="C37" s="456"/>
      <c r="D37" s="456"/>
      <c r="E37" s="456"/>
      <c r="F37" s="463"/>
      <c r="G37" s="463"/>
      <c r="H37" s="456"/>
      <c r="I37" s="469"/>
      <c r="J37" s="469"/>
      <c r="K37" s="458"/>
      <c r="L37" s="458"/>
      <c r="M37" s="458"/>
      <c r="N37" s="458"/>
      <c r="O37" s="455"/>
      <c r="P37" s="455"/>
      <c r="Q37" s="455"/>
      <c r="R37" s="458"/>
      <c r="S37" s="458"/>
      <c r="T37" s="458"/>
      <c r="U37" s="458"/>
      <c r="V37" s="461"/>
      <c r="W37" s="530"/>
      <c r="X37" s="455"/>
      <c r="Y37" s="458"/>
      <c r="Z37" s="458"/>
    </row>
    <row r="38" ht="18.75" customHeight="1">
      <c r="A38" s="455"/>
      <c r="B38" s="456"/>
      <c r="C38" s="456"/>
      <c r="D38" s="456"/>
      <c r="E38" s="456"/>
      <c r="F38" s="463"/>
      <c r="G38" s="463"/>
      <c r="H38" s="456"/>
      <c r="I38" s="469"/>
      <c r="J38" s="469"/>
      <c r="K38" s="458"/>
      <c r="L38" s="458"/>
      <c r="M38" s="458"/>
      <c r="N38" s="458"/>
      <c r="O38" s="455"/>
      <c r="P38" s="455"/>
      <c r="Q38" s="455"/>
      <c r="R38" s="458"/>
      <c r="S38" s="458"/>
      <c r="T38" s="458"/>
      <c r="U38" s="458"/>
      <c r="V38" s="461"/>
      <c r="W38" s="530"/>
      <c r="X38" s="455"/>
      <c r="Y38" s="458"/>
      <c r="Z38" s="458"/>
    </row>
    <row r="39" ht="18.75" customHeight="1">
      <c r="A39" s="455"/>
      <c r="B39" s="456"/>
      <c r="C39" s="456"/>
      <c r="D39" s="456"/>
      <c r="E39" s="456"/>
      <c r="F39" s="463"/>
      <c r="G39" s="463"/>
      <c r="H39" s="456"/>
      <c r="I39" s="469"/>
      <c r="J39" s="469"/>
      <c r="K39" s="458"/>
      <c r="L39" s="458"/>
      <c r="M39" s="458"/>
      <c r="N39" s="458"/>
      <c r="O39" s="455"/>
      <c r="P39" s="455"/>
      <c r="Q39" s="455"/>
      <c r="R39" s="458"/>
      <c r="S39" s="458"/>
      <c r="T39" s="458"/>
      <c r="U39" s="458"/>
      <c r="V39" s="461"/>
      <c r="W39" s="530"/>
      <c r="X39" s="455"/>
      <c r="Y39" s="458"/>
      <c r="Z39" s="458"/>
    </row>
    <row r="40" ht="18.75" customHeight="1">
      <c r="A40" s="455"/>
      <c r="B40" s="456"/>
      <c r="C40" s="456"/>
      <c r="D40" s="456"/>
      <c r="E40" s="456"/>
      <c r="F40" s="463"/>
      <c r="G40" s="463"/>
      <c r="H40" s="456"/>
      <c r="I40" s="469"/>
      <c r="J40" s="469"/>
      <c r="K40" s="458"/>
      <c r="L40" s="458"/>
      <c r="M40" s="458"/>
      <c r="N40" s="458"/>
      <c r="O40" s="455"/>
      <c r="P40" s="455"/>
      <c r="Q40" s="455"/>
      <c r="R40" s="458"/>
      <c r="S40" s="458"/>
      <c r="T40" s="458"/>
      <c r="U40" s="458"/>
      <c r="V40" s="461"/>
      <c r="W40" s="530"/>
      <c r="X40" s="455"/>
      <c r="Y40" s="458"/>
      <c r="Z40" s="458"/>
    </row>
    <row r="41" ht="18.75" customHeight="1">
      <c r="A41" s="455"/>
      <c r="B41" s="456"/>
      <c r="C41" s="456"/>
      <c r="D41" s="456"/>
      <c r="E41" s="456"/>
      <c r="F41" s="463"/>
      <c r="G41" s="463"/>
      <c r="H41" s="456"/>
      <c r="I41" s="469"/>
      <c r="J41" s="469"/>
      <c r="K41" s="458"/>
      <c r="L41" s="458"/>
      <c r="M41" s="458"/>
      <c r="N41" s="458"/>
      <c r="O41" s="455"/>
      <c r="P41" s="455"/>
      <c r="Q41" s="455"/>
      <c r="R41" s="458"/>
      <c r="S41" s="458"/>
      <c r="T41" s="458"/>
      <c r="U41" s="458"/>
      <c r="V41" s="461"/>
      <c r="W41" s="530"/>
      <c r="X41" s="455"/>
      <c r="Y41" s="458"/>
      <c r="Z41" s="458"/>
    </row>
    <row r="42" ht="18.75" customHeight="1">
      <c r="A42" s="455"/>
      <c r="B42" s="456"/>
      <c r="C42" s="456"/>
      <c r="D42" s="456"/>
      <c r="E42" s="456"/>
      <c r="F42" s="463"/>
      <c r="G42" s="463"/>
      <c r="H42" s="456"/>
      <c r="I42" s="469"/>
      <c r="J42" s="469"/>
      <c r="K42" s="458"/>
      <c r="L42" s="458"/>
      <c r="M42" s="458"/>
      <c r="N42" s="458"/>
      <c r="O42" s="455"/>
      <c r="P42" s="455"/>
      <c r="Q42" s="455"/>
      <c r="R42" s="458"/>
      <c r="S42" s="458"/>
      <c r="T42" s="458"/>
      <c r="U42" s="458"/>
      <c r="V42" s="461"/>
      <c r="W42" s="530"/>
      <c r="X42" s="455"/>
      <c r="Y42" s="458"/>
      <c r="Z42" s="458"/>
    </row>
    <row r="43" ht="18.75" customHeight="1">
      <c r="A43" s="455"/>
      <c r="B43" s="456"/>
      <c r="C43" s="456"/>
      <c r="D43" s="456"/>
      <c r="E43" s="456"/>
      <c r="F43" s="463"/>
      <c r="G43" s="463"/>
      <c r="H43" s="456"/>
      <c r="I43" s="469"/>
      <c r="J43" s="469"/>
      <c r="K43" s="458"/>
      <c r="L43" s="458"/>
      <c r="M43" s="458"/>
      <c r="N43" s="458"/>
      <c r="O43" s="455"/>
      <c r="P43" s="455"/>
      <c r="Q43" s="455"/>
      <c r="R43" s="458"/>
      <c r="S43" s="458"/>
      <c r="T43" s="458"/>
      <c r="U43" s="458"/>
      <c r="V43" s="461"/>
      <c r="W43" s="530"/>
      <c r="X43" s="455"/>
      <c r="Y43" s="458"/>
      <c r="Z43" s="458"/>
    </row>
    <row r="44" ht="18.75" customHeight="1">
      <c r="A44" s="455"/>
      <c r="B44" s="456"/>
      <c r="C44" s="456"/>
      <c r="D44" s="456"/>
      <c r="E44" s="456"/>
      <c r="F44" s="463"/>
      <c r="G44" s="463"/>
      <c r="H44" s="456"/>
      <c r="I44" s="469"/>
      <c r="J44" s="469"/>
      <c r="K44" s="458"/>
      <c r="L44" s="458"/>
      <c r="M44" s="458"/>
      <c r="N44" s="458"/>
      <c r="O44" s="455"/>
      <c r="P44" s="455"/>
      <c r="Q44" s="455"/>
      <c r="R44" s="458"/>
      <c r="S44" s="458"/>
      <c r="T44" s="458"/>
      <c r="U44" s="458"/>
      <c r="V44" s="461"/>
      <c r="W44" s="530"/>
      <c r="X44" s="455"/>
      <c r="Y44" s="458"/>
      <c r="Z44" s="458"/>
    </row>
    <row r="45" ht="18.75" customHeight="1">
      <c r="A45" s="455"/>
      <c r="B45" s="456"/>
      <c r="C45" s="456"/>
      <c r="D45" s="456"/>
      <c r="E45" s="456"/>
      <c r="F45" s="463"/>
      <c r="G45" s="463"/>
      <c r="H45" s="456"/>
      <c r="I45" s="469"/>
      <c r="J45" s="469"/>
      <c r="K45" s="458"/>
      <c r="L45" s="458"/>
      <c r="M45" s="458"/>
      <c r="N45" s="458"/>
      <c r="O45" s="455"/>
      <c r="P45" s="455"/>
      <c r="Q45" s="455"/>
      <c r="R45" s="458"/>
      <c r="S45" s="458"/>
      <c r="T45" s="458"/>
      <c r="U45" s="458"/>
      <c r="V45" s="461"/>
      <c r="W45" s="530"/>
      <c r="X45" s="455"/>
      <c r="Y45" s="458"/>
      <c r="Z45" s="458"/>
    </row>
    <row r="46" ht="18.75" customHeight="1">
      <c r="A46" s="455"/>
      <c r="B46" s="456"/>
      <c r="C46" s="456"/>
      <c r="D46" s="456"/>
      <c r="E46" s="456"/>
      <c r="F46" s="463"/>
      <c r="G46" s="463"/>
      <c r="H46" s="456"/>
      <c r="I46" s="469"/>
      <c r="J46" s="469"/>
      <c r="K46" s="458"/>
      <c r="L46" s="458"/>
      <c r="M46" s="458"/>
      <c r="N46" s="458"/>
      <c r="O46" s="455"/>
      <c r="P46" s="455"/>
      <c r="Q46" s="455"/>
      <c r="R46" s="458"/>
      <c r="S46" s="458"/>
      <c r="T46" s="458"/>
      <c r="U46" s="458"/>
      <c r="V46" s="461"/>
      <c r="W46" s="530"/>
      <c r="X46" s="455"/>
      <c r="Y46" s="458"/>
      <c r="Z46" s="458"/>
    </row>
    <row r="47" ht="18.75" customHeight="1">
      <c r="A47" s="455"/>
      <c r="B47" s="456"/>
      <c r="C47" s="456"/>
      <c r="D47" s="456"/>
      <c r="E47" s="456"/>
      <c r="F47" s="463"/>
      <c r="G47" s="463"/>
      <c r="H47" s="456"/>
      <c r="I47" s="469"/>
      <c r="J47" s="469"/>
      <c r="K47" s="458"/>
      <c r="L47" s="458"/>
      <c r="M47" s="458"/>
      <c r="N47" s="458"/>
      <c r="O47" s="455"/>
      <c r="P47" s="455"/>
      <c r="Q47" s="455"/>
      <c r="R47" s="458"/>
      <c r="S47" s="458"/>
      <c r="T47" s="458"/>
      <c r="U47" s="458"/>
      <c r="V47" s="461"/>
      <c r="W47" s="530"/>
      <c r="X47" s="455"/>
      <c r="Y47" s="458"/>
      <c r="Z47" s="458"/>
    </row>
    <row r="48" ht="18.75" customHeight="1">
      <c r="A48" s="455"/>
      <c r="B48" s="456"/>
      <c r="C48" s="456"/>
      <c r="D48" s="456"/>
      <c r="E48" s="456"/>
      <c r="F48" s="463"/>
      <c r="G48" s="463"/>
      <c r="H48" s="456"/>
      <c r="I48" s="469"/>
      <c r="J48" s="469"/>
      <c r="K48" s="458"/>
      <c r="L48" s="458"/>
      <c r="M48" s="458"/>
      <c r="N48" s="458"/>
      <c r="O48" s="455"/>
      <c r="P48" s="455"/>
      <c r="Q48" s="455"/>
      <c r="R48" s="458"/>
      <c r="S48" s="458"/>
      <c r="T48" s="458"/>
      <c r="U48" s="458"/>
      <c r="V48" s="461"/>
      <c r="W48" s="530"/>
      <c r="X48" s="455"/>
      <c r="Y48" s="458"/>
      <c r="Z48" s="458"/>
    </row>
    <row r="49" ht="18.75" customHeight="1">
      <c r="A49" s="455"/>
      <c r="B49" s="456"/>
      <c r="C49" s="456"/>
      <c r="D49" s="456"/>
      <c r="E49" s="456"/>
      <c r="F49" s="463"/>
      <c r="G49" s="463"/>
      <c r="H49" s="456"/>
      <c r="I49" s="469"/>
      <c r="J49" s="469"/>
      <c r="K49" s="458"/>
      <c r="L49" s="458"/>
      <c r="M49" s="458"/>
      <c r="N49" s="458"/>
      <c r="O49" s="455"/>
      <c r="P49" s="455"/>
      <c r="Q49" s="455"/>
      <c r="R49" s="458"/>
      <c r="S49" s="458"/>
      <c r="T49" s="458"/>
      <c r="U49" s="458"/>
      <c r="V49" s="461"/>
      <c r="W49" s="530"/>
      <c r="X49" s="455"/>
      <c r="Y49" s="458"/>
      <c r="Z49" s="458"/>
    </row>
    <row r="50" ht="18.75" customHeight="1">
      <c r="A50" s="455"/>
      <c r="B50" s="456"/>
      <c r="C50" s="456"/>
      <c r="D50" s="456"/>
      <c r="E50" s="456"/>
      <c r="F50" s="463"/>
      <c r="G50" s="463"/>
      <c r="H50" s="456"/>
      <c r="I50" s="469"/>
      <c r="J50" s="469"/>
      <c r="K50" s="458"/>
      <c r="L50" s="458"/>
      <c r="M50" s="458"/>
      <c r="N50" s="458"/>
      <c r="O50" s="455"/>
      <c r="P50" s="455"/>
      <c r="Q50" s="455"/>
      <c r="R50" s="458"/>
      <c r="S50" s="458"/>
      <c r="T50" s="458"/>
      <c r="U50" s="458"/>
      <c r="V50" s="461"/>
      <c r="W50" s="530"/>
      <c r="X50" s="455"/>
      <c r="Y50" s="458"/>
      <c r="Z50" s="458"/>
    </row>
    <row r="51" ht="18.75" customHeight="1">
      <c r="A51" s="455"/>
      <c r="B51" s="456"/>
      <c r="C51" s="456"/>
      <c r="D51" s="456"/>
      <c r="E51" s="456"/>
      <c r="F51" s="463"/>
      <c r="G51" s="463"/>
      <c r="H51" s="456"/>
      <c r="I51" s="469"/>
      <c r="J51" s="469"/>
      <c r="K51" s="458"/>
      <c r="L51" s="458"/>
      <c r="M51" s="458"/>
      <c r="N51" s="458"/>
      <c r="O51" s="455"/>
      <c r="P51" s="455"/>
      <c r="Q51" s="455"/>
      <c r="R51" s="458"/>
      <c r="S51" s="458"/>
      <c r="T51" s="458"/>
      <c r="U51" s="458"/>
      <c r="V51" s="461"/>
      <c r="W51" s="530"/>
      <c r="X51" s="455"/>
      <c r="Y51" s="458"/>
      <c r="Z51" s="458"/>
    </row>
    <row r="52" ht="18.75" customHeight="1">
      <c r="A52" s="455"/>
      <c r="B52" s="456"/>
      <c r="C52" s="456"/>
      <c r="D52" s="456"/>
      <c r="E52" s="456"/>
      <c r="F52" s="463"/>
      <c r="G52" s="463"/>
      <c r="H52" s="456"/>
      <c r="I52" s="469"/>
      <c r="J52" s="469"/>
      <c r="K52" s="458"/>
      <c r="L52" s="458"/>
      <c r="M52" s="458"/>
      <c r="N52" s="458"/>
      <c r="O52" s="455"/>
      <c r="P52" s="455"/>
      <c r="Q52" s="455"/>
      <c r="R52" s="458"/>
      <c r="S52" s="458"/>
      <c r="T52" s="458"/>
      <c r="U52" s="458"/>
      <c r="V52" s="461"/>
      <c r="W52" s="530"/>
      <c r="X52" s="455"/>
      <c r="Y52" s="458"/>
      <c r="Z52" s="458"/>
    </row>
    <row r="53" ht="18.75" customHeight="1">
      <c r="A53" s="455"/>
      <c r="B53" s="456"/>
      <c r="C53" s="456"/>
      <c r="D53" s="456"/>
      <c r="E53" s="456"/>
      <c r="F53" s="463"/>
      <c r="G53" s="463"/>
      <c r="H53" s="456"/>
      <c r="I53" s="469"/>
      <c r="J53" s="469"/>
      <c r="K53" s="458"/>
      <c r="L53" s="458"/>
      <c r="M53" s="458"/>
      <c r="N53" s="458"/>
      <c r="O53" s="455"/>
      <c r="P53" s="455"/>
      <c r="Q53" s="455"/>
      <c r="R53" s="458"/>
      <c r="S53" s="458"/>
      <c r="T53" s="458"/>
      <c r="U53" s="458"/>
      <c r="V53" s="461"/>
      <c r="W53" s="530"/>
      <c r="X53" s="455"/>
      <c r="Y53" s="455"/>
      <c r="Z53" s="455"/>
    </row>
    <row r="54" ht="18.75" customHeight="1">
      <c r="A54" s="455"/>
      <c r="B54" s="456"/>
      <c r="C54" s="456"/>
      <c r="D54" s="456"/>
      <c r="E54" s="456"/>
      <c r="F54" s="463"/>
      <c r="G54" s="463"/>
      <c r="H54" s="456"/>
      <c r="I54" s="469"/>
      <c r="J54" s="469"/>
      <c r="K54" s="458"/>
      <c r="L54" s="458"/>
      <c r="M54" s="458"/>
      <c r="N54" s="458"/>
      <c r="O54" s="455"/>
      <c r="P54" s="455"/>
      <c r="Q54" s="455"/>
      <c r="R54" s="458"/>
      <c r="S54" s="458"/>
      <c r="T54" s="458"/>
      <c r="U54" s="458"/>
      <c r="V54" s="461"/>
      <c r="W54" s="530"/>
      <c r="X54" s="455"/>
      <c r="Y54" s="455"/>
      <c r="Z54" s="455"/>
    </row>
    <row r="55" ht="18.75" customHeight="1">
      <c r="A55" s="455"/>
      <c r="B55" s="456"/>
      <c r="C55" s="456"/>
      <c r="D55" s="456"/>
      <c r="E55" s="456"/>
      <c r="F55" s="463"/>
      <c r="G55" s="463"/>
      <c r="H55" s="456"/>
      <c r="I55" s="469"/>
      <c r="J55" s="469"/>
      <c r="K55" s="458"/>
      <c r="L55" s="458"/>
      <c r="M55" s="458"/>
      <c r="N55" s="458"/>
      <c r="O55" s="455"/>
      <c r="P55" s="455"/>
      <c r="Q55" s="455"/>
      <c r="R55" s="458"/>
      <c r="S55" s="458"/>
      <c r="T55" s="458"/>
      <c r="U55" s="458"/>
      <c r="V55" s="461"/>
      <c r="W55" s="530"/>
      <c r="X55" s="455"/>
      <c r="Y55" s="455"/>
      <c r="Z55" s="455"/>
    </row>
    <row r="56" ht="18.75" customHeight="1">
      <c r="A56" s="455"/>
      <c r="B56" s="456"/>
      <c r="C56" s="456"/>
      <c r="D56" s="456"/>
      <c r="E56" s="456"/>
      <c r="F56" s="463"/>
      <c r="G56" s="463"/>
      <c r="H56" s="456"/>
      <c r="I56" s="469"/>
      <c r="J56" s="469"/>
      <c r="K56" s="458"/>
      <c r="L56" s="458"/>
      <c r="M56" s="458"/>
      <c r="N56" s="458"/>
      <c r="O56" s="455"/>
      <c r="P56" s="455"/>
      <c r="Q56" s="455"/>
      <c r="R56" s="458"/>
      <c r="S56" s="458"/>
      <c r="T56" s="458"/>
      <c r="U56" s="458"/>
      <c r="V56" s="461"/>
      <c r="W56" s="530"/>
      <c r="X56" s="455"/>
      <c r="Y56" s="455"/>
      <c r="Z56" s="455"/>
    </row>
    <row r="57" ht="18.75" customHeight="1">
      <c r="A57" s="455"/>
      <c r="B57" s="456"/>
      <c r="C57" s="456"/>
      <c r="D57" s="456"/>
      <c r="E57" s="456"/>
      <c r="F57" s="463"/>
      <c r="G57" s="463"/>
      <c r="H57" s="456"/>
      <c r="I57" s="469"/>
      <c r="J57" s="469"/>
      <c r="K57" s="458"/>
      <c r="L57" s="458"/>
      <c r="M57" s="458"/>
      <c r="N57" s="458"/>
      <c r="O57" s="455"/>
      <c r="P57" s="455"/>
      <c r="Q57" s="455"/>
      <c r="R57" s="458"/>
      <c r="S57" s="458"/>
      <c r="T57" s="458"/>
      <c r="U57" s="458"/>
      <c r="V57" s="461"/>
      <c r="W57" s="530"/>
      <c r="X57" s="455"/>
      <c r="Y57" s="455"/>
      <c r="Z57" s="455"/>
    </row>
    <row r="58" ht="18.75" customHeight="1">
      <c r="A58" s="455"/>
      <c r="B58" s="456"/>
      <c r="C58" s="456"/>
      <c r="D58" s="456"/>
      <c r="E58" s="456"/>
      <c r="F58" s="463"/>
      <c r="G58" s="463"/>
      <c r="H58" s="456"/>
      <c r="I58" s="469"/>
      <c r="J58" s="469"/>
      <c r="K58" s="458"/>
      <c r="L58" s="458"/>
      <c r="M58" s="458"/>
      <c r="N58" s="458"/>
      <c r="O58" s="455"/>
      <c r="P58" s="455"/>
      <c r="Q58" s="455"/>
      <c r="R58" s="458"/>
      <c r="S58" s="458"/>
      <c r="T58" s="458"/>
      <c r="U58" s="458"/>
      <c r="V58" s="461"/>
      <c r="W58" s="530"/>
      <c r="X58" s="455"/>
      <c r="Y58" s="455"/>
      <c r="Z58" s="455"/>
    </row>
    <row r="59" ht="18.75" customHeight="1">
      <c r="A59" s="455"/>
      <c r="B59" s="456"/>
      <c r="C59" s="456"/>
      <c r="D59" s="456"/>
      <c r="E59" s="456"/>
      <c r="F59" s="463"/>
      <c r="G59" s="463"/>
      <c r="H59" s="456"/>
      <c r="I59" s="469"/>
      <c r="J59" s="469"/>
      <c r="K59" s="458"/>
      <c r="L59" s="458"/>
      <c r="M59" s="458"/>
      <c r="N59" s="458"/>
      <c r="O59" s="455"/>
      <c r="P59" s="455"/>
      <c r="Q59" s="455"/>
      <c r="R59" s="458"/>
      <c r="S59" s="458"/>
      <c r="T59" s="458"/>
      <c r="U59" s="458"/>
      <c r="V59" s="461"/>
      <c r="W59" s="530"/>
      <c r="X59" s="455"/>
      <c r="Y59" s="455"/>
      <c r="Z59" s="455"/>
    </row>
    <row r="60" ht="18.75" customHeight="1">
      <c r="A60" s="455"/>
      <c r="B60" s="456"/>
      <c r="C60" s="456"/>
      <c r="D60" s="456"/>
      <c r="E60" s="456"/>
      <c r="F60" s="463"/>
      <c r="G60" s="463"/>
      <c r="H60" s="456"/>
      <c r="I60" s="469"/>
      <c r="J60" s="469"/>
      <c r="K60" s="458"/>
      <c r="L60" s="458"/>
      <c r="M60" s="458"/>
      <c r="N60" s="458"/>
      <c r="O60" s="455"/>
      <c r="P60" s="455"/>
      <c r="Q60" s="455"/>
      <c r="R60" s="458"/>
      <c r="S60" s="458"/>
      <c r="T60" s="458"/>
      <c r="U60" s="458"/>
      <c r="V60" s="461"/>
      <c r="W60" s="530"/>
      <c r="X60" s="455"/>
      <c r="Y60" s="455"/>
      <c r="Z60" s="455"/>
    </row>
    <row r="61" ht="18.75" customHeight="1">
      <c r="A61" s="455"/>
      <c r="B61" s="456"/>
      <c r="C61" s="456"/>
      <c r="D61" s="456"/>
      <c r="E61" s="456"/>
      <c r="F61" s="463"/>
      <c r="G61" s="463"/>
      <c r="H61" s="456"/>
      <c r="I61" s="469"/>
      <c r="J61" s="469"/>
      <c r="K61" s="458"/>
      <c r="L61" s="458"/>
      <c r="M61" s="458"/>
      <c r="N61" s="458"/>
      <c r="O61" s="455"/>
      <c r="P61" s="455"/>
      <c r="Q61" s="455"/>
      <c r="R61" s="458"/>
      <c r="S61" s="458"/>
      <c r="T61" s="458"/>
      <c r="U61" s="458"/>
      <c r="V61" s="461"/>
      <c r="W61" s="530"/>
      <c r="X61" s="455"/>
      <c r="Y61" s="455"/>
      <c r="Z61" s="455"/>
    </row>
    <row r="62" ht="18.75" customHeight="1">
      <c r="A62" s="455"/>
      <c r="B62" s="456"/>
      <c r="C62" s="456"/>
      <c r="D62" s="456"/>
      <c r="E62" s="456"/>
      <c r="F62" s="463"/>
      <c r="G62" s="463"/>
      <c r="H62" s="456"/>
      <c r="I62" s="469"/>
      <c r="J62" s="469"/>
      <c r="K62" s="458"/>
      <c r="L62" s="458"/>
      <c r="M62" s="458"/>
      <c r="N62" s="458"/>
      <c r="O62" s="455"/>
      <c r="P62" s="455"/>
      <c r="Q62" s="455"/>
      <c r="R62" s="458"/>
      <c r="S62" s="458"/>
      <c r="T62" s="458"/>
      <c r="U62" s="458"/>
      <c r="V62" s="461"/>
      <c r="W62" s="530"/>
      <c r="X62" s="455"/>
      <c r="Y62" s="455"/>
      <c r="Z62" s="455"/>
    </row>
    <row r="63" ht="18.75" customHeight="1">
      <c r="A63" s="455"/>
      <c r="B63" s="456"/>
      <c r="C63" s="456"/>
      <c r="D63" s="456"/>
      <c r="E63" s="456"/>
      <c r="F63" s="463"/>
      <c r="G63" s="463"/>
      <c r="H63" s="456"/>
      <c r="I63" s="469"/>
      <c r="J63" s="469"/>
      <c r="K63" s="458"/>
      <c r="L63" s="458"/>
      <c r="M63" s="458"/>
      <c r="N63" s="458"/>
      <c r="O63" s="455"/>
      <c r="P63" s="455"/>
      <c r="Q63" s="455"/>
      <c r="R63" s="458"/>
      <c r="S63" s="458"/>
      <c r="T63" s="458"/>
      <c r="U63" s="458"/>
      <c r="V63" s="461"/>
      <c r="W63" s="530"/>
      <c r="X63" s="455"/>
      <c r="Y63" s="455"/>
      <c r="Z63" s="455"/>
    </row>
    <row r="64" ht="18.75" customHeight="1">
      <c r="A64" s="455"/>
      <c r="B64" s="456"/>
      <c r="C64" s="456"/>
      <c r="D64" s="456"/>
      <c r="E64" s="456"/>
      <c r="F64" s="463"/>
      <c r="G64" s="463"/>
      <c r="H64" s="456"/>
      <c r="I64" s="469"/>
      <c r="J64" s="469"/>
      <c r="K64" s="458"/>
      <c r="L64" s="458"/>
      <c r="M64" s="458"/>
      <c r="N64" s="458"/>
      <c r="O64" s="455"/>
      <c r="P64" s="455"/>
      <c r="Q64" s="455"/>
      <c r="R64" s="458"/>
      <c r="S64" s="458"/>
      <c r="T64" s="458"/>
      <c r="U64" s="458"/>
      <c r="V64" s="461"/>
      <c r="W64" s="530"/>
      <c r="X64" s="455"/>
      <c r="Y64" s="455"/>
      <c r="Z64" s="455"/>
    </row>
    <row r="65" ht="18.75" customHeight="1">
      <c r="A65" s="455"/>
      <c r="B65" s="456"/>
      <c r="C65" s="456"/>
      <c r="D65" s="456"/>
      <c r="E65" s="456"/>
      <c r="F65" s="463"/>
      <c r="G65" s="463"/>
      <c r="H65" s="456"/>
      <c r="I65" s="469"/>
      <c r="J65" s="469"/>
      <c r="K65" s="458"/>
      <c r="L65" s="458"/>
      <c r="M65" s="458"/>
      <c r="N65" s="458"/>
      <c r="O65" s="455"/>
      <c r="P65" s="455"/>
      <c r="Q65" s="455"/>
      <c r="R65" s="458"/>
      <c r="S65" s="458"/>
      <c r="T65" s="458"/>
      <c r="U65" s="458"/>
      <c r="V65" s="461"/>
      <c r="W65" s="530"/>
      <c r="X65" s="455"/>
      <c r="Y65" s="455"/>
      <c r="Z65" s="455"/>
    </row>
    <row r="66" ht="18.75" customHeight="1">
      <c r="A66" s="455"/>
      <c r="B66" s="456"/>
      <c r="C66" s="456"/>
      <c r="D66" s="456"/>
      <c r="E66" s="456"/>
      <c r="F66" s="463"/>
      <c r="G66" s="463"/>
      <c r="H66" s="456"/>
      <c r="I66" s="469"/>
      <c r="J66" s="469"/>
      <c r="K66" s="458"/>
      <c r="L66" s="458"/>
      <c r="M66" s="458"/>
      <c r="N66" s="458"/>
      <c r="O66" s="455"/>
      <c r="P66" s="455"/>
      <c r="Q66" s="455"/>
      <c r="R66" s="458"/>
      <c r="S66" s="458"/>
      <c r="T66" s="458"/>
      <c r="U66" s="458"/>
      <c r="V66" s="461"/>
      <c r="W66" s="530"/>
      <c r="X66" s="455"/>
      <c r="Y66" s="455"/>
      <c r="Z66" s="455"/>
    </row>
    <row r="67" ht="18.75" customHeight="1">
      <c r="A67" s="455"/>
      <c r="B67" s="456"/>
      <c r="C67" s="456"/>
      <c r="D67" s="456"/>
      <c r="E67" s="456"/>
      <c r="F67" s="463"/>
      <c r="G67" s="463"/>
      <c r="H67" s="456"/>
      <c r="I67" s="469"/>
      <c r="J67" s="469"/>
      <c r="K67" s="458"/>
      <c r="L67" s="458"/>
      <c r="M67" s="458"/>
      <c r="N67" s="458"/>
      <c r="O67" s="455"/>
      <c r="P67" s="455"/>
      <c r="Q67" s="455"/>
      <c r="R67" s="458"/>
      <c r="S67" s="458"/>
      <c r="T67" s="458"/>
      <c r="U67" s="458"/>
      <c r="V67" s="461"/>
      <c r="W67" s="530"/>
      <c r="X67" s="455"/>
      <c r="Y67" s="455"/>
      <c r="Z67" s="455"/>
    </row>
    <row r="68" ht="18.75" customHeight="1">
      <c r="A68" s="455"/>
      <c r="B68" s="456"/>
      <c r="C68" s="456"/>
      <c r="D68" s="456"/>
      <c r="E68" s="456"/>
      <c r="F68" s="463"/>
      <c r="G68" s="463"/>
      <c r="H68" s="456"/>
      <c r="I68" s="469"/>
      <c r="J68" s="469"/>
      <c r="K68" s="458"/>
      <c r="L68" s="458"/>
      <c r="M68" s="458"/>
      <c r="N68" s="458"/>
      <c r="O68" s="455"/>
      <c r="P68" s="455"/>
      <c r="Q68" s="455"/>
      <c r="R68" s="458"/>
      <c r="S68" s="458"/>
      <c r="T68" s="458"/>
      <c r="U68" s="458"/>
      <c r="V68" s="461"/>
      <c r="W68" s="530"/>
      <c r="X68" s="455"/>
      <c r="Y68" s="455"/>
      <c r="Z68" s="455"/>
    </row>
    <row r="69" ht="18.75" customHeight="1">
      <c r="A69" s="455"/>
      <c r="B69" s="456"/>
      <c r="C69" s="456"/>
      <c r="D69" s="456"/>
      <c r="E69" s="456"/>
      <c r="F69" s="463"/>
      <c r="G69" s="463"/>
      <c r="H69" s="456"/>
      <c r="I69" s="469"/>
      <c r="J69" s="469"/>
      <c r="K69" s="458"/>
      <c r="L69" s="458"/>
      <c r="M69" s="458"/>
      <c r="N69" s="458"/>
      <c r="O69" s="455"/>
      <c r="P69" s="455"/>
      <c r="Q69" s="455"/>
      <c r="R69" s="458"/>
      <c r="S69" s="458"/>
      <c r="T69" s="458"/>
      <c r="U69" s="458"/>
      <c r="V69" s="461"/>
      <c r="W69" s="530"/>
      <c r="X69" s="455"/>
      <c r="Y69" s="455"/>
      <c r="Z69" s="455"/>
    </row>
    <row r="70" ht="18.75" customHeight="1">
      <c r="A70" s="455"/>
      <c r="B70" s="456"/>
      <c r="C70" s="456"/>
      <c r="D70" s="456"/>
      <c r="E70" s="456"/>
      <c r="F70" s="463"/>
      <c r="G70" s="463"/>
      <c r="H70" s="456"/>
      <c r="I70" s="469"/>
      <c r="J70" s="469"/>
      <c r="K70" s="458"/>
      <c r="L70" s="458"/>
      <c r="M70" s="458"/>
      <c r="N70" s="458"/>
      <c r="O70" s="455"/>
      <c r="P70" s="455"/>
      <c r="Q70" s="455"/>
      <c r="R70" s="458"/>
      <c r="S70" s="458"/>
      <c r="T70" s="458"/>
      <c r="U70" s="458"/>
      <c r="V70" s="461"/>
      <c r="W70" s="530"/>
      <c r="X70" s="455"/>
      <c r="Y70" s="455"/>
      <c r="Z70" s="455"/>
    </row>
    <row r="71" ht="18.75" customHeight="1">
      <c r="A71" s="455"/>
      <c r="B71" s="456"/>
      <c r="C71" s="456"/>
      <c r="D71" s="456"/>
      <c r="E71" s="456"/>
      <c r="F71" s="463"/>
      <c r="G71" s="463"/>
      <c r="H71" s="456"/>
      <c r="I71" s="469"/>
      <c r="J71" s="469"/>
      <c r="K71" s="458"/>
      <c r="L71" s="458"/>
      <c r="M71" s="458"/>
      <c r="N71" s="458"/>
      <c r="O71" s="455"/>
      <c r="P71" s="455"/>
      <c r="Q71" s="455"/>
      <c r="R71" s="458"/>
      <c r="S71" s="458"/>
      <c r="T71" s="458"/>
      <c r="U71" s="458"/>
      <c r="V71" s="461"/>
      <c r="W71" s="530"/>
      <c r="X71" s="455"/>
      <c r="Y71" s="455"/>
      <c r="Z71" s="455"/>
    </row>
    <row r="72" ht="18.75" customHeight="1">
      <c r="A72" s="455"/>
      <c r="B72" s="456"/>
      <c r="C72" s="456"/>
      <c r="D72" s="456"/>
      <c r="E72" s="456"/>
      <c r="F72" s="463"/>
      <c r="G72" s="463"/>
      <c r="H72" s="456"/>
      <c r="I72" s="469"/>
      <c r="J72" s="469"/>
      <c r="K72" s="458"/>
      <c r="L72" s="458"/>
      <c r="M72" s="458"/>
      <c r="N72" s="458"/>
      <c r="O72" s="455"/>
      <c r="P72" s="455"/>
      <c r="Q72" s="455"/>
      <c r="R72" s="458"/>
      <c r="S72" s="458"/>
      <c r="T72" s="458"/>
      <c r="U72" s="458"/>
      <c r="V72" s="461"/>
      <c r="W72" s="530"/>
      <c r="X72" s="455"/>
      <c r="Y72" s="455"/>
      <c r="Z72" s="455"/>
    </row>
    <row r="73" ht="18.75" customHeight="1">
      <c r="A73" s="455"/>
      <c r="B73" s="456"/>
      <c r="C73" s="456"/>
      <c r="D73" s="456"/>
      <c r="E73" s="456"/>
      <c r="F73" s="463"/>
      <c r="G73" s="463"/>
      <c r="H73" s="456"/>
      <c r="I73" s="469"/>
      <c r="J73" s="469"/>
      <c r="K73" s="458"/>
      <c r="L73" s="458"/>
      <c r="M73" s="458"/>
      <c r="N73" s="458"/>
      <c r="O73" s="455"/>
      <c r="P73" s="455"/>
      <c r="Q73" s="455"/>
      <c r="R73" s="458"/>
      <c r="S73" s="458"/>
      <c r="T73" s="458"/>
      <c r="U73" s="458"/>
      <c r="V73" s="461"/>
      <c r="W73" s="530"/>
      <c r="X73" s="455"/>
      <c r="Y73" s="455"/>
      <c r="Z73" s="455"/>
    </row>
    <row r="74" ht="18.75" customHeight="1">
      <c r="A74" s="455"/>
      <c r="B74" s="456"/>
      <c r="C74" s="456"/>
      <c r="D74" s="456"/>
      <c r="E74" s="456"/>
      <c r="F74" s="463"/>
      <c r="G74" s="463"/>
      <c r="H74" s="456"/>
      <c r="I74" s="469"/>
      <c r="J74" s="469"/>
      <c r="K74" s="458"/>
      <c r="L74" s="458"/>
      <c r="M74" s="458"/>
      <c r="N74" s="458"/>
      <c r="O74" s="455"/>
      <c r="P74" s="455"/>
      <c r="Q74" s="455"/>
      <c r="R74" s="458"/>
      <c r="S74" s="458"/>
      <c r="T74" s="458"/>
      <c r="U74" s="458"/>
      <c r="V74" s="461"/>
      <c r="W74" s="530"/>
      <c r="X74" s="455"/>
      <c r="Y74" s="455"/>
      <c r="Z74" s="455"/>
    </row>
    <row r="75" ht="18.75" customHeight="1">
      <c r="A75" s="455"/>
      <c r="B75" s="456"/>
      <c r="C75" s="456"/>
      <c r="D75" s="456"/>
      <c r="E75" s="456"/>
      <c r="F75" s="463"/>
      <c r="G75" s="463"/>
      <c r="H75" s="456"/>
      <c r="I75" s="469"/>
      <c r="J75" s="469"/>
      <c r="K75" s="458"/>
      <c r="L75" s="458"/>
      <c r="M75" s="458"/>
      <c r="N75" s="458"/>
      <c r="O75" s="455"/>
      <c r="P75" s="455"/>
      <c r="Q75" s="455"/>
      <c r="R75" s="458"/>
      <c r="S75" s="458"/>
      <c r="T75" s="458"/>
      <c r="U75" s="458"/>
      <c r="V75" s="461"/>
      <c r="W75" s="530"/>
      <c r="X75" s="455"/>
      <c r="Y75" s="455"/>
      <c r="Z75" s="455"/>
    </row>
    <row r="76" ht="18.75" customHeight="1">
      <c r="A76" s="455"/>
      <c r="B76" s="456"/>
      <c r="C76" s="456"/>
      <c r="D76" s="456"/>
      <c r="E76" s="456"/>
      <c r="F76" s="463"/>
      <c r="G76" s="463"/>
      <c r="H76" s="456"/>
      <c r="I76" s="469"/>
      <c r="J76" s="469"/>
      <c r="K76" s="458"/>
      <c r="L76" s="458"/>
      <c r="M76" s="458"/>
      <c r="N76" s="458"/>
      <c r="O76" s="455"/>
      <c r="P76" s="455"/>
      <c r="Q76" s="455"/>
      <c r="R76" s="458"/>
      <c r="S76" s="458"/>
      <c r="T76" s="458"/>
      <c r="U76" s="458"/>
      <c r="V76" s="461"/>
      <c r="W76" s="530"/>
      <c r="X76" s="455"/>
      <c r="Y76" s="455"/>
      <c r="Z76" s="455"/>
    </row>
    <row r="77" ht="18.75" customHeight="1">
      <c r="A77" s="455"/>
      <c r="B77" s="456"/>
      <c r="C77" s="456"/>
      <c r="D77" s="456"/>
      <c r="E77" s="456"/>
      <c r="F77" s="463"/>
      <c r="G77" s="463"/>
      <c r="H77" s="456"/>
      <c r="I77" s="469"/>
      <c r="J77" s="469"/>
      <c r="K77" s="458"/>
      <c r="L77" s="458"/>
      <c r="M77" s="458"/>
      <c r="N77" s="458"/>
      <c r="O77" s="455"/>
      <c r="P77" s="455"/>
      <c r="Q77" s="455"/>
      <c r="R77" s="458"/>
      <c r="S77" s="458"/>
      <c r="T77" s="458"/>
      <c r="U77" s="458"/>
      <c r="V77" s="461"/>
      <c r="W77" s="530"/>
      <c r="X77" s="455"/>
      <c r="Y77" s="455"/>
      <c r="Z77" s="455"/>
    </row>
    <row r="78" ht="18.75" customHeight="1">
      <c r="A78" s="455"/>
      <c r="B78" s="456"/>
      <c r="C78" s="456"/>
      <c r="D78" s="456"/>
      <c r="E78" s="456"/>
      <c r="F78" s="463"/>
      <c r="G78" s="463"/>
      <c r="H78" s="456"/>
      <c r="I78" s="469"/>
      <c r="J78" s="469"/>
      <c r="K78" s="458"/>
      <c r="L78" s="458"/>
      <c r="M78" s="458"/>
      <c r="N78" s="458"/>
      <c r="O78" s="455"/>
      <c r="P78" s="455"/>
      <c r="Q78" s="455"/>
      <c r="R78" s="458"/>
      <c r="S78" s="458"/>
      <c r="T78" s="458"/>
      <c r="U78" s="458"/>
      <c r="V78" s="461"/>
      <c r="W78" s="530"/>
      <c r="X78" s="455"/>
      <c r="Y78" s="455"/>
      <c r="Z78" s="455"/>
    </row>
    <row r="79" ht="18.75" customHeight="1">
      <c r="A79" s="455"/>
      <c r="B79" s="456"/>
      <c r="C79" s="456"/>
      <c r="D79" s="456"/>
      <c r="E79" s="456"/>
      <c r="F79" s="463"/>
      <c r="G79" s="463"/>
      <c r="H79" s="456"/>
      <c r="I79" s="469"/>
      <c r="J79" s="469"/>
      <c r="K79" s="458"/>
      <c r="L79" s="458"/>
      <c r="M79" s="458"/>
      <c r="N79" s="458"/>
      <c r="O79" s="455"/>
      <c r="P79" s="455"/>
      <c r="Q79" s="455"/>
      <c r="R79" s="458"/>
      <c r="S79" s="458"/>
      <c r="T79" s="458"/>
      <c r="U79" s="458"/>
      <c r="V79" s="461"/>
      <c r="W79" s="530"/>
      <c r="X79" s="455"/>
      <c r="Y79" s="455"/>
      <c r="Z79" s="455"/>
    </row>
    <row r="80" ht="18.75" customHeight="1">
      <c r="A80" s="455"/>
      <c r="B80" s="456"/>
      <c r="C80" s="456"/>
      <c r="D80" s="456"/>
      <c r="E80" s="456"/>
      <c r="F80" s="463"/>
      <c r="G80" s="463"/>
      <c r="H80" s="456"/>
      <c r="I80" s="469"/>
      <c r="J80" s="469"/>
      <c r="K80" s="458"/>
      <c r="L80" s="458"/>
      <c r="M80" s="458"/>
      <c r="N80" s="458"/>
      <c r="O80" s="455"/>
      <c r="P80" s="455"/>
      <c r="Q80" s="455"/>
      <c r="R80" s="458"/>
      <c r="S80" s="458"/>
      <c r="T80" s="458"/>
      <c r="U80" s="458"/>
      <c r="V80" s="461"/>
      <c r="W80" s="530"/>
      <c r="X80" s="455"/>
      <c r="Y80" s="455"/>
      <c r="Z80" s="455"/>
    </row>
    <row r="81" ht="18.75" customHeight="1">
      <c r="A81" s="455"/>
      <c r="B81" s="456"/>
      <c r="C81" s="456"/>
      <c r="D81" s="456"/>
      <c r="E81" s="456"/>
      <c r="F81" s="463"/>
      <c r="G81" s="463"/>
      <c r="H81" s="456"/>
      <c r="I81" s="469"/>
      <c r="J81" s="469"/>
      <c r="K81" s="458"/>
      <c r="L81" s="458"/>
      <c r="M81" s="458"/>
      <c r="N81" s="458"/>
      <c r="O81" s="455"/>
      <c r="P81" s="455"/>
      <c r="Q81" s="455"/>
      <c r="R81" s="458"/>
      <c r="S81" s="458"/>
      <c r="T81" s="458"/>
      <c r="U81" s="458"/>
      <c r="V81" s="461"/>
      <c r="W81" s="530"/>
      <c r="X81" s="455"/>
      <c r="Y81" s="455"/>
      <c r="Z81" s="455"/>
    </row>
    <row r="82" ht="18.75" customHeight="1">
      <c r="A82" s="455"/>
      <c r="B82" s="456"/>
      <c r="C82" s="456"/>
      <c r="D82" s="456"/>
      <c r="E82" s="456"/>
      <c r="F82" s="463"/>
      <c r="G82" s="463"/>
      <c r="H82" s="456"/>
      <c r="I82" s="469"/>
      <c r="J82" s="469"/>
      <c r="K82" s="458"/>
      <c r="L82" s="458"/>
      <c r="M82" s="458"/>
      <c r="N82" s="458"/>
      <c r="O82" s="455"/>
      <c r="P82" s="455"/>
      <c r="Q82" s="455"/>
      <c r="R82" s="458"/>
      <c r="S82" s="458"/>
      <c r="T82" s="458"/>
      <c r="U82" s="458"/>
      <c r="V82" s="461"/>
      <c r="W82" s="530"/>
      <c r="X82" s="455"/>
      <c r="Y82" s="455"/>
      <c r="Z82" s="455"/>
    </row>
    <row r="83" ht="18.75" customHeight="1">
      <c r="A83" s="455"/>
      <c r="B83" s="456"/>
      <c r="C83" s="456"/>
      <c r="D83" s="456"/>
      <c r="E83" s="456"/>
      <c r="F83" s="463"/>
      <c r="G83" s="463"/>
      <c r="H83" s="456"/>
      <c r="I83" s="469"/>
      <c r="J83" s="469"/>
      <c r="K83" s="458"/>
      <c r="L83" s="458"/>
      <c r="M83" s="458"/>
      <c r="N83" s="458"/>
      <c r="O83" s="455"/>
      <c r="P83" s="455"/>
      <c r="Q83" s="455"/>
      <c r="R83" s="458"/>
      <c r="S83" s="458"/>
      <c r="T83" s="458"/>
      <c r="U83" s="458"/>
      <c r="V83" s="461"/>
      <c r="W83" s="530"/>
      <c r="X83" s="455"/>
      <c r="Y83" s="455"/>
      <c r="Z83" s="455"/>
    </row>
    <row r="84" ht="18.75" customHeight="1">
      <c r="A84" s="455"/>
      <c r="B84" s="456"/>
      <c r="C84" s="456"/>
      <c r="D84" s="456"/>
      <c r="E84" s="456"/>
      <c r="F84" s="463"/>
      <c r="G84" s="463"/>
      <c r="H84" s="456"/>
      <c r="I84" s="469"/>
      <c r="J84" s="469"/>
      <c r="K84" s="458"/>
      <c r="L84" s="458"/>
      <c r="M84" s="458"/>
      <c r="N84" s="458"/>
      <c r="O84" s="455"/>
      <c r="P84" s="455"/>
      <c r="Q84" s="455"/>
      <c r="R84" s="458"/>
      <c r="S84" s="458"/>
      <c r="T84" s="458"/>
      <c r="U84" s="458"/>
      <c r="V84" s="461"/>
      <c r="W84" s="530"/>
      <c r="X84" s="455"/>
      <c r="Y84" s="455"/>
      <c r="Z84" s="455"/>
    </row>
    <row r="85" ht="18.75" customHeight="1">
      <c r="A85" s="455"/>
      <c r="B85" s="456"/>
      <c r="C85" s="456"/>
      <c r="D85" s="456"/>
      <c r="E85" s="456"/>
      <c r="F85" s="463"/>
      <c r="G85" s="463"/>
      <c r="H85" s="456"/>
      <c r="I85" s="469"/>
      <c r="J85" s="469"/>
      <c r="K85" s="458"/>
      <c r="L85" s="458"/>
      <c r="M85" s="458"/>
      <c r="N85" s="458"/>
      <c r="O85" s="455"/>
      <c r="P85" s="455"/>
      <c r="Q85" s="455"/>
      <c r="R85" s="458"/>
      <c r="S85" s="458"/>
      <c r="T85" s="458"/>
      <c r="U85" s="458"/>
      <c r="V85" s="461"/>
      <c r="W85" s="530"/>
      <c r="X85" s="455"/>
      <c r="Y85" s="455"/>
      <c r="Z85" s="455"/>
    </row>
    <row r="86" ht="18.75" customHeight="1">
      <c r="A86" s="455"/>
      <c r="B86" s="456"/>
      <c r="C86" s="456"/>
      <c r="D86" s="456"/>
      <c r="E86" s="456"/>
      <c r="F86" s="463"/>
      <c r="G86" s="463"/>
      <c r="H86" s="456"/>
      <c r="I86" s="469"/>
      <c r="J86" s="469"/>
      <c r="K86" s="458"/>
      <c r="L86" s="458"/>
      <c r="M86" s="458"/>
      <c r="N86" s="458"/>
      <c r="O86" s="455"/>
      <c r="P86" s="455"/>
      <c r="Q86" s="455"/>
      <c r="R86" s="458"/>
      <c r="S86" s="458"/>
      <c r="T86" s="458"/>
      <c r="U86" s="458"/>
      <c r="V86" s="461"/>
      <c r="W86" s="530"/>
      <c r="X86" s="455"/>
      <c r="Y86" s="455"/>
      <c r="Z86" s="455"/>
    </row>
    <row r="87" ht="18.75" customHeight="1">
      <c r="A87" s="455"/>
      <c r="B87" s="456"/>
      <c r="C87" s="456"/>
      <c r="D87" s="456"/>
      <c r="E87" s="456"/>
      <c r="F87" s="463"/>
      <c r="G87" s="463"/>
      <c r="H87" s="456"/>
      <c r="I87" s="469"/>
      <c r="J87" s="469"/>
      <c r="K87" s="458"/>
      <c r="L87" s="458"/>
      <c r="M87" s="458"/>
      <c r="N87" s="458"/>
      <c r="O87" s="455"/>
      <c r="P87" s="455"/>
      <c r="Q87" s="455"/>
      <c r="R87" s="458"/>
      <c r="S87" s="458"/>
      <c r="T87" s="458"/>
      <c r="U87" s="458"/>
      <c r="V87" s="461"/>
      <c r="W87" s="530"/>
      <c r="X87" s="455"/>
      <c r="Y87" s="455"/>
      <c r="Z87" s="455"/>
    </row>
    <row r="88" ht="18.75" customHeight="1">
      <c r="A88" s="455"/>
      <c r="B88" s="456"/>
      <c r="C88" s="456"/>
      <c r="D88" s="456"/>
      <c r="E88" s="456"/>
      <c r="F88" s="463"/>
      <c r="G88" s="463"/>
      <c r="H88" s="456"/>
      <c r="I88" s="469"/>
      <c r="J88" s="469"/>
      <c r="K88" s="458"/>
      <c r="L88" s="458"/>
      <c r="M88" s="458"/>
      <c r="N88" s="458"/>
      <c r="O88" s="455"/>
      <c r="P88" s="455"/>
      <c r="Q88" s="455"/>
      <c r="R88" s="458"/>
      <c r="S88" s="458"/>
      <c r="T88" s="458"/>
      <c r="U88" s="458"/>
      <c r="V88" s="461"/>
      <c r="W88" s="530"/>
      <c r="X88" s="455"/>
      <c r="Y88" s="455"/>
      <c r="Z88" s="455"/>
    </row>
    <row r="89" ht="18.75" customHeight="1">
      <c r="A89" s="455"/>
      <c r="B89" s="456"/>
      <c r="C89" s="456"/>
      <c r="D89" s="456"/>
      <c r="E89" s="456"/>
      <c r="F89" s="463"/>
      <c r="G89" s="463"/>
      <c r="H89" s="456"/>
      <c r="I89" s="469"/>
      <c r="J89" s="469"/>
      <c r="K89" s="458"/>
      <c r="L89" s="458"/>
      <c r="M89" s="458"/>
      <c r="N89" s="458"/>
      <c r="O89" s="455"/>
      <c r="P89" s="455"/>
      <c r="Q89" s="455"/>
      <c r="R89" s="458"/>
      <c r="S89" s="458"/>
      <c r="T89" s="458"/>
      <c r="U89" s="458"/>
      <c r="V89" s="461"/>
      <c r="W89" s="530"/>
      <c r="X89" s="455"/>
      <c r="Y89" s="455"/>
      <c r="Z89" s="455"/>
    </row>
    <row r="90" ht="18.75" customHeight="1">
      <c r="A90" s="455"/>
      <c r="B90" s="456"/>
      <c r="C90" s="456"/>
      <c r="D90" s="456"/>
      <c r="E90" s="456"/>
      <c r="F90" s="463"/>
      <c r="G90" s="463"/>
      <c r="H90" s="456"/>
      <c r="I90" s="469"/>
      <c r="J90" s="469"/>
      <c r="K90" s="458"/>
      <c r="L90" s="458"/>
      <c r="M90" s="458"/>
      <c r="N90" s="458"/>
      <c r="O90" s="455"/>
      <c r="P90" s="455"/>
      <c r="Q90" s="455"/>
      <c r="R90" s="458"/>
      <c r="S90" s="458"/>
      <c r="T90" s="458"/>
      <c r="U90" s="458"/>
      <c r="V90" s="461"/>
      <c r="W90" s="530"/>
      <c r="X90" s="455"/>
      <c r="Y90" s="455"/>
      <c r="Z90" s="455"/>
    </row>
    <row r="91" ht="18.75" customHeight="1">
      <c r="A91" s="455"/>
      <c r="B91" s="456"/>
      <c r="C91" s="456"/>
      <c r="D91" s="456"/>
      <c r="E91" s="456"/>
      <c r="F91" s="463"/>
      <c r="G91" s="463"/>
      <c r="H91" s="456"/>
      <c r="I91" s="469"/>
      <c r="J91" s="469"/>
      <c r="K91" s="458"/>
      <c r="L91" s="458"/>
      <c r="M91" s="458"/>
      <c r="N91" s="458"/>
      <c r="O91" s="455"/>
      <c r="P91" s="455"/>
      <c r="Q91" s="455"/>
      <c r="R91" s="458"/>
      <c r="S91" s="458"/>
      <c r="T91" s="458"/>
      <c r="U91" s="458"/>
      <c r="V91" s="461"/>
      <c r="W91" s="530"/>
      <c r="X91" s="455"/>
      <c r="Y91" s="455"/>
      <c r="Z91" s="455"/>
    </row>
    <row r="92" ht="18.75" customHeight="1">
      <c r="A92" s="455"/>
      <c r="B92" s="456"/>
      <c r="C92" s="456"/>
      <c r="D92" s="456"/>
      <c r="E92" s="456"/>
      <c r="F92" s="463"/>
      <c r="G92" s="463"/>
      <c r="H92" s="456"/>
      <c r="I92" s="469"/>
      <c r="J92" s="469"/>
      <c r="K92" s="458"/>
      <c r="L92" s="458"/>
      <c r="M92" s="458"/>
      <c r="N92" s="458"/>
      <c r="O92" s="455"/>
      <c r="P92" s="455"/>
      <c r="Q92" s="455"/>
      <c r="R92" s="458"/>
      <c r="S92" s="458"/>
      <c r="T92" s="458"/>
      <c r="U92" s="458"/>
      <c r="V92" s="461"/>
      <c r="W92" s="530"/>
      <c r="X92" s="455"/>
      <c r="Y92" s="455"/>
      <c r="Z92" s="455"/>
    </row>
    <row r="93" ht="18.75" customHeight="1">
      <c r="A93" s="455"/>
      <c r="B93" s="456"/>
      <c r="C93" s="456"/>
      <c r="D93" s="456"/>
      <c r="E93" s="456"/>
      <c r="F93" s="463"/>
      <c r="G93" s="463"/>
      <c r="H93" s="456"/>
      <c r="I93" s="469"/>
      <c r="J93" s="469"/>
      <c r="K93" s="458"/>
      <c r="L93" s="458"/>
      <c r="M93" s="458"/>
      <c r="N93" s="458"/>
      <c r="O93" s="455"/>
      <c r="P93" s="455"/>
      <c r="Q93" s="455"/>
      <c r="R93" s="458"/>
      <c r="S93" s="458"/>
      <c r="T93" s="458"/>
      <c r="U93" s="458"/>
      <c r="V93" s="461"/>
      <c r="W93" s="530"/>
      <c r="X93" s="455"/>
      <c r="Y93" s="455"/>
      <c r="Z93" s="455"/>
    </row>
    <row r="94" ht="18.75" customHeight="1">
      <c r="A94" s="455"/>
      <c r="B94" s="456"/>
      <c r="C94" s="456"/>
      <c r="D94" s="456"/>
      <c r="E94" s="456"/>
      <c r="F94" s="463"/>
      <c r="G94" s="463"/>
      <c r="H94" s="456"/>
      <c r="I94" s="469"/>
      <c r="J94" s="469"/>
      <c r="K94" s="458"/>
      <c r="L94" s="458"/>
      <c r="M94" s="458"/>
      <c r="N94" s="458"/>
      <c r="O94" s="455"/>
      <c r="P94" s="455"/>
      <c r="Q94" s="455"/>
      <c r="R94" s="458"/>
      <c r="S94" s="458"/>
      <c r="T94" s="458"/>
      <c r="U94" s="458"/>
      <c r="V94" s="461"/>
      <c r="W94" s="530"/>
      <c r="X94" s="455"/>
      <c r="Y94" s="455"/>
      <c r="Z94" s="455"/>
    </row>
    <row r="95" ht="18.75" customHeight="1">
      <c r="A95" s="455"/>
      <c r="B95" s="456"/>
      <c r="C95" s="456"/>
      <c r="D95" s="456"/>
      <c r="E95" s="456"/>
      <c r="F95" s="463"/>
      <c r="G95" s="463"/>
      <c r="H95" s="456"/>
      <c r="I95" s="469"/>
      <c r="J95" s="469"/>
      <c r="K95" s="458"/>
      <c r="L95" s="458"/>
      <c r="M95" s="458"/>
      <c r="N95" s="458"/>
      <c r="O95" s="455"/>
      <c r="P95" s="455"/>
      <c r="Q95" s="455"/>
      <c r="R95" s="458"/>
      <c r="S95" s="458"/>
      <c r="T95" s="458"/>
      <c r="U95" s="458"/>
      <c r="V95" s="461"/>
      <c r="W95" s="530"/>
      <c r="X95" s="455"/>
      <c r="Y95" s="455"/>
      <c r="Z95" s="455"/>
    </row>
    <row r="96" ht="18.75" customHeight="1">
      <c r="A96" s="455"/>
      <c r="B96" s="456"/>
      <c r="C96" s="456"/>
      <c r="D96" s="456"/>
      <c r="E96" s="456"/>
      <c r="F96" s="463"/>
      <c r="G96" s="463"/>
      <c r="H96" s="456"/>
      <c r="I96" s="469"/>
      <c r="J96" s="469"/>
      <c r="K96" s="458"/>
      <c r="L96" s="458"/>
      <c r="M96" s="458"/>
      <c r="N96" s="458"/>
      <c r="O96" s="455"/>
      <c r="P96" s="455"/>
      <c r="Q96" s="455"/>
      <c r="R96" s="458"/>
      <c r="S96" s="458"/>
      <c r="T96" s="458"/>
      <c r="U96" s="458"/>
      <c r="V96" s="461"/>
      <c r="W96" s="530"/>
      <c r="X96" s="455"/>
      <c r="Y96" s="455"/>
      <c r="Z96" s="455"/>
    </row>
    <row r="97" ht="18.75" customHeight="1">
      <c r="A97" s="455"/>
      <c r="B97" s="456"/>
      <c r="C97" s="456"/>
      <c r="D97" s="456"/>
      <c r="E97" s="456"/>
      <c r="F97" s="463"/>
      <c r="G97" s="463"/>
      <c r="H97" s="456"/>
      <c r="I97" s="469"/>
      <c r="J97" s="469"/>
      <c r="K97" s="458"/>
      <c r="L97" s="458"/>
      <c r="M97" s="458"/>
      <c r="N97" s="458"/>
      <c r="O97" s="455"/>
      <c r="P97" s="455"/>
      <c r="Q97" s="455"/>
      <c r="R97" s="458"/>
      <c r="S97" s="458"/>
      <c r="T97" s="458"/>
      <c r="U97" s="458"/>
      <c r="V97" s="461"/>
      <c r="W97" s="530"/>
      <c r="X97" s="455"/>
      <c r="Y97" s="455"/>
      <c r="Z97" s="455"/>
    </row>
    <row r="98" ht="18.75" customHeight="1">
      <c r="A98" s="455"/>
      <c r="B98" s="456"/>
      <c r="C98" s="456"/>
      <c r="D98" s="456"/>
      <c r="E98" s="456"/>
      <c r="F98" s="463"/>
      <c r="G98" s="463"/>
      <c r="H98" s="456"/>
      <c r="I98" s="469"/>
      <c r="J98" s="469"/>
      <c r="K98" s="458"/>
      <c r="L98" s="458"/>
      <c r="M98" s="458"/>
      <c r="N98" s="458"/>
      <c r="O98" s="455"/>
      <c r="P98" s="455"/>
      <c r="Q98" s="455"/>
      <c r="R98" s="458"/>
      <c r="S98" s="458"/>
      <c r="T98" s="458"/>
      <c r="U98" s="458"/>
      <c r="V98" s="461"/>
      <c r="W98" s="530"/>
      <c r="X98" s="455"/>
      <c r="Y98" s="455"/>
      <c r="Z98" s="455"/>
    </row>
    <row r="99" ht="18.75" customHeight="1">
      <c r="A99" s="455"/>
      <c r="B99" s="456"/>
      <c r="C99" s="456"/>
      <c r="D99" s="456"/>
      <c r="E99" s="456"/>
      <c r="F99" s="463"/>
      <c r="G99" s="463"/>
      <c r="H99" s="456"/>
      <c r="I99" s="469"/>
      <c r="J99" s="469"/>
      <c r="K99" s="458"/>
      <c r="L99" s="458"/>
      <c r="M99" s="458"/>
      <c r="N99" s="458"/>
      <c r="O99" s="455"/>
      <c r="P99" s="455"/>
      <c r="Q99" s="455"/>
      <c r="R99" s="458"/>
      <c r="S99" s="458"/>
      <c r="T99" s="458"/>
      <c r="U99" s="458"/>
      <c r="V99" s="461"/>
      <c r="W99" s="530"/>
      <c r="X99" s="455"/>
      <c r="Y99" s="455"/>
      <c r="Z99" s="455"/>
    </row>
    <row r="100" ht="18.75" customHeight="1">
      <c r="A100" s="455"/>
      <c r="B100" s="456"/>
      <c r="C100" s="456"/>
      <c r="D100" s="456"/>
      <c r="E100" s="456"/>
      <c r="F100" s="463"/>
      <c r="G100" s="463"/>
      <c r="H100" s="456"/>
      <c r="I100" s="469"/>
      <c r="J100" s="469"/>
      <c r="K100" s="458"/>
      <c r="L100" s="458"/>
      <c r="M100" s="458"/>
      <c r="N100" s="458"/>
      <c r="O100" s="455"/>
      <c r="P100" s="455"/>
      <c r="Q100" s="455"/>
      <c r="R100" s="458"/>
      <c r="S100" s="458"/>
      <c r="T100" s="458"/>
      <c r="U100" s="458"/>
      <c r="V100" s="461"/>
      <c r="W100" s="530"/>
      <c r="X100" s="455"/>
      <c r="Y100" s="455"/>
      <c r="Z100" s="455"/>
    </row>
    <row r="101" ht="18.75" customHeight="1">
      <c r="A101" s="455"/>
      <c r="B101" s="456"/>
      <c r="C101" s="456"/>
      <c r="D101" s="456"/>
      <c r="E101" s="456"/>
      <c r="F101" s="463"/>
      <c r="G101" s="463"/>
      <c r="H101" s="456"/>
      <c r="I101" s="469"/>
      <c r="J101" s="469"/>
      <c r="K101" s="458"/>
      <c r="L101" s="458"/>
      <c r="M101" s="458"/>
      <c r="N101" s="458"/>
      <c r="O101" s="455"/>
      <c r="P101" s="455"/>
      <c r="Q101" s="455"/>
      <c r="R101" s="458"/>
      <c r="S101" s="458"/>
      <c r="T101" s="458"/>
      <c r="U101" s="458"/>
      <c r="V101" s="461"/>
      <c r="W101" s="530"/>
      <c r="X101" s="455"/>
      <c r="Y101" s="455"/>
      <c r="Z101" s="455"/>
    </row>
    <row r="102" ht="18.75" customHeight="1">
      <c r="A102" s="455"/>
      <c r="B102" s="456"/>
      <c r="C102" s="456"/>
      <c r="D102" s="456"/>
      <c r="E102" s="456"/>
      <c r="F102" s="463"/>
      <c r="G102" s="463"/>
      <c r="H102" s="456"/>
      <c r="I102" s="469"/>
      <c r="J102" s="469"/>
      <c r="K102" s="458"/>
      <c r="L102" s="458"/>
      <c r="M102" s="458"/>
      <c r="N102" s="458"/>
      <c r="O102" s="455"/>
      <c r="P102" s="455"/>
      <c r="Q102" s="455"/>
      <c r="R102" s="458"/>
      <c r="S102" s="458"/>
      <c r="T102" s="458"/>
      <c r="U102" s="458"/>
      <c r="V102" s="461"/>
      <c r="W102" s="530"/>
      <c r="X102" s="455"/>
      <c r="Y102" s="455"/>
      <c r="Z102" s="455"/>
    </row>
    <row r="103" ht="18.75" customHeight="1">
      <c r="A103" s="455"/>
      <c r="B103" s="456"/>
      <c r="C103" s="456"/>
      <c r="D103" s="456"/>
      <c r="E103" s="456"/>
      <c r="F103" s="463"/>
      <c r="G103" s="463"/>
      <c r="H103" s="456"/>
      <c r="I103" s="469"/>
      <c r="J103" s="469"/>
      <c r="K103" s="458"/>
      <c r="L103" s="458"/>
      <c r="M103" s="458"/>
      <c r="N103" s="458"/>
      <c r="O103" s="455"/>
      <c r="P103" s="455"/>
      <c r="Q103" s="455"/>
      <c r="R103" s="458"/>
      <c r="S103" s="458"/>
      <c r="T103" s="458"/>
      <c r="U103" s="458"/>
      <c r="V103" s="461"/>
      <c r="W103" s="530"/>
      <c r="X103" s="455"/>
      <c r="Y103" s="455"/>
      <c r="Z103" s="455"/>
    </row>
    <row r="104" ht="18.75" customHeight="1">
      <c r="A104" s="455"/>
      <c r="B104" s="456"/>
      <c r="C104" s="456"/>
      <c r="D104" s="456"/>
      <c r="E104" s="456"/>
      <c r="F104" s="463"/>
      <c r="G104" s="463"/>
      <c r="H104" s="456"/>
      <c r="I104" s="469"/>
      <c r="J104" s="469"/>
      <c r="K104" s="458"/>
      <c r="L104" s="458"/>
      <c r="M104" s="458"/>
      <c r="N104" s="458"/>
      <c r="O104" s="455"/>
      <c r="P104" s="455"/>
      <c r="Q104" s="455"/>
      <c r="R104" s="458"/>
      <c r="S104" s="458"/>
      <c r="T104" s="458"/>
      <c r="U104" s="458"/>
      <c r="V104" s="461"/>
      <c r="W104" s="530"/>
      <c r="X104" s="455"/>
      <c r="Y104" s="455"/>
      <c r="Z104" s="455"/>
    </row>
    <row r="105" ht="18.75" customHeight="1">
      <c r="A105" s="455"/>
      <c r="B105" s="456"/>
      <c r="C105" s="456"/>
      <c r="D105" s="456"/>
      <c r="E105" s="456"/>
      <c r="F105" s="463"/>
      <c r="G105" s="463"/>
      <c r="H105" s="456"/>
      <c r="I105" s="469"/>
      <c r="J105" s="469"/>
      <c r="K105" s="458"/>
      <c r="L105" s="458"/>
      <c r="M105" s="458"/>
      <c r="N105" s="458"/>
      <c r="O105" s="455"/>
      <c r="P105" s="455"/>
      <c r="Q105" s="455"/>
      <c r="R105" s="458"/>
      <c r="S105" s="458"/>
      <c r="T105" s="458"/>
      <c r="U105" s="458"/>
      <c r="V105" s="461"/>
      <c r="W105" s="530"/>
      <c r="X105" s="455"/>
      <c r="Y105" s="455"/>
      <c r="Z105" s="455"/>
    </row>
    <row r="106" ht="18.75" customHeight="1">
      <c r="A106" s="455"/>
      <c r="B106" s="456"/>
      <c r="C106" s="456"/>
      <c r="D106" s="456"/>
      <c r="E106" s="456"/>
      <c r="F106" s="463"/>
      <c r="G106" s="463"/>
      <c r="H106" s="456"/>
      <c r="I106" s="469"/>
      <c r="J106" s="469"/>
      <c r="K106" s="458"/>
      <c r="L106" s="458"/>
      <c r="M106" s="458"/>
      <c r="N106" s="458"/>
      <c r="O106" s="455"/>
      <c r="P106" s="455"/>
      <c r="Q106" s="455"/>
      <c r="R106" s="458"/>
      <c r="S106" s="458"/>
      <c r="T106" s="458"/>
      <c r="U106" s="458"/>
      <c r="V106" s="461"/>
      <c r="W106" s="530"/>
      <c r="X106" s="455"/>
      <c r="Y106" s="455"/>
      <c r="Z106" s="455"/>
    </row>
    <row r="107" ht="18.75" customHeight="1">
      <c r="A107" s="455"/>
      <c r="B107" s="456"/>
      <c r="C107" s="456"/>
      <c r="D107" s="456"/>
      <c r="E107" s="456"/>
      <c r="F107" s="463"/>
      <c r="G107" s="463"/>
      <c r="H107" s="456"/>
      <c r="I107" s="469"/>
      <c r="J107" s="469"/>
      <c r="K107" s="458"/>
      <c r="L107" s="458"/>
      <c r="M107" s="458"/>
      <c r="N107" s="458"/>
      <c r="O107" s="455"/>
      <c r="P107" s="455"/>
      <c r="Q107" s="455"/>
      <c r="R107" s="458"/>
      <c r="S107" s="458"/>
      <c r="T107" s="458"/>
      <c r="U107" s="458"/>
      <c r="V107" s="461"/>
      <c r="W107" s="530"/>
      <c r="X107" s="455"/>
      <c r="Y107" s="455"/>
      <c r="Z107" s="455"/>
    </row>
    <row r="108" ht="18.75" customHeight="1">
      <c r="A108" s="455"/>
      <c r="B108" s="456"/>
      <c r="C108" s="456"/>
      <c r="D108" s="456"/>
      <c r="E108" s="456"/>
      <c r="F108" s="463"/>
      <c r="G108" s="463"/>
      <c r="H108" s="456"/>
      <c r="I108" s="469"/>
      <c r="J108" s="469"/>
      <c r="K108" s="458"/>
      <c r="L108" s="458"/>
      <c r="M108" s="458"/>
      <c r="N108" s="458"/>
      <c r="O108" s="455"/>
      <c r="P108" s="455"/>
      <c r="Q108" s="455"/>
      <c r="R108" s="458"/>
      <c r="S108" s="458"/>
      <c r="T108" s="458"/>
      <c r="U108" s="458"/>
      <c r="V108" s="461"/>
      <c r="W108" s="530"/>
      <c r="X108" s="455"/>
      <c r="Y108" s="455"/>
      <c r="Z108" s="455"/>
    </row>
    <row r="109" ht="18.75" customHeight="1">
      <c r="A109" s="455"/>
      <c r="B109" s="456"/>
      <c r="C109" s="456"/>
      <c r="D109" s="456"/>
      <c r="E109" s="456"/>
      <c r="F109" s="463"/>
      <c r="G109" s="463"/>
      <c r="H109" s="456"/>
      <c r="I109" s="469"/>
      <c r="J109" s="469"/>
      <c r="K109" s="458"/>
      <c r="L109" s="458"/>
      <c r="M109" s="458"/>
      <c r="N109" s="458"/>
      <c r="O109" s="455"/>
      <c r="P109" s="455"/>
      <c r="Q109" s="455"/>
      <c r="R109" s="458"/>
      <c r="S109" s="458"/>
      <c r="T109" s="458"/>
      <c r="U109" s="458"/>
      <c r="V109" s="461"/>
      <c r="W109" s="530"/>
      <c r="X109" s="455"/>
      <c r="Y109" s="455"/>
      <c r="Z109" s="455"/>
    </row>
    <row r="110" ht="18.75" customHeight="1">
      <c r="A110" s="455"/>
      <c r="B110" s="456"/>
      <c r="C110" s="456"/>
      <c r="D110" s="456"/>
      <c r="E110" s="456"/>
      <c r="F110" s="463"/>
      <c r="G110" s="463"/>
      <c r="H110" s="456"/>
      <c r="I110" s="469"/>
      <c r="J110" s="469"/>
      <c r="K110" s="458"/>
      <c r="L110" s="458"/>
      <c r="M110" s="458"/>
      <c r="N110" s="458"/>
      <c r="O110" s="455"/>
      <c r="P110" s="455"/>
      <c r="Q110" s="455"/>
      <c r="R110" s="458"/>
      <c r="S110" s="458"/>
      <c r="T110" s="458"/>
      <c r="U110" s="458"/>
      <c r="V110" s="461"/>
      <c r="W110" s="530"/>
      <c r="X110" s="455"/>
      <c r="Y110" s="455"/>
      <c r="Z110" s="455"/>
    </row>
    <row r="111" ht="18.75" customHeight="1">
      <c r="A111" s="455"/>
      <c r="B111" s="456"/>
      <c r="C111" s="456"/>
      <c r="D111" s="456"/>
      <c r="E111" s="456"/>
      <c r="F111" s="463"/>
      <c r="G111" s="463"/>
      <c r="H111" s="456"/>
      <c r="I111" s="469"/>
      <c r="J111" s="469"/>
      <c r="K111" s="458"/>
      <c r="L111" s="458"/>
      <c r="M111" s="458"/>
      <c r="N111" s="458"/>
      <c r="O111" s="455"/>
      <c r="P111" s="455"/>
      <c r="Q111" s="455"/>
      <c r="R111" s="458"/>
      <c r="S111" s="458"/>
      <c r="T111" s="458"/>
      <c r="U111" s="458"/>
      <c r="V111" s="461"/>
      <c r="W111" s="530"/>
      <c r="X111" s="455"/>
      <c r="Y111" s="455"/>
      <c r="Z111" s="455"/>
    </row>
    <row r="112" ht="18.75" customHeight="1">
      <c r="A112" s="455"/>
      <c r="B112" s="456"/>
      <c r="C112" s="456"/>
      <c r="D112" s="456"/>
      <c r="E112" s="456"/>
      <c r="F112" s="463"/>
      <c r="G112" s="463"/>
      <c r="H112" s="456"/>
      <c r="I112" s="469"/>
      <c r="J112" s="469"/>
      <c r="K112" s="458"/>
      <c r="L112" s="458"/>
      <c r="M112" s="458"/>
      <c r="N112" s="458"/>
      <c r="O112" s="455"/>
      <c r="P112" s="455"/>
      <c r="Q112" s="455"/>
      <c r="R112" s="458"/>
      <c r="S112" s="458"/>
      <c r="T112" s="458"/>
      <c r="U112" s="458"/>
      <c r="V112" s="461"/>
      <c r="W112" s="530"/>
      <c r="X112" s="455"/>
      <c r="Y112" s="455"/>
      <c r="Z112" s="455"/>
    </row>
    <row r="113" ht="18.75" customHeight="1">
      <c r="A113" s="455"/>
      <c r="B113" s="456"/>
      <c r="C113" s="456"/>
      <c r="D113" s="456"/>
      <c r="E113" s="456"/>
      <c r="F113" s="463"/>
      <c r="G113" s="463"/>
      <c r="H113" s="456"/>
      <c r="I113" s="469"/>
      <c r="J113" s="469"/>
      <c r="K113" s="458"/>
      <c r="L113" s="458"/>
      <c r="M113" s="458"/>
      <c r="N113" s="458"/>
      <c r="O113" s="455"/>
      <c r="P113" s="455"/>
      <c r="Q113" s="455"/>
      <c r="R113" s="458"/>
      <c r="S113" s="458"/>
      <c r="T113" s="458"/>
      <c r="U113" s="458"/>
      <c r="V113" s="461"/>
      <c r="W113" s="530"/>
      <c r="X113" s="455"/>
      <c r="Y113" s="455"/>
      <c r="Z113" s="455"/>
    </row>
    <row r="114" ht="18.75" customHeight="1">
      <c r="A114" s="455"/>
      <c r="B114" s="456"/>
      <c r="C114" s="456"/>
      <c r="D114" s="456"/>
      <c r="E114" s="456"/>
      <c r="F114" s="463"/>
      <c r="G114" s="463"/>
      <c r="H114" s="456"/>
      <c r="I114" s="469"/>
      <c r="J114" s="469"/>
      <c r="K114" s="458"/>
      <c r="L114" s="458"/>
      <c r="M114" s="458"/>
      <c r="N114" s="458"/>
      <c r="O114" s="455"/>
      <c r="P114" s="455"/>
      <c r="Q114" s="455"/>
      <c r="R114" s="458"/>
      <c r="S114" s="458"/>
      <c r="T114" s="458"/>
      <c r="U114" s="458"/>
      <c r="V114" s="461"/>
      <c r="W114" s="530"/>
      <c r="X114" s="455"/>
      <c r="Y114" s="455"/>
      <c r="Z114" s="455"/>
    </row>
    <row r="115" ht="18.75" customHeight="1">
      <c r="A115" s="455"/>
      <c r="B115" s="456"/>
      <c r="C115" s="456"/>
      <c r="D115" s="456"/>
      <c r="E115" s="456"/>
      <c r="F115" s="463"/>
      <c r="G115" s="463"/>
      <c r="H115" s="456"/>
      <c r="I115" s="469"/>
      <c r="J115" s="469"/>
      <c r="K115" s="458"/>
      <c r="L115" s="458"/>
      <c r="M115" s="458"/>
      <c r="N115" s="458"/>
      <c r="O115" s="455"/>
      <c r="P115" s="455"/>
      <c r="Q115" s="455"/>
      <c r="R115" s="458"/>
      <c r="S115" s="458"/>
      <c r="T115" s="458"/>
      <c r="U115" s="458"/>
      <c r="V115" s="461"/>
      <c r="W115" s="530"/>
      <c r="X115" s="455"/>
      <c r="Y115" s="455"/>
      <c r="Z115" s="455"/>
    </row>
    <row r="116" ht="18.75" customHeight="1">
      <c r="A116" s="455"/>
      <c r="B116" s="456"/>
      <c r="C116" s="456"/>
      <c r="D116" s="456"/>
      <c r="E116" s="456"/>
      <c r="F116" s="463"/>
      <c r="G116" s="463"/>
      <c r="H116" s="456"/>
      <c r="I116" s="469"/>
      <c r="J116" s="469"/>
      <c r="K116" s="458"/>
      <c r="L116" s="458"/>
      <c r="M116" s="458"/>
      <c r="N116" s="458"/>
      <c r="O116" s="455"/>
      <c r="P116" s="455"/>
      <c r="Q116" s="455"/>
      <c r="R116" s="458"/>
      <c r="S116" s="458"/>
      <c r="T116" s="458"/>
      <c r="U116" s="458"/>
      <c r="V116" s="461"/>
      <c r="W116" s="530"/>
      <c r="X116" s="455"/>
      <c r="Y116" s="455"/>
      <c r="Z116" s="455"/>
    </row>
    <row r="117" ht="18.75" customHeight="1">
      <c r="A117" s="455"/>
      <c r="B117" s="456"/>
      <c r="C117" s="456"/>
      <c r="D117" s="456"/>
      <c r="E117" s="456"/>
      <c r="F117" s="463"/>
      <c r="G117" s="463"/>
      <c r="H117" s="456"/>
      <c r="I117" s="469"/>
      <c r="J117" s="469"/>
      <c r="K117" s="458"/>
      <c r="L117" s="458"/>
      <c r="M117" s="458"/>
      <c r="N117" s="458"/>
      <c r="O117" s="455"/>
      <c r="P117" s="455"/>
      <c r="Q117" s="455"/>
      <c r="R117" s="458"/>
      <c r="S117" s="458"/>
      <c r="T117" s="458"/>
      <c r="U117" s="458"/>
      <c r="V117" s="461"/>
      <c r="W117" s="530"/>
      <c r="X117" s="455"/>
      <c r="Y117" s="455"/>
      <c r="Z117" s="455"/>
    </row>
    <row r="118" ht="18.75" customHeight="1">
      <c r="A118" s="455"/>
      <c r="B118" s="456"/>
      <c r="C118" s="456"/>
      <c r="D118" s="456"/>
      <c r="E118" s="456"/>
      <c r="F118" s="463"/>
      <c r="G118" s="463"/>
      <c r="H118" s="456"/>
      <c r="I118" s="469"/>
      <c r="J118" s="469"/>
      <c r="K118" s="458"/>
      <c r="L118" s="458"/>
      <c r="M118" s="458"/>
      <c r="N118" s="458"/>
      <c r="O118" s="455"/>
      <c r="P118" s="455"/>
      <c r="Q118" s="455"/>
      <c r="R118" s="458"/>
      <c r="S118" s="458"/>
      <c r="T118" s="458"/>
      <c r="U118" s="458"/>
      <c r="V118" s="461"/>
      <c r="W118" s="530"/>
      <c r="X118" s="455"/>
      <c r="Y118" s="455"/>
      <c r="Z118" s="455"/>
    </row>
    <row r="119" ht="18.75" customHeight="1">
      <c r="A119" s="455"/>
      <c r="B119" s="456"/>
      <c r="C119" s="456"/>
      <c r="D119" s="456"/>
      <c r="E119" s="456"/>
      <c r="F119" s="463"/>
      <c r="G119" s="463"/>
      <c r="H119" s="456"/>
      <c r="I119" s="469"/>
      <c r="J119" s="469"/>
      <c r="K119" s="458"/>
      <c r="L119" s="458"/>
      <c r="M119" s="458"/>
      <c r="N119" s="458"/>
      <c r="O119" s="455"/>
      <c r="P119" s="455"/>
      <c r="Q119" s="455"/>
      <c r="R119" s="458"/>
      <c r="S119" s="458"/>
      <c r="T119" s="458"/>
      <c r="U119" s="458"/>
      <c r="V119" s="461"/>
      <c r="W119" s="530"/>
      <c r="X119" s="455"/>
      <c r="Y119" s="455"/>
      <c r="Z119" s="455"/>
    </row>
    <row r="120" ht="18.75" customHeight="1">
      <c r="A120" s="455"/>
      <c r="B120" s="456"/>
      <c r="C120" s="456"/>
      <c r="D120" s="456"/>
      <c r="E120" s="456"/>
      <c r="F120" s="463"/>
      <c r="G120" s="463"/>
      <c r="H120" s="456"/>
      <c r="I120" s="469"/>
      <c r="J120" s="469"/>
      <c r="K120" s="458"/>
      <c r="L120" s="458"/>
      <c r="M120" s="458"/>
      <c r="N120" s="458"/>
      <c r="O120" s="455"/>
      <c r="P120" s="455"/>
      <c r="Q120" s="455"/>
      <c r="R120" s="458"/>
      <c r="S120" s="458"/>
      <c r="T120" s="458"/>
      <c r="U120" s="458"/>
      <c r="V120" s="461"/>
      <c r="W120" s="530"/>
      <c r="X120" s="455"/>
      <c r="Y120" s="455"/>
      <c r="Z120" s="455"/>
    </row>
    <row r="121" ht="18.75" customHeight="1">
      <c r="A121" s="455"/>
      <c r="B121" s="456"/>
      <c r="C121" s="456"/>
      <c r="D121" s="456"/>
      <c r="E121" s="456"/>
      <c r="F121" s="463"/>
      <c r="G121" s="463"/>
      <c r="H121" s="456"/>
      <c r="I121" s="469"/>
      <c r="J121" s="469"/>
      <c r="K121" s="458"/>
      <c r="L121" s="458"/>
      <c r="M121" s="458"/>
      <c r="N121" s="458"/>
      <c r="O121" s="455"/>
      <c r="P121" s="455"/>
      <c r="Q121" s="455"/>
      <c r="R121" s="458"/>
      <c r="S121" s="458"/>
      <c r="T121" s="458"/>
      <c r="U121" s="458"/>
      <c r="V121" s="461"/>
      <c r="W121" s="530"/>
      <c r="X121" s="455"/>
      <c r="Y121" s="455"/>
      <c r="Z121" s="455"/>
    </row>
    <row r="122" ht="18.75" customHeight="1">
      <c r="A122" s="455"/>
      <c r="B122" s="456"/>
      <c r="C122" s="456"/>
      <c r="D122" s="456"/>
      <c r="E122" s="456"/>
      <c r="F122" s="463"/>
      <c r="G122" s="463"/>
      <c r="H122" s="456"/>
      <c r="I122" s="469"/>
      <c r="J122" s="469"/>
      <c r="K122" s="458"/>
      <c r="L122" s="458"/>
      <c r="M122" s="458"/>
      <c r="N122" s="458"/>
      <c r="O122" s="455"/>
      <c r="P122" s="455"/>
      <c r="Q122" s="455"/>
      <c r="R122" s="458"/>
      <c r="S122" s="458"/>
      <c r="T122" s="458"/>
      <c r="U122" s="458"/>
      <c r="V122" s="461"/>
      <c r="W122" s="530"/>
      <c r="X122" s="455"/>
      <c r="Y122" s="455"/>
      <c r="Z122" s="455"/>
    </row>
    <row r="123" ht="18.75" customHeight="1">
      <c r="A123" s="455"/>
      <c r="B123" s="456"/>
      <c r="C123" s="456"/>
      <c r="D123" s="456"/>
      <c r="E123" s="456"/>
      <c r="F123" s="463"/>
      <c r="G123" s="463"/>
      <c r="H123" s="456"/>
      <c r="I123" s="469"/>
      <c r="J123" s="469"/>
      <c r="K123" s="458"/>
      <c r="L123" s="458"/>
      <c r="M123" s="458"/>
      <c r="N123" s="458"/>
      <c r="O123" s="455"/>
      <c r="P123" s="455"/>
      <c r="Q123" s="455"/>
      <c r="R123" s="458"/>
      <c r="S123" s="458"/>
      <c r="T123" s="458"/>
      <c r="U123" s="458"/>
      <c r="V123" s="461"/>
      <c r="W123" s="530"/>
      <c r="X123" s="455"/>
      <c r="Y123" s="455"/>
      <c r="Z123" s="455"/>
    </row>
    <row r="124" ht="18.75" customHeight="1">
      <c r="A124" s="455"/>
      <c r="B124" s="456"/>
      <c r="C124" s="456"/>
      <c r="D124" s="456"/>
      <c r="E124" s="456"/>
      <c r="F124" s="463"/>
      <c r="G124" s="463"/>
      <c r="H124" s="456"/>
      <c r="I124" s="469"/>
      <c r="J124" s="469"/>
      <c r="K124" s="458"/>
      <c r="L124" s="458"/>
      <c r="M124" s="458"/>
      <c r="N124" s="458"/>
      <c r="O124" s="455"/>
      <c r="P124" s="455"/>
      <c r="Q124" s="455"/>
      <c r="R124" s="458"/>
      <c r="S124" s="458"/>
      <c r="T124" s="458"/>
      <c r="U124" s="458"/>
      <c r="V124" s="461"/>
      <c r="W124" s="530"/>
      <c r="X124" s="455"/>
      <c r="Y124" s="455"/>
      <c r="Z124" s="455"/>
    </row>
    <row r="125" ht="18.75" customHeight="1">
      <c r="A125" s="455"/>
      <c r="B125" s="456"/>
      <c r="C125" s="456"/>
      <c r="D125" s="456"/>
      <c r="E125" s="456"/>
      <c r="F125" s="463"/>
      <c r="G125" s="463"/>
      <c r="H125" s="456"/>
      <c r="I125" s="469"/>
      <c r="J125" s="469"/>
      <c r="K125" s="458"/>
      <c r="L125" s="458"/>
      <c r="M125" s="458"/>
      <c r="N125" s="458"/>
      <c r="O125" s="455"/>
      <c r="P125" s="455"/>
      <c r="Q125" s="455"/>
      <c r="R125" s="458"/>
      <c r="S125" s="458"/>
      <c r="T125" s="458"/>
      <c r="U125" s="458"/>
      <c r="V125" s="461"/>
      <c r="W125" s="530"/>
      <c r="X125" s="455"/>
      <c r="Y125" s="455"/>
      <c r="Z125" s="455"/>
    </row>
    <row r="126" ht="18.75" customHeight="1">
      <c r="A126" s="455"/>
      <c r="B126" s="456"/>
      <c r="C126" s="456"/>
      <c r="D126" s="456"/>
      <c r="E126" s="456"/>
      <c r="F126" s="463"/>
      <c r="G126" s="463"/>
      <c r="H126" s="456"/>
      <c r="I126" s="469"/>
      <c r="J126" s="469"/>
      <c r="K126" s="458"/>
      <c r="L126" s="458"/>
      <c r="M126" s="458"/>
      <c r="N126" s="458"/>
      <c r="O126" s="455"/>
      <c r="P126" s="455"/>
      <c r="Q126" s="455"/>
      <c r="R126" s="458"/>
      <c r="S126" s="458"/>
      <c r="T126" s="458"/>
      <c r="U126" s="458"/>
      <c r="V126" s="461"/>
      <c r="W126" s="530"/>
      <c r="X126" s="455"/>
      <c r="Y126" s="455"/>
      <c r="Z126" s="455"/>
    </row>
    <row r="127" ht="18.75" customHeight="1">
      <c r="A127" s="455"/>
      <c r="B127" s="456"/>
      <c r="C127" s="456"/>
      <c r="D127" s="456"/>
      <c r="E127" s="456"/>
      <c r="F127" s="463"/>
      <c r="G127" s="463"/>
      <c r="H127" s="456"/>
      <c r="I127" s="469"/>
      <c r="J127" s="469"/>
      <c r="K127" s="458"/>
      <c r="L127" s="458"/>
      <c r="M127" s="458"/>
      <c r="N127" s="458"/>
      <c r="O127" s="455"/>
      <c r="P127" s="455"/>
      <c r="Q127" s="455"/>
      <c r="R127" s="458"/>
      <c r="S127" s="458"/>
      <c r="T127" s="458"/>
      <c r="U127" s="458"/>
      <c r="V127" s="461"/>
      <c r="W127" s="530"/>
      <c r="X127" s="455"/>
      <c r="Y127" s="455"/>
      <c r="Z127" s="455"/>
    </row>
    <row r="128" ht="18.75" customHeight="1">
      <c r="A128" s="455"/>
      <c r="B128" s="456"/>
      <c r="C128" s="456"/>
      <c r="D128" s="456"/>
      <c r="E128" s="456"/>
      <c r="F128" s="463"/>
      <c r="G128" s="463"/>
      <c r="H128" s="456"/>
      <c r="I128" s="469"/>
      <c r="J128" s="469"/>
      <c r="K128" s="458"/>
      <c r="L128" s="458"/>
      <c r="M128" s="458"/>
      <c r="N128" s="458"/>
      <c r="O128" s="455"/>
      <c r="P128" s="455"/>
      <c r="Q128" s="455"/>
      <c r="R128" s="458"/>
      <c r="S128" s="458"/>
      <c r="T128" s="458"/>
      <c r="U128" s="458"/>
      <c r="V128" s="461"/>
      <c r="W128" s="530"/>
      <c r="X128" s="455"/>
      <c r="Y128" s="455"/>
      <c r="Z128" s="455"/>
    </row>
    <row r="129" ht="18.75" customHeight="1">
      <c r="A129" s="455"/>
      <c r="B129" s="456"/>
      <c r="C129" s="456"/>
      <c r="D129" s="456"/>
      <c r="E129" s="456"/>
      <c r="F129" s="463"/>
      <c r="G129" s="463"/>
      <c r="H129" s="456"/>
      <c r="I129" s="469"/>
      <c r="J129" s="469"/>
      <c r="K129" s="458"/>
      <c r="L129" s="458"/>
      <c r="M129" s="458"/>
      <c r="N129" s="458"/>
      <c r="O129" s="455"/>
      <c r="P129" s="455"/>
      <c r="Q129" s="455"/>
      <c r="R129" s="458"/>
      <c r="S129" s="458"/>
      <c r="T129" s="458"/>
      <c r="U129" s="458"/>
      <c r="V129" s="461"/>
      <c r="W129" s="530"/>
      <c r="X129" s="455"/>
      <c r="Y129" s="455"/>
      <c r="Z129" s="455"/>
    </row>
    <row r="130" ht="18.75" customHeight="1">
      <c r="A130" s="455"/>
      <c r="B130" s="456"/>
      <c r="C130" s="456"/>
      <c r="D130" s="456"/>
      <c r="E130" s="456"/>
      <c r="F130" s="463"/>
      <c r="G130" s="463"/>
      <c r="H130" s="456"/>
      <c r="I130" s="469"/>
      <c r="J130" s="469"/>
      <c r="K130" s="458"/>
      <c r="L130" s="458"/>
      <c r="M130" s="458"/>
      <c r="N130" s="458"/>
      <c r="O130" s="455"/>
      <c r="P130" s="455"/>
      <c r="Q130" s="455"/>
      <c r="R130" s="458"/>
      <c r="S130" s="458"/>
      <c r="T130" s="458"/>
      <c r="U130" s="458"/>
      <c r="V130" s="461"/>
      <c r="W130" s="530"/>
      <c r="X130" s="455"/>
      <c r="Y130" s="455"/>
      <c r="Z130" s="455"/>
    </row>
    <row r="131" ht="18.75" customHeight="1">
      <c r="A131" s="455"/>
      <c r="B131" s="456"/>
      <c r="C131" s="456"/>
      <c r="D131" s="456"/>
      <c r="E131" s="456"/>
      <c r="F131" s="463"/>
      <c r="G131" s="463"/>
      <c r="H131" s="456"/>
      <c r="I131" s="469"/>
      <c r="J131" s="469"/>
      <c r="K131" s="458"/>
      <c r="L131" s="458"/>
      <c r="M131" s="458"/>
      <c r="N131" s="458"/>
      <c r="O131" s="455"/>
      <c r="P131" s="455"/>
      <c r="Q131" s="455"/>
      <c r="R131" s="458"/>
      <c r="S131" s="458"/>
      <c r="T131" s="458"/>
      <c r="U131" s="458"/>
      <c r="V131" s="461"/>
      <c r="W131" s="530"/>
      <c r="X131" s="455"/>
      <c r="Y131" s="455"/>
      <c r="Z131" s="455"/>
    </row>
    <row r="132" ht="18.75" customHeight="1">
      <c r="A132" s="455"/>
      <c r="B132" s="456"/>
      <c r="C132" s="456"/>
      <c r="D132" s="456"/>
      <c r="E132" s="456"/>
      <c r="F132" s="463"/>
      <c r="G132" s="463"/>
      <c r="H132" s="456"/>
      <c r="I132" s="469"/>
      <c r="J132" s="469"/>
      <c r="K132" s="458"/>
      <c r="L132" s="458"/>
      <c r="M132" s="458"/>
      <c r="N132" s="458"/>
      <c r="O132" s="455"/>
      <c r="P132" s="455"/>
      <c r="Q132" s="455"/>
      <c r="R132" s="458"/>
      <c r="S132" s="458"/>
      <c r="T132" s="458"/>
      <c r="U132" s="458"/>
      <c r="V132" s="461"/>
      <c r="W132" s="530"/>
      <c r="X132" s="455"/>
      <c r="Y132" s="455"/>
      <c r="Z132" s="455"/>
    </row>
    <row r="133" ht="18.75" customHeight="1">
      <c r="A133" s="455"/>
      <c r="B133" s="456"/>
      <c r="C133" s="456"/>
      <c r="D133" s="456"/>
      <c r="E133" s="456"/>
      <c r="F133" s="463"/>
      <c r="G133" s="463"/>
      <c r="H133" s="456"/>
      <c r="I133" s="469"/>
      <c r="J133" s="469"/>
      <c r="K133" s="458"/>
      <c r="L133" s="458"/>
      <c r="M133" s="458"/>
      <c r="N133" s="458"/>
      <c r="O133" s="455"/>
      <c r="P133" s="455"/>
      <c r="Q133" s="455"/>
      <c r="R133" s="458"/>
      <c r="S133" s="458"/>
      <c r="T133" s="458"/>
      <c r="U133" s="458"/>
      <c r="V133" s="461"/>
      <c r="W133" s="530"/>
      <c r="X133" s="455"/>
      <c r="Y133" s="455"/>
      <c r="Z133" s="455"/>
    </row>
    <row r="134" ht="18.75" customHeight="1">
      <c r="A134" s="455"/>
      <c r="B134" s="456"/>
      <c r="C134" s="456"/>
      <c r="D134" s="456"/>
      <c r="E134" s="456"/>
      <c r="F134" s="463"/>
      <c r="G134" s="463"/>
      <c r="H134" s="456"/>
      <c r="I134" s="469"/>
      <c r="J134" s="469"/>
      <c r="K134" s="458"/>
      <c r="L134" s="458"/>
      <c r="M134" s="458"/>
      <c r="N134" s="458"/>
      <c r="O134" s="455"/>
      <c r="P134" s="455"/>
      <c r="Q134" s="455"/>
      <c r="R134" s="458"/>
      <c r="S134" s="458"/>
      <c r="T134" s="458"/>
      <c r="U134" s="458"/>
      <c r="V134" s="461"/>
      <c r="W134" s="530"/>
      <c r="X134" s="455"/>
      <c r="Y134" s="455"/>
      <c r="Z134" s="455"/>
    </row>
    <row r="135" ht="18.75" customHeight="1">
      <c r="A135" s="455"/>
      <c r="B135" s="456"/>
      <c r="C135" s="456"/>
      <c r="D135" s="456"/>
      <c r="E135" s="456"/>
      <c r="F135" s="463"/>
      <c r="G135" s="463"/>
      <c r="H135" s="456"/>
      <c r="I135" s="469"/>
      <c r="J135" s="469"/>
      <c r="K135" s="458"/>
      <c r="L135" s="458"/>
      <c r="M135" s="458"/>
      <c r="N135" s="458"/>
      <c r="O135" s="455"/>
      <c r="P135" s="455"/>
      <c r="Q135" s="455"/>
      <c r="R135" s="458"/>
      <c r="S135" s="458"/>
      <c r="T135" s="458"/>
      <c r="U135" s="458"/>
      <c r="V135" s="461"/>
      <c r="W135" s="530"/>
      <c r="X135" s="455"/>
      <c r="Y135" s="455"/>
      <c r="Z135" s="455"/>
    </row>
    <row r="136" ht="18.75" customHeight="1">
      <c r="A136" s="455"/>
      <c r="B136" s="456"/>
      <c r="C136" s="456"/>
      <c r="D136" s="456"/>
      <c r="E136" s="456"/>
      <c r="F136" s="463"/>
      <c r="G136" s="463"/>
      <c r="H136" s="456"/>
      <c r="I136" s="469"/>
      <c r="J136" s="469"/>
      <c r="K136" s="458"/>
      <c r="L136" s="458"/>
      <c r="M136" s="458"/>
      <c r="N136" s="458"/>
      <c r="O136" s="455"/>
      <c r="P136" s="455"/>
      <c r="Q136" s="455"/>
      <c r="R136" s="458"/>
      <c r="S136" s="458"/>
      <c r="T136" s="458"/>
      <c r="U136" s="458"/>
      <c r="V136" s="461"/>
      <c r="W136" s="530"/>
      <c r="X136" s="455"/>
      <c r="Y136" s="455"/>
      <c r="Z136" s="455"/>
    </row>
    <row r="137" ht="18.75" customHeight="1">
      <c r="A137" s="455"/>
      <c r="B137" s="456"/>
      <c r="C137" s="456"/>
      <c r="D137" s="456"/>
      <c r="E137" s="456"/>
      <c r="F137" s="463"/>
      <c r="G137" s="463"/>
      <c r="H137" s="456"/>
      <c r="I137" s="469"/>
      <c r="J137" s="469"/>
      <c r="K137" s="458"/>
      <c r="L137" s="458"/>
      <c r="M137" s="458"/>
      <c r="N137" s="458"/>
      <c r="O137" s="455"/>
      <c r="P137" s="455"/>
      <c r="Q137" s="455"/>
      <c r="R137" s="458"/>
      <c r="S137" s="458"/>
      <c r="T137" s="458"/>
      <c r="U137" s="458"/>
      <c r="V137" s="461"/>
      <c r="W137" s="530"/>
      <c r="X137" s="455"/>
      <c r="Y137" s="455"/>
      <c r="Z137" s="455"/>
    </row>
    <row r="138" ht="18.75" customHeight="1">
      <c r="A138" s="455"/>
      <c r="B138" s="456"/>
      <c r="C138" s="456"/>
      <c r="D138" s="456"/>
      <c r="E138" s="456"/>
      <c r="F138" s="463"/>
      <c r="G138" s="463"/>
      <c r="H138" s="456"/>
      <c r="I138" s="469"/>
      <c r="J138" s="469"/>
      <c r="K138" s="458"/>
      <c r="L138" s="458"/>
      <c r="M138" s="458"/>
      <c r="N138" s="458"/>
      <c r="O138" s="455"/>
      <c r="P138" s="455"/>
      <c r="Q138" s="455"/>
      <c r="R138" s="458"/>
      <c r="S138" s="458"/>
      <c r="T138" s="458"/>
      <c r="U138" s="458"/>
      <c r="V138" s="461"/>
      <c r="W138" s="530"/>
      <c r="X138" s="455"/>
      <c r="Y138" s="455"/>
      <c r="Z138" s="455"/>
    </row>
    <row r="139" ht="18.75" customHeight="1">
      <c r="A139" s="455"/>
      <c r="B139" s="456"/>
      <c r="C139" s="456"/>
      <c r="D139" s="456"/>
      <c r="E139" s="456"/>
      <c r="F139" s="463"/>
      <c r="G139" s="463"/>
      <c r="H139" s="456"/>
      <c r="I139" s="469"/>
      <c r="J139" s="469"/>
      <c r="K139" s="458"/>
      <c r="L139" s="458"/>
      <c r="M139" s="458"/>
      <c r="N139" s="458"/>
      <c r="O139" s="455"/>
      <c r="P139" s="455"/>
      <c r="Q139" s="455"/>
      <c r="R139" s="458"/>
      <c r="S139" s="458"/>
      <c r="T139" s="458"/>
      <c r="U139" s="458"/>
      <c r="V139" s="461"/>
      <c r="W139" s="530"/>
      <c r="X139" s="455"/>
      <c r="Y139" s="455"/>
      <c r="Z139" s="455"/>
    </row>
    <row r="140" ht="18.75" customHeight="1">
      <c r="A140" s="455"/>
      <c r="B140" s="456"/>
      <c r="C140" s="456"/>
      <c r="D140" s="456"/>
      <c r="E140" s="456"/>
      <c r="F140" s="463"/>
      <c r="G140" s="463"/>
      <c r="H140" s="456"/>
      <c r="I140" s="469"/>
      <c r="J140" s="469"/>
      <c r="K140" s="458"/>
      <c r="L140" s="458"/>
      <c r="M140" s="458"/>
      <c r="N140" s="458"/>
      <c r="O140" s="455"/>
      <c r="P140" s="455"/>
      <c r="Q140" s="455"/>
      <c r="R140" s="458"/>
      <c r="S140" s="458"/>
      <c r="T140" s="458"/>
      <c r="U140" s="458"/>
      <c r="V140" s="461"/>
      <c r="W140" s="530"/>
      <c r="X140" s="455"/>
      <c r="Y140" s="455"/>
      <c r="Z140" s="455"/>
    </row>
    <row r="141" ht="18.75" customHeight="1">
      <c r="A141" s="455"/>
      <c r="B141" s="456"/>
      <c r="C141" s="456"/>
      <c r="D141" s="456"/>
      <c r="E141" s="456"/>
      <c r="F141" s="463"/>
      <c r="G141" s="463"/>
      <c r="H141" s="456"/>
      <c r="I141" s="469"/>
      <c r="J141" s="469"/>
      <c r="K141" s="458"/>
      <c r="L141" s="458"/>
      <c r="M141" s="458"/>
      <c r="N141" s="458"/>
      <c r="O141" s="455"/>
      <c r="P141" s="455"/>
      <c r="Q141" s="455"/>
      <c r="R141" s="458"/>
      <c r="S141" s="458"/>
      <c r="T141" s="458"/>
      <c r="U141" s="458"/>
      <c r="V141" s="461"/>
      <c r="W141" s="530"/>
      <c r="X141" s="455"/>
      <c r="Y141" s="455"/>
      <c r="Z141" s="455"/>
    </row>
    <row r="142" ht="18.75" customHeight="1">
      <c r="A142" s="455"/>
      <c r="B142" s="456"/>
      <c r="C142" s="456"/>
      <c r="D142" s="456"/>
      <c r="E142" s="456"/>
      <c r="F142" s="463"/>
      <c r="G142" s="463"/>
      <c r="H142" s="456"/>
      <c r="I142" s="469"/>
      <c r="J142" s="469"/>
      <c r="K142" s="458"/>
      <c r="L142" s="458"/>
      <c r="M142" s="458"/>
      <c r="N142" s="458"/>
      <c r="O142" s="455"/>
      <c r="P142" s="455"/>
      <c r="Q142" s="455"/>
      <c r="R142" s="458"/>
      <c r="S142" s="458"/>
      <c r="T142" s="458"/>
      <c r="U142" s="458"/>
      <c r="V142" s="461"/>
      <c r="W142" s="530"/>
      <c r="X142" s="455"/>
      <c r="Y142" s="455"/>
      <c r="Z142" s="455"/>
    </row>
    <row r="143" ht="18.75" customHeight="1">
      <c r="A143" s="455"/>
      <c r="B143" s="456"/>
      <c r="C143" s="456"/>
      <c r="D143" s="456"/>
      <c r="E143" s="456"/>
      <c r="F143" s="463"/>
      <c r="G143" s="463"/>
      <c r="H143" s="456"/>
      <c r="I143" s="469"/>
      <c r="J143" s="469"/>
      <c r="K143" s="458"/>
      <c r="L143" s="458"/>
      <c r="M143" s="458"/>
      <c r="N143" s="458"/>
      <c r="O143" s="455"/>
      <c r="P143" s="455"/>
      <c r="Q143" s="455"/>
      <c r="R143" s="458"/>
      <c r="S143" s="458"/>
      <c r="T143" s="458"/>
      <c r="U143" s="458"/>
      <c r="V143" s="461"/>
      <c r="W143" s="530"/>
      <c r="X143" s="455"/>
      <c r="Y143" s="455"/>
      <c r="Z143" s="455"/>
    </row>
    <row r="144" ht="18.75" customHeight="1">
      <c r="A144" s="455"/>
      <c r="B144" s="456"/>
      <c r="C144" s="456"/>
      <c r="D144" s="456"/>
      <c r="E144" s="456"/>
      <c r="F144" s="463"/>
      <c r="G144" s="463"/>
      <c r="H144" s="456"/>
      <c r="I144" s="469"/>
      <c r="J144" s="469"/>
      <c r="K144" s="458"/>
      <c r="L144" s="458"/>
      <c r="M144" s="458"/>
      <c r="N144" s="458"/>
      <c r="O144" s="455"/>
      <c r="P144" s="455"/>
      <c r="Q144" s="455"/>
      <c r="R144" s="458"/>
      <c r="S144" s="458"/>
      <c r="T144" s="458"/>
      <c r="U144" s="458"/>
      <c r="V144" s="461"/>
      <c r="W144" s="530"/>
      <c r="X144" s="455"/>
      <c r="Y144" s="455"/>
      <c r="Z144" s="455"/>
    </row>
    <row r="145" ht="18.75" customHeight="1">
      <c r="A145" s="455"/>
      <c r="B145" s="456"/>
      <c r="C145" s="456"/>
      <c r="D145" s="456"/>
      <c r="E145" s="456"/>
      <c r="F145" s="463"/>
      <c r="G145" s="463"/>
      <c r="H145" s="456"/>
      <c r="I145" s="469"/>
      <c r="J145" s="469"/>
      <c r="K145" s="458"/>
      <c r="L145" s="458"/>
      <c r="M145" s="458"/>
      <c r="N145" s="458"/>
      <c r="O145" s="455"/>
      <c r="P145" s="455"/>
      <c r="Q145" s="455"/>
      <c r="R145" s="458"/>
      <c r="S145" s="458"/>
      <c r="T145" s="458"/>
      <c r="U145" s="458"/>
      <c r="V145" s="461"/>
      <c r="W145" s="530"/>
      <c r="X145" s="455"/>
      <c r="Y145" s="455"/>
      <c r="Z145" s="455"/>
    </row>
    <row r="146" ht="18.75" customHeight="1">
      <c r="A146" s="455"/>
      <c r="B146" s="456"/>
      <c r="C146" s="456"/>
      <c r="D146" s="456"/>
      <c r="E146" s="456"/>
      <c r="F146" s="463"/>
      <c r="G146" s="463"/>
      <c r="H146" s="456"/>
      <c r="I146" s="469"/>
      <c r="J146" s="469"/>
      <c r="K146" s="458"/>
      <c r="L146" s="458"/>
      <c r="M146" s="458"/>
      <c r="N146" s="458"/>
      <c r="O146" s="455"/>
      <c r="P146" s="455"/>
      <c r="Q146" s="455"/>
      <c r="R146" s="458"/>
      <c r="S146" s="458"/>
      <c r="T146" s="458"/>
      <c r="U146" s="458"/>
      <c r="V146" s="461"/>
      <c r="W146" s="530"/>
      <c r="X146" s="455"/>
      <c r="Y146" s="455"/>
      <c r="Z146" s="455"/>
    </row>
    <row r="147" ht="18.75" customHeight="1">
      <c r="A147" s="455"/>
      <c r="B147" s="456"/>
      <c r="C147" s="456"/>
      <c r="D147" s="456"/>
      <c r="E147" s="456"/>
      <c r="F147" s="463"/>
      <c r="G147" s="463"/>
      <c r="H147" s="456"/>
      <c r="I147" s="469"/>
      <c r="J147" s="469"/>
      <c r="K147" s="458"/>
      <c r="L147" s="458"/>
      <c r="M147" s="458"/>
      <c r="N147" s="458"/>
      <c r="O147" s="455"/>
      <c r="P147" s="455"/>
      <c r="Q147" s="455"/>
      <c r="R147" s="458"/>
      <c r="S147" s="458"/>
      <c r="T147" s="458"/>
      <c r="U147" s="458"/>
      <c r="V147" s="461"/>
      <c r="W147" s="530"/>
      <c r="X147" s="455"/>
      <c r="Y147" s="455"/>
      <c r="Z147" s="455"/>
    </row>
    <row r="148" ht="18.75" customHeight="1">
      <c r="A148" s="455"/>
      <c r="B148" s="456"/>
      <c r="C148" s="456"/>
      <c r="D148" s="456"/>
      <c r="E148" s="456"/>
      <c r="F148" s="463"/>
      <c r="G148" s="463"/>
      <c r="H148" s="456"/>
      <c r="I148" s="469"/>
      <c r="J148" s="469"/>
      <c r="K148" s="458"/>
      <c r="L148" s="458"/>
      <c r="M148" s="458"/>
      <c r="N148" s="458"/>
      <c r="O148" s="455"/>
      <c r="P148" s="455"/>
      <c r="Q148" s="455"/>
      <c r="R148" s="458"/>
      <c r="S148" s="458"/>
      <c r="T148" s="458"/>
      <c r="U148" s="458"/>
      <c r="V148" s="461"/>
      <c r="W148" s="530"/>
      <c r="X148" s="455"/>
      <c r="Y148" s="455"/>
      <c r="Z148" s="455"/>
    </row>
    <row r="149" ht="18.75" customHeight="1">
      <c r="A149" s="455"/>
      <c r="B149" s="456"/>
      <c r="C149" s="456"/>
      <c r="D149" s="456"/>
      <c r="E149" s="456"/>
      <c r="F149" s="463"/>
      <c r="G149" s="463"/>
      <c r="H149" s="456"/>
      <c r="I149" s="469"/>
      <c r="J149" s="469"/>
      <c r="K149" s="458"/>
      <c r="L149" s="458"/>
      <c r="M149" s="458"/>
      <c r="N149" s="458"/>
      <c r="O149" s="455"/>
      <c r="P149" s="455"/>
      <c r="Q149" s="455"/>
      <c r="R149" s="458"/>
      <c r="S149" s="458"/>
      <c r="T149" s="458"/>
      <c r="U149" s="458"/>
      <c r="V149" s="461"/>
      <c r="W149" s="530"/>
      <c r="X149" s="455"/>
      <c r="Y149" s="455"/>
      <c r="Z149" s="455"/>
    </row>
    <row r="150" ht="18.75" customHeight="1">
      <c r="A150" s="455"/>
      <c r="B150" s="456"/>
      <c r="C150" s="456"/>
      <c r="D150" s="456"/>
      <c r="E150" s="456"/>
      <c r="F150" s="463"/>
      <c r="G150" s="463"/>
      <c r="H150" s="456"/>
      <c r="I150" s="469"/>
      <c r="J150" s="469"/>
      <c r="K150" s="458"/>
      <c r="L150" s="458"/>
      <c r="M150" s="458"/>
      <c r="N150" s="458"/>
      <c r="O150" s="455"/>
      <c r="P150" s="455"/>
      <c r="Q150" s="455"/>
      <c r="R150" s="458"/>
      <c r="S150" s="458"/>
      <c r="T150" s="458"/>
      <c r="U150" s="458"/>
      <c r="V150" s="461"/>
      <c r="W150" s="530"/>
      <c r="X150" s="455"/>
      <c r="Y150" s="455"/>
      <c r="Z150" s="455"/>
    </row>
    <row r="151" ht="18.75" customHeight="1">
      <c r="A151" s="455"/>
      <c r="B151" s="456"/>
      <c r="C151" s="456"/>
      <c r="D151" s="456"/>
      <c r="E151" s="456"/>
      <c r="F151" s="463"/>
      <c r="G151" s="463"/>
      <c r="H151" s="456"/>
      <c r="I151" s="469"/>
      <c r="J151" s="469"/>
      <c r="K151" s="458"/>
      <c r="L151" s="458"/>
      <c r="M151" s="458"/>
      <c r="N151" s="458"/>
      <c r="O151" s="455"/>
      <c r="P151" s="455"/>
      <c r="Q151" s="455"/>
      <c r="R151" s="458"/>
      <c r="S151" s="458"/>
      <c r="T151" s="458"/>
      <c r="U151" s="458"/>
      <c r="V151" s="461"/>
      <c r="W151" s="530"/>
      <c r="X151" s="455"/>
      <c r="Y151" s="455"/>
      <c r="Z151" s="455"/>
    </row>
    <row r="152" ht="18.75" customHeight="1">
      <c r="A152" s="455"/>
      <c r="B152" s="456"/>
      <c r="C152" s="456"/>
      <c r="D152" s="456"/>
      <c r="E152" s="456"/>
      <c r="F152" s="463"/>
      <c r="G152" s="463"/>
      <c r="H152" s="456"/>
      <c r="I152" s="469"/>
      <c r="J152" s="469"/>
      <c r="K152" s="458"/>
      <c r="L152" s="458"/>
      <c r="M152" s="458"/>
      <c r="N152" s="458"/>
      <c r="O152" s="455"/>
      <c r="P152" s="455"/>
      <c r="Q152" s="455"/>
      <c r="R152" s="458"/>
      <c r="S152" s="458"/>
      <c r="T152" s="458"/>
      <c r="U152" s="458"/>
      <c r="V152" s="461"/>
      <c r="W152" s="530"/>
      <c r="X152" s="455"/>
      <c r="Y152" s="455"/>
      <c r="Z152" s="455"/>
    </row>
    <row r="153" ht="18.75" customHeight="1">
      <c r="A153" s="455"/>
      <c r="B153" s="456"/>
      <c r="C153" s="456"/>
      <c r="D153" s="456"/>
      <c r="E153" s="456"/>
      <c r="F153" s="463"/>
      <c r="G153" s="463"/>
      <c r="H153" s="456"/>
      <c r="I153" s="469"/>
      <c r="J153" s="469"/>
      <c r="K153" s="458"/>
      <c r="L153" s="458"/>
      <c r="M153" s="458"/>
      <c r="N153" s="458"/>
      <c r="O153" s="455"/>
      <c r="P153" s="455"/>
      <c r="Q153" s="455"/>
      <c r="R153" s="458"/>
      <c r="S153" s="458"/>
      <c r="T153" s="458"/>
      <c r="U153" s="458"/>
      <c r="V153" s="461"/>
      <c r="W153" s="530"/>
      <c r="X153" s="455"/>
      <c r="Y153" s="455"/>
      <c r="Z153" s="455"/>
    </row>
    <row r="154" ht="18.75" customHeight="1">
      <c r="A154" s="455"/>
      <c r="B154" s="456"/>
      <c r="C154" s="456"/>
      <c r="D154" s="456"/>
      <c r="E154" s="456"/>
      <c r="F154" s="463"/>
      <c r="G154" s="463"/>
      <c r="H154" s="456"/>
      <c r="I154" s="469"/>
      <c r="J154" s="469"/>
      <c r="K154" s="458"/>
      <c r="L154" s="458"/>
      <c r="M154" s="458"/>
      <c r="N154" s="458"/>
      <c r="O154" s="455"/>
      <c r="P154" s="455"/>
      <c r="Q154" s="455"/>
      <c r="R154" s="458"/>
      <c r="S154" s="458"/>
      <c r="T154" s="458"/>
      <c r="U154" s="458"/>
      <c r="V154" s="461"/>
      <c r="W154" s="530"/>
      <c r="X154" s="455"/>
      <c r="Y154" s="455"/>
      <c r="Z154" s="455"/>
    </row>
    <row r="155" ht="18.75" customHeight="1">
      <c r="A155" s="455"/>
      <c r="B155" s="456"/>
      <c r="C155" s="456"/>
      <c r="D155" s="456"/>
      <c r="E155" s="456"/>
      <c r="F155" s="463"/>
      <c r="G155" s="463"/>
      <c r="H155" s="456"/>
      <c r="I155" s="469"/>
      <c r="J155" s="469"/>
      <c r="K155" s="458"/>
      <c r="L155" s="458"/>
      <c r="M155" s="458"/>
      <c r="N155" s="458"/>
      <c r="O155" s="455"/>
      <c r="P155" s="455"/>
      <c r="Q155" s="455"/>
      <c r="R155" s="458"/>
      <c r="S155" s="458"/>
      <c r="T155" s="458"/>
      <c r="U155" s="458"/>
      <c r="V155" s="461"/>
      <c r="W155" s="530"/>
      <c r="X155" s="455"/>
      <c r="Y155" s="455"/>
      <c r="Z155" s="455"/>
    </row>
    <row r="156" ht="18.75" customHeight="1">
      <c r="A156" s="455"/>
      <c r="B156" s="456"/>
      <c r="C156" s="456"/>
      <c r="D156" s="456"/>
      <c r="E156" s="456"/>
      <c r="F156" s="463"/>
      <c r="G156" s="463"/>
      <c r="H156" s="456"/>
      <c r="I156" s="469"/>
      <c r="J156" s="469"/>
      <c r="K156" s="458"/>
      <c r="L156" s="458"/>
      <c r="M156" s="458"/>
      <c r="N156" s="458"/>
      <c r="O156" s="455"/>
      <c r="P156" s="455"/>
      <c r="Q156" s="455"/>
      <c r="R156" s="458"/>
      <c r="S156" s="458"/>
      <c r="T156" s="458"/>
      <c r="U156" s="458"/>
      <c r="V156" s="461"/>
      <c r="W156" s="530"/>
      <c r="X156" s="455"/>
      <c r="Y156" s="455"/>
      <c r="Z156" s="455"/>
    </row>
    <row r="157" ht="18.75" customHeight="1">
      <c r="A157" s="455"/>
      <c r="B157" s="456"/>
      <c r="C157" s="456"/>
      <c r="D157" s="456"/>
      <c r="E157" s="456"/>
      <c r="F157" s="463"/>
      <c r="G157" s="463"/>
      <c r="H157" s="456"/>
      <c r="I157" s="469"/>
      <c r="J157" s="469"/>
      <c r="K157" s="458"/>
      <c r="L157" s="458"/>
      <c r="M157" s="458"/>
      <c r="N157" s="458"/>
      <c r="O157" s="455"/>
      <c r="P157" s="455"/>
      <c r="Q157" s="455"/>
      <c r="R157" s="458"/>
      <c r="S157" s="458"/>
      <c r="T157" s="458"/>
      <c r="U157" s="458"/>
      <c r="V157" s="461"/>
      <c r="W157" s="530"/>
      <c r="X157" s="455"/>
      <c r="Y157" s="455"/>
      <c r="Z157" s="455"/>
    </row>
    <row r="158" ht="18.75" customHeight="1">
      <c r="A158" s="455"/>
      <c r="B158" s="456"/>
      <c r="C158" s="456"/>
      <c r="D158" s="456"/>
      <c r="E158" s="456"/>
      <c r="F158" s="463"/>
      <c r="G158" s="463"/>
      <c r="H158" s="456"/>
      <c r="I158" s="469"/>
      <c r="J158" s="469"/>
      <c r="K158" s="458"/>
      <c r="L158" s="458"/>
      <c r="M158" s="458"/>
      <c r="N158" s="458"/>
      <c r="O158" s="455"/>
      <c r="P158" s="455"/>
      <c r="Q158" s="455"/>
      <c r="R158" s="458"/>
      <c r="S158" s="458"/>
      <c r="T158" s="458"/>
      <c r="U158" s="458"/>
      <c r="V158" s="461"/>
      <c r="W158" s="530"/>
      <c r="X158" s="455"/>
      <c r="Y158" s="455"/>
      <c r="Z158" s="455"/>
    </row>
    <row r="159" ht="18.75" customHeight="1">
      <c r="A159" s="455"/>
      <c r="B159" s="456"/>
      <c r="C159" s="456"/>
      <c r="D159" s="456"/>
      <c r="E159" s="456"/>
      <c r="F159" s="463"/>
      <c r="G159" s="463"/>
      <c r="H159" s="456"/>
      <c r="I159" s="469"/>
      <c r="J159" s="469"/>
      <c r="K159" s="458"/>
      <c r="L159" s="458"/>
      <c r="M159" s="458"/>
      <c r="N159" s="458"/>
      <c r="O159" s="455"/>
      <c r="P159" s="455"/>
      <c r="Q159" s="455"/>
      <c r="R159" s="458"/>
      <c r="S159" s="458"/>
      <c r="T159" s="458"/>
      <c r="U159" s="458"/>
      <c r="V159" s="461"/>
      <c r="W159" s="530"/>
      <c r="X159" s="455"/>
      <c r="Y159" s="455"/>
      <c r="Z159" s="455"/>
    </row>
    <row r="160" ht="18.75" customHeight="1">
      <c r="A160" s="455"/>
      <c r="B160" s="456"/>
      <c r="C160" s="456"/>
      <c r="D160" s="456"/>
      <c r="E160" s="456"/>
      <c r="F160" s="463"/>
      <c r="G160" s="463"/>
      <c r="H160" s="456"/>
      <c r="I160" s="469"/>
      <c r="J160" s="469"/>
      <c r="K160" s="458"/>
      <c r="L160" s="458"/>
      <c r="M160" s="458"/>
      <c r="N160" s="458"/>
      <c r="O160" s="455"/>
      <c r="P160" s="455"/>
      <c r="Q160" s="455"/>
      <c r="R160" s="458"/>
      <c r="S160" s="458"/>
      <c r="T160" s="458"/>
      <c r="U160" s="458"/>
      <c r="V160" s="461"/>
      <c r="W160" s="530"/>
      <c r="X160" s="455"/>
      <c r="Y160" s="455"/>
      <c r="Z160" s="455"/>
    </row>
    <row r="161" ht="18.75" customHeight="1">
      <c r="A161" s="455"/>
      <c r="B161" s="456"/>
      <c r="C161" s="456"/>
      <c r="D161" s="456"/>
      <c r="E161" s="456"/>
      <c r="F161" s="463"/>
      <c r="G161" s="463"/>
      <c r="H161" s="456"/>
      <c r="I161" s="469"/>
      <c r="J161" s="469"/>
      <c r="K161" s="458"/>
      <c r="L161" s="458"/>
      <c r="M161" s="458"/>
      <c r="N161" s="458"/>
      <c r="O161" s="455"/>
      <c r="P161" s="455"/>
      <c r="Q161" s="455"/>
      <c r="R161" s="458"/>
      <c r="S161" s="458"/>
      <c r="T161" s="458"/>
      <c r="U161" s="458"/>
      <c r="V161" s="461"/>
      <c r="W161" s="530"/>
      <c r="X161" s="455"/>
      <c r="Y161" s="455"/>
      <c r="Z161" s="455"/>
    </row>
    <row r="162" ht="18.75" customHeight="1">
      <c r="A162" s="455"/>
      <c r="B162" s="456"/>
      <c r="C162" s="456"/>
      <c r="D162" s="456"/>
      <c r="E162" s="456"/>
      <c r="F162" s="463"/>
      <c r="G162" s="463"/>
      <c r="H162" s="456"/>
      <c r="I162" s="469"/>
      <c r="J162" s="469"/>
      <c r="K162" s="458"/>
      <c r="L162" s="458"/>
      <c r="M162" s="458"/>
      <c r="N162" s="458"/>
      <c r="O162" s="455"/>
      <c r="P162" s="455"/>
      <c r="Q162" s="455"/>
      <c r="R162" s="458"/>
      <c r="S162" s="458"/>
      <c r="T162" s="458"/>
      <c r="U162" s="458"/>
      <c r="V162" s="461"/>
      <c r="W162" s="530"/>
      <c r="X162" s="455"/>
      <c r="Y162" s="455"/>
      <c r="Z162" s="455"/>
    </row>
    <row r="163" ht="18.75" customHeight="1">
      <c r="A163" s="455"/>
      <c r="B163" s="456"/>
      <c r="C163" s="456"/>
      <c r="D163" s="456"/>
      <c r="E163" s="456"/>
      <c r="F163" s="463"/>
      <c r="G163" s="463"/>
      <c r="H163" s="456"/>
      <c r="I163" s="469"/>
      <c r="J163" s="469"/>
      <c r="K163" s="458"/>
      <c r="L163" s="458"/>
      <c r="M163" s="458"/>
      <c r="N163" s="458"/>
      <c r="O163" s="455"/>
      <c r="P163" s="455"/>
      <c r="Q163" s="455"/>
      <c r="R163" s="458"/>
      <c r="S163" s="458"/>
      <c r="T163" s="458"/>
      <c r="U163" s="458"/>
      <c r="V163" s="461"/>
      <c r="W163" s="530"/>
      <c r="X163" s="455"/>
      <c r="Y163" s="455"/>
      <c r="Z163" s="455"/>
    </row>
    <row r="164" ht="18.75" customHeight="1">
      <c r="A164" s="455"/>
      <c r="B164" s="456"/>
      <c r="C164" s="456"/>
      <c r="D164" s="456"/>
      <c r="E164" s="456"/>
      <c r="F164" s="463"/>
      <c r="G164" s="463"/>
      <c r="H164" s="456"/>
      <c r="I164" s="469"/>
      <c r="J164" s="469"/>
      <c r="K164" s="458"/>
      <c r="L164" s="458"/>
      <c r="M164" s="458"/>
      <c r="N164" s="458"/>
      <c r="O164" s="455"/>
      <c r="P164" s="455"/>
      <c r="Q164" s="455"/>
      <c r="R164" s="458"/>
      <c r="S164" s="458"/>
      <c r="T164" s="458"/>
      <c r="U164" s="458"/>
      <c r="V164" s="461"/>
      <c r="W164" s="530"/>
      <c r="X164" s="455"/>
      <c r="Y164" s="455"/>
      <c r="Z164" s="455"/>
    </row>
    <row r="165" ht="18.75" customHeight="1">
      <c r="A165" s="455"/>
      <c r="B165" s="456"/>
      <c r="C165" s="456"/>
      <c r="D165" s="456"/>
      <c r="E165" s="456"/>
      <c r="F165" s="463"/>
      <c r="G165" s="463"/>
      <c r="H165" s="456"/>
      <c r="I165" s="469"/>
      <c r="J165" s="469"/>
      <c r="K165" s="458"/>
      <c r="L165" s="458"/>
      <c r="M165" s="458"/>
      <c r="N165" s="458"/>
      <c r="O165" s="455"/>
      <c r="P165" s="455"/>
      <c r="Q165" s="455"/>
      <c r="R165" s="458"/>
      <c r="S165" s="458"/>
      <c r="T165" s="458"/>
      <c r="U165" s="458"/>
      <c r="V165" s="461"/>
      <c r="W165" s="530"/>
      <c r="X165" s="455"/>
      <c r="Y165" s="455"/>
      <c r="Z165" s="455"/>
    </row>
    <row r="166" ht="18.75" customHeight="1">
      <c r="A166" s="455"/>
      <c r="B166" s="456"/>
      <c r="C166" s="456"/>
      <c r="D166" s="456"/>
      <c r="E166" s="456"/>
      <c r="F166" s="463"/>
      <c r="G166" s="463"/>
      <c r="H166" s="456"/>
      <c r="I166" s="469"/>
      <c r="J166" s="469"/>
      <c r="K166" s="458"/>
      <c r="L166" s="458"/>
      <c r="M166" s="458"/>
      <c r="N166" s="458"/>
      <c r="O166" s="455"/>
      <c r="P166" s="455"/>
      <c r="Q166" s="455"/>
      <c r="R166" s="458"/>
      <c r="S166" s="458"/>
      <c r="T166" s="458"/>
      <c r="U166" s="458"/>
      <c r="V166" s="461"/>
      <c r="W166" s="530"/>
      <c r="X166" s="455"/>
      <c r="Y166" s="455"/>
      <c r="Z166" s="455"/>
    </row>
    <row r="167" ht="18.75" customHeight="1">
      <c r="A167" s="455"/>
      <c r="B167" s="456"/>
      <c r="C167" s="456"/>
      <c r="D167" s="456"/>
      <c r="E167" s="456"/>
      <c r="F167" s="463"/>
      <c r="G167" s="463"/>
      <c r="H167" s="456"/>
      <c r="I167" s="469"/>
      <c r="J167" s="469"/>
      <c r="K167" s="458"/>
      <c r="L167" s="458"/>
      <c r="M167" s="458"/>
      <c r="N167" s="458"/>
      <c r="O167" s="455"/>
      <c r="P167" s="455"/>
      <c r="Q167" s="455"/>
      <c r="R167" s="458"/>
      <c r="S167" s="458"/>
      <c r="T167" s="458"/>
      <c r="U167" s="458"/>
      <c r="V167" s="461"/>
      <c r="W167" s="530"/>
      <c r="X167" s="455"/>
      <c r="Y167" s="455"/>
      <c r="Z167" s="455"/>
    </row>
    <row r="168" ht="18.75" customHeight="1">
      <c r="A168" s="455"/>
      <c r="B168" s="456"/>
      <c r="C168" s="456"/>
      <c r="D168" s="456"/>
      <c r="E168" s="456"/>
      <c r="F168" s="463"/>
      <c r="G168" s="463"/>
      <c r="H168" s="456"/>
      <c r="I168" s="469"/>
      <c r="J168" s="469"/>
      <c r="K168" s="458"/>
      <c r="L168" s="458"/>
      <c r="M168" s="458"/>
      <c r="N168" s="458"/>
      <c r="O168" s="455"/>
      <c r="P168" s="455"/>
      <c r="Q168" s="455"/>
      <c r="R168" s="458"/>
      <c r="S168" s="458"/>
      <c r="T168" s="458"/>
      <c r="U168" s="458"/>
      <c r="V168" s="461"/>
      <c r="W168" s="530"/>
      <c r="X168" s="455"/>
      <c r="Y168" s="455"/>
      <c r="Z168" s="455"/>
    </row>
    <row r="169" ht="18.75" customHeight="1">
      <c r="A169" s="455"/>
      <c r="B169" s="456"/>
      <c r="C169" s="456"/>
      <c r="D169" s="456"/>
      <c r="E169" s="456"/>
      <c r="F169" s="463"/>
      <c r="G169" s="463"/>
      <c r="H169" s="456"/>
      <c r="I169" s="469"/>
      <c r="J169" s="469"/>
      <c r="K169" s="458"/>
      <c r="L169" s="458"/>
      <c r="M169" s="458"/>
      <c r="N169" s="458"/>
      <c r="O169" s="455"/>
      <c r="P169" s="455"/>
      <c r="Q169" s="455"/>
      <c r="R169" s="458"/>
      <c r="S169" s="458"/>
      <c r="T169" s="458"/>
      <c r="U169" s="458"/>
      <c r="V169" s="461"/>
      <c r="W169" s="530"/>
      <c r="X169" s="455"/>
      <c r="Y169" s="455"/>
      <c r="Z169" s="455"/>
    </row>
    <row r="170" ht="18.75" customHeight="1">
      <c r="A170" s="455"/>
      <c r="B170" s="456"/>
      <c r="C170" s="456"/>
      <c r="D170" s="456"/>
      <c r="E170" s="456"/>
      <c r="F170" s="463"/>
      <c r="G170" s="463"/>
      <c r="H170" s="456"/>
      <c r="I170" s="469"/>
      <c r="J170" s="469"/>
      <c r="K170" s="458"/>
      <c r="L170" s="458"/>
      <c r="M170" s="458"/>
      <c r="N170" s="458"/>
      <c r="O170" s="455"/>
      <c r="P170" s="455"/>
      <c r="Q170" s="455"/>
      <c r="R170" s="458"/>
      <c r="S170" s="458"/>
      <c r="T170" s="458"/>
      <c r="U170" s="458"/>
      <c r="V170" s="461"/>
      <c r="W170" s="530"/>
      <c r="X170" s="455"/>
      <c r="Y170" s="455"/>
      <c r="Z170" s="455"/>
    </row>
    <row r="171" ht="18.75" customHeight="1">
      <c r="A171" s="455"/>
      <c r="B171" s="456"/>
      <c r="C171" s="456"/>
      <c r="D171" s="456"/>
      <c r="E171" s="456"/>
      <c r="F171" s="463"/>
      <c r="G171" s="463"/>
      <c r="H171" s="456"/>
      <c r="I171" s="469"/>
      <c r="J171" s="469"/>
      <c r="K171" s="458"/>
      <c r="L171" s="458"/>
      <c r="M171" s="458"/>
      <c r="N171" s="458"/>
      <c r="O171" s="455"/>
      <c r="P171" s="455"/>
      <c r="Q171" s="455"/>
      <c r="R171" s="458"/>
      <c r="S171" s="458"/>
      <c r="T171" s="458"/>
      <c r="U171" s="458"/>
      <c r="V171" s="461"/>
      <c r="W171" s="530"/>
      <c r="X171" s="455"/>
      <c r="Y171" s="455"/>
      <c r="Z171" s="455"/>
    </row>
    <row r="172" ht="18.75" customHeight="1">
      <c r="A172" s="455"/>
      <c r="B172" s="456"/>
      <c r="C172" s="456"/>
      <c r="D172" s="456"/>
      <c r="E172" s="456"/>
      <c r="F172" s="463"/>
      <c r="G172" s="463"/>
      <c r="H172" s="456"/>
      <c r="I172" s="469"/>
      <c r="J172" s="469"/>
      <c r="K172" s="458"/>
      <c r="L172" s="458"/>
      <c r="M172" s="458"/>
      <c r="N172" s="458"/>
      <c r="O172" s="455"/>
      <c r="P172" s="455"/>
      <c r="Q172" s="455"/>
      <c r="R172" s="458"/>
      <c r="S172" s="458"/>
      <c r="T172" s="458"/>
      <c r="U172" s="458"/>
      <c r="V172" s="461"/>
      <c r="W172" s="530"/>
      <c r="X172" s="455"/>
      <c r="Y172" s="455"/>
      <c r="Z172" s="455"/>
    </row>
    <row r="173" ht="18.75" customHeight="1">
      <c r="A173" s="455"/>
      <c r="B173" s="456"/>
      <c r="C173" s="456"/>
      <c r="D173" s="456"/>
      <c r="E173" s="456"/>
      <c r="F173" s="463"/>
      <c r="G173" s="463"/>
      <c r="H173" s="456"/>
      <c r="I173" s="469"/>
      <c r="J173" s="469"/>
      <c r="K173" s="458"/>
      <c r="L173" s="458"/>
      <c r="M173" s="458"/>
      <c r="N173" s="458"/>
      <c r="O173" s="455"/>
      <c r="P173" s="455"/>
      <c r="Q173" s="455"/>
      <c r="R173" s="458"/>
      <c r="S173" s="458"/>
      <c r="T173" s="458"/>
      <c r="U173" s="458"/>
      <c r="V173" s="461"/>
      <c r="W173" s="530"/>
      <c r="X173" s="455"/>
      <c r="Y173" s="455"/>
      <c r="Z173" s="455"/>
    </row>
    <row r="174" ht="18.75" customHeight="1">
      <c r="A174" s="455"/>
      <c r="B174" s="456"/>
      <c r="C174" s="456"/>
      <c r="D174" s="456"/>
      <c r="E174" s="456"/>
      <c r="F174" s="463"/>
      <c r="G174" s="463"/>
      <c r="H174" s="456"/>
      <c r="I174" s="469"/>
      <c r="J174" s="469"/>
      <c r="K174" s="458"/>
      <c r="L174" s="458"/>
      <c r="M174" s="458"/>
      <c r="N174" s="458"/>
      <c r="O174" s="455"/>
      <c r="P174" s="455"/>
      <c r="Q174" s="455"/>
      <c r="R174" s="458"/>
      <c r="S174" s="458"/>
      <c r="T174" s="458"/>
      <c r="U174" s="458"/>
      <c r="V174" s="461"/>
      <c r="W174" s="530"/>
      <c r="X174" s="455"/>
      <c r="Y174" s="455"/>
      <c r="Z174" s="455"/>
    </row>
    <row r="175" ht="18.75" customHeight="1">
      <c r="A175" s="455"/>
      <c r="B175" s="456"/>
      <c r="C175" s="456"/>
      <c r="D175" s="456"/>
      <c r="E175" s="456"/>
      <c r="F175" s="463"/>
      <c r="G175" s="463"/>
      <c r="H175" s="456"/>
      <c r="I175" s="469"/>
      <c r="J175" s="469"/>
      <c r="K175" s="458"/>
      <c r="L175" s="458"/>
      <c r="M175" s="458"/>
      <c r="N175" s="458"/>
      <c r="O175" s="455"/>
      <c r="P175" s="455"/>
      <c r="Q175" s="455"/>
      <c r="R175" s="458"/>
      <c r="S175" s="458"/>
      <c r="T175" s="458"/>
      <c r="U175" s="458"/>
      <c r="V175" s="461"/>
      <c r="W175" s="530"/>
      <c r="X175" s="455"/>
      <c r="Y175" s="455"/>
      <c r="Z175" s="455"/>
    </row>
    <row r="176" ht="18.75" customHeight="1">
      <c r="A176" s="455"/>
      <c r="B176" s="456"/>
      <c r="C176" s="456"/>
      <c r="D176" s="456"/>
      <c r="E176" s="456"/>
      <c r="F176" s="463"/>
      <c r="G176" s="463"/>
      <c r="H176" s="456"/>
      <c r="I176" s="469"/>
      <c r="J176" s="469"/>
      <c r="K176" s="458"/>
      <c r="L176" s="458"/>
      <c r="M176" s="458"/>
      <c r="N176" s="458"/>
      <c r="O176" s="455"/>
      <c r="P176" s="455"/>
      <c r="Q176" s="455"/>
      <c r="R176" s="458"/>
      <c r="S176" s="458"/>
      <c r="T176" s="458"/>
      <c r="U176" s="458"/>
      <c r="V176" s="461"/>
      <c r="W176" s="530"/>
      <c r="X176" s="455"/>
      <c r="Y176" s="455"/>
      <c r="Z176" s="455"/>
    </row>
    <row r="177" ht="18.75" customHeight="1">
      <c r="A177" s="455"/>
      <c r="B177" s="456"/>
      <c r="C177" s="456"/>
      <c r="D177" s="456"/>
      <c r="E177" s="456"/>
      <c r="F177" s="463"/>
      <c r="G177" s="463"/>
      <c r="H177" s="456"/>
      <c r="I177" s="469"/>
      <c r="J177" s="469"/>
      <c r="K177" s="458"/>
      <c r="L177" s="458"/>
      <c r="M177" s="458"/>
      <c r="N177" s="458"/>
      <c r="O177" s="455"/>
      <c r="P177" s="455"/>
      <c r="Q177" s="455"/>
      <c r="R177" s="458"/>
      <c r="S177" s="458"/>
      <c r="T177" s="458"/>
      <c r="U177" s="458"/>
      <c r="V177" s="461"/>
      <c r="W177" s="530"/>
      <c r="X177" s="455"/>
      <c r="Y177" s="455"/>
      <c r="Z177" s="455"/>
    </row>
    <row r="178" ht="18.75" customHeight="1">
      <c r="A178" s="455"/>
      <c r="B178" s="456"/>
      <c r="C178" s="456"/>
      <c r="D178" s="456"/>
      <c r="E178" s="456"/>
      <c r="F178" s="463"/>
      <c r="G178" s="463"/>
      <c r="H178" s="456"/>
      <c r="I178" s="469"/>
      <c r="J178" s="469"/>
      <c r="K178" s="458"/>
      <c r="L178" s="458"/>
      <c r="M178" s="458"/>
      <c r="N178" s="458"/>
      <c r="O178" s="455"/>
      <c r="P178" s="455"/>
      <c r="Q178" s="455"/>
      <c r="R178" s="458"/>
      <c r="S178" s="458"/>
      <c r="T178" s="458"/>
      <c r="U178" s="458"/>
      <c r="V178" s="461"/>
      <c r="W178" s="530"/>
      <c r="X178" s="455"/>
      <c r="Y178" s="455"/>
      <c r="Z178" s="455"/>
    </row>
    <row r="179" ht="18.75" customHeight="1">
      <c r="A179" s="455"/>
      <c r="B179" s="456"/>
      <c r="C179" s="456"/>
      <c r="D179" s="456"/>
      <c r="E179" s="456"/>
      <c r="F179" s="463"/>
      <c r="G179" s="463"/>
      <c r="H179" s="456"/>
      <c r="I179" s="469"/>
      <c r="J179" s="469"/>
      <c r="K179" s="458"/>
      <c r="L179" s="458"/>
      <c r="M179" s="458"/>
      <c r="N179" s="458"/>
      <c r="O179" s="455"/>
      <c r="P179" s="455"/>
      <c r="Q179" s="455"/>
      <c r="R179" s="458"/>
      <c r="S179" s="458"/>
      <c r="T179" s="458"/>
      <c r="U179" s="458"/>
      <c r="V179" s="461"/>
      <c r="W179" s="530"/>
      <c r="X179" s="455"/>
      <c r="Y179" s="455"/>
      <c r="Z179" s="455"/>
    </row>
    <row r="180" ht="18.75" customHeight="1">
      <c r="A180" s="455"/>
      <c r="B180" s="456"/>
      <c r="C180" s="456"/>
      <c r="D180" s="456"/>
      <c r="E180" s="456"/>
      <c r="F180" s="463"/>
      <c r="G180" s="463"/>
      <c r="H180" s="456"/>
      <c r="I180" s="469"/>
      <c r="J180" s="469"/>
      <c r="K180" s="458"/>
      <c r="L180" s="458"/>
      <c r="M180" s="458"/>
      <c r="N180" s="458"/>
      <c r="O180" s="455"/>
      <c r="P180" s="455"/>
      <c r="Q180" s="455"/>
      <c r="R180" s="458"/>
      <c r="S180" s="458"/>
      <c r="T180" s="458"/>
      <c r="U180" s="458"/>
      <c r="V180" s="461"/>
      <c r="W180" s="530"/>
      <c r="X180" s="455"/>
      <c r="Y180" s="455"/>
      <c r="Z180" s="455"/>
    </row>
    <row r="181" ht="18.75" customHeight="1">
      <c r="A181" s="455"/>
      <c r="B181" s="456"/>
      <c r="C181" s="456"/>
      <c r="D181" s="456"/>
      <c r="E181" s="456"/>
      <c r="F181" s="463"/>
      <c r="G181" s="463"/>
      <c r="H181" s="456"/>
      <c r="I181" s="469"/>
      <c r="J181" s="469"/>
      <c r="K181" s="458"/>
      <c r="L181" s="458"/>
      <c r="M181" s="458"/>
      <c r="N181" s="458"/>
      <c r="O181" s="455"/>
      <c r="P181" s="455"/>
      <c r="Q181" s="455"/>
      <c r="R181" s="458"/>
      <c r="S181" s="458"/>
      <c r="T181" s="458"/>
      <c r="U181" s="458"/>
      <c r="V181" s="461"/>
      <c r="W181" s="530"/>
      <c r="X181" s="455"/>
      <c r="Y181" s="455"/>
      <c r="Z181" s="455"/>
    </row>
    <row r="182" ht="18.75" customHeight="1">
      <c r="A182" s="455"/>
      <c r="B182" s="456"/>
      <c r="C182" s="456"/>
      <c r="D182" s="456"/>
      <c r="E182" s="456"/>
      <c r="F182" s="463"/>
      <c r="G182" s="463"/>
      <c r="H182" s="456"/>
      <c r="I182" s="469"/>
      <c r="J182" s="469"/>
      <c r="K182" s="458"/>
      <c r="L182" s="458"/>
      <c r="M182" s="458"/>
      <c r="N182" s="458"/>
      <c r="O182" s="455"/>
      <c r="P182" s="455"/>
      <c r="Q182" s="455"/>
      <c r="R182" s="458"/>
      <c r="S182" s="458"/>
      <c r="T182" s="458"/>
      <c r="U182" s="458"/>
      <c r="V182" s="461"/>
      <c r="W182" s="530"/>
      <c r="X182" s="455"/>
      <c r="Y182" s="455"/>
      <c r="Z182" s="455"/>
    </row>
    <row r="183" ht="18.75" customHeight="1">
      <c r="A183" s="455"/>
      <c r="B183" s="456"/>
      <c r="C183" s="456"/>
      <c r="D183" s="456"/>
      <c r="E183" s="456"/>
      <c r="F183" s="463"/>
      <c r="G183" s="463"/>
      <c r="H183" s="456"/>
      <c r="I183" s="469"/>
      <c r="J183" s="469"/>
      <c r="K183" s="458"/>
      <c r="L183" s="458"/>
      <c r="M183" s="458"/>
      <c r="N183" s="458"/>
      <c r="O183" s="455"/>
      <c r="P183" s="455"/>
      <c r="Q183" s="455"/>
      <c r="R183" s="458"/>
      <c r="S183" s="458"/>
      <c r="T183" s="458"/>
      <c r="U183" s="458"/>
      <c r="V183" s="461"/>
      <c r="W183" s="530"/>
      <c r="X183" s="455"/>
      <c r="Y183" s="455"/>
      <c r="Z183" s="455"/>
    </row>
    <row r="184" ht="18.75" customHeight="1">
      <c r="A184" s="455"/>
      <c r="B184" s="456"/>
      <c r="C184" s="456"/>
      <c r="D184" s="456"/>
      <c r="E184" s="456"/>
      <c r="F184" s="463"/>
      <c r="G184" s="463"/>
      <c r="H184" s="456"/>
      <c r="I184" s="469"/>
      <c r="J184" s="469"/>
      <c r="K184" s="458"/>
      <c r="L184" s="458"/>
      <c r="M184" s="458"/>
      <c r="N184" s="458"/>
      <c r="O184" s="455"/>
      <c r="P184" s="455"/>
      <c r="Q184" s="455"/>
      <c r="R184" s="458"/>
      <c r="S184" s="458"/>
      <c r="T184" s="458"/>
      <c r="U184" s="458"/>
      <c r="V184" s="461"/>
      <c r="W184" s="530"/>
      <c r="X184" s="455"/>
      <c r="Y184" s="455"/>
      <c r="Z184" s="455"/>
    </row>
    <row r="185" ht="18.75" customHeight="1">
      <c r="A185" s="455"/>
      <c r="B185" s="456"/>
      <c r="C185" s="456"/>
      <c r="D185" s="456"/>
      <c r="E185" s="456"/>
      <c r="F185" s="463"/>
      <c r="G185" s="463"/>
      <c r="H185" s="456"/>
      <c r="I185" s="469"/>
      <c r="J185" s="469"/>
      <c r="K185" s="458"/>
      <c r="L185" s="458"/>
      <c r="M185" s="458"/>
      <c r="N185" s="458"/>
      <c r="O185" s="455"/>
      <c r="P185" s="455"/>
      <c r="Q185" s="455"/>
      <c r="R185" s="458"/>
      <c r="S185" s="458"/>
      <c r="T185" s="458"/>
      <c r="U185" s="458"/>
      <c r="V185" s="461"/>
      <c r="W185" s="530"/>
      <c r="X185" s="455"/>
      <c r="Y185" s="455"/>
      <c r="Z185" s="455"/>
    </row>
    <row r="186" ht="18.75" customHeight="1">
      <c r="A186" s="455"/>
      <c r="B186" s="456"/>
      <c r="C186" s="456"/>
      <c r="D186" s="456"/>
      <c r="E186" s="456"/>
      <c r="F186" s="463"/>
      <c r="G186" s="463"/>
      <c r="H186" s="456"/>
      <c r="I186" s="469"/>
      <c r="J186" s="469"/>
      <c r="K186" s="458"/>
      <c r="L186" s="458"/>
      <c r="M186" s="458"/>
      <c r="N186" s="458"/>
      <c r="O186" s="455"/>
      <c r="P186" s="455"/>
      <c r="Q186" s="455"/>
      <c r="R186" s="458"/>
      <c r="S186" s="458"/>
      <c r="T186" s="458"/>
      <c r="U186" s="458"/>
      <c r="V186" s="461"/>
      <c r="W186" s="530"/>
      <c r="X186" s="455"/>
      <c r="Y186" s="455"/>
      <c r="Z186" s="455"/>
    </row>
    <row r="187" ht="18.75" customHeight="1">
      <c r="A187" s="455"/>
      <c r="B187" s="456"/>
      <c r="C187" s="456"/>
      <c r="D187" s="456"/>
      <c r="E187" s="456"/>
      <c r="F187" s="463"/>
      <c r="G187" s="463"/>
      <c r="H187" s="456"/>
      <c r="I187" s="469"/>
      <c r="J187" s="469"/>
      <c r="K187" s="458"/>
      <c r="L187" s="458"/>
      <c r="M187" s="458"/>
      <c r="N187" s="458"/>
      <c r="O187" s="455"/>
      <c r="P187" s="455"/>
      <c r="Q187" s="455"/>
      <c r="R187" s="458"/>
      <c r="S187" s="458"/>
      <c r="T187" s="458"/>
      <c r="U187" s="458"/>
      <c r="V187" s="461"/>
      <c r="W187" s="530"/>
      <c r="X187" s="455"/>
      <c r="Y187" s="455"/>
      <c r="Z187" s="455"/>
    </row>
    <row r="188" ht="18.75" customHeight="1">
      <c r="A188" s="455"/>
      <c r="B188" s="456"/>
      <c r="C188" s="456"/>
      <c r="D188" s="456"/>
      <c r="E188" s="456"/>
      <c r="F188" s="463"/>
      <c r="G188" s="463"/>
      <c r="H188" s="456"/>
      <c r="I188" s="469"/>
      <c r="J188" s="469"/>
      <c r="K188" s="458"/>
      <c r="L188" s="458"/>
      <c r="M188" s="458"/>
      <c r="N188" s="458"/>
      <c r="O188" s="455"/>
      <c r="P188" s="455"/>
      <c r="Q188" s="455"/>
      <c r="R188" s="458"/>
      <c r="S188" s="458"/>
      <c r="T188" s="458"/>
      <c r="U188" s="458"/>
      <c r="V188" s="461"/>
      <c r="W188" s="530"/>
      <c r="X188" s="455"/>
      <c r="Y188" s="455"/>
      <c r="Z188" s="455"/>
    </row>
    <row r="189" ht="18.75" customHeight="1">
      <c r="A189" s="455"/>
      <c r="B189" s="456"/>
      <c r="C189" s="456"/>
      <c r="D189" s="456"/>
      <c r="E189" s="456"/>
      <c r="F189" s="463"/>
      <c r="G189" s="463"/>
      <c r="H189" s="456"/>
      <c r="I189" s="469"/>
      <c r="J189" s="469"/>
      <c r="K189" s="458"/>
      <c r="L189" s="458"/>
      <c r="M189" s="458"/>
      <c r="N189" s="458"/>
      <c r="O189" s="455"/>
      <c r="P189" s="455"/>
      <c r="Q189" s="455"/>
      <c r="R189" s="458"/>
      <c r="S189" s="458"/>
      <c r="T189" s="458"/>
      <c r="U189" s="458"/>
      <c r="V189" s="461"/>
      <c r="W189" s="530"/>
      <c r="X189" s="455"/>
      <c r="Y189" s="455"/>
      <c r="Z189" s="455"/>
    </row>
    <row r="190" ht="18.75" customHeight="1">
      <c r="A190" s="455"/>
      <c r="B190" s="456"/>
      <c r="C190" s="456"/>
      <c r="D190" s="456"/>
      <c r="E190" s="456"/>
      <c r="F190" s="463"/>
      <c r="G190" s="463"/>
      <c r="H190" s="456"/>
      <c r="I190" s="469"/>
      <c r="J190" s="469"/>
      <c r="K190" s="458"/>
      <c r="L190" s="458"/>
      <c r="M190" s="458"/>
      <c r="N190" s="458"/>
      <c r="O190" s="455"/>
      <c r="P190" s="455"/>
      <c r="Q190" s="455"/>
      <c r="R190" s="458"/>
      <c r="S190" s="458"/>
      <c r="T190" s="458"/>
      <c r="U190" s="458"/>
      <c r="V190" s="461"/>
      <c r="W190" s="530"/>
      <c r="X190" s="455"/>
      <c r="Y190" s="455"/>
      <c r="Z190" s="455"/>
    </row>
    <row r="191" ht="18.75" customHeight="1">
      <c r="A191" s="455"/>
      <c r="B191" s="456"/>
      <c r="C191" s="456"/>
      <c r="D191" s="456"/>
      <c r="E191" s="456"/>
      <c r="F191" s="463"/>
      <c r="G191" s="463"/>
      <c r="H191" s="456"/>
      <c r="I191" s="469"/>
      <c r="J191" s="469"/>
      <c r="K191" s="458"/>
      <c r="L191" s="458"/>
      <c r="M191" s="458"/>
      <c r="N191" s="458"/>
      <c r="O191" s="455"/>
      <c r="P191" s="455"/>
      <c r="Q191" s="455"/>
      <c r="R191" s="458"/>
      <c r="S191" s="458"/>
      <c r="T191" s="458"/>
      <c r="U191" s="458"/>
      <c r="V191" s="461"/>
      <c r="W191" s="530"/>
      <c r="X191" s="455"/>
      <c r="Y191" s="455"/>
      <c r="Z191" s="455"/>
    </row>
    <row r="192" ht="18.75" customHeight="1">
      <c r="A192" s="455"/>
      <c r="B192" s="456"/>
      <c r="C192" s="456"/>
      <c r="D192" s="456"/>
      <c r="E192" s="456"/>
      <c r="F192" s="463"/>
      <c r="G192" s="463"/>
      <c r="H192" s="456"/>
      <c r="I192" s="469"/>
      <c r="J192" s="469"/>
      <c r="K192" s="458"/>
      <c r="L192" s="458"/>
      <c r="M192" s="458"/>
      <c r="N192" s="458"/>
      <c r="O192" s="455"/>
      <c r="P192" s="455"/>
      <c r="Q192" s="455"/>
      <c r="R192" s="458"/>
      <c r="S192" s="458"/>
      <c r="T192" s="458"/>
      <c r="U192" s="458"/>
      <c r="V192" s="461"/>
      <c r="W192" s="530"/>
      <c r="X192" s="455"/>
      <c r="Y192" s="455"/>
      <c r="Z192" s="455"/>
    </row>
    <row r="193" ht="18.75" customHeight="1">
      <c r="A193" s="455"/>
      <c r="B193" s="456"/>
      <c r="C193" s="456"/>
      <c r="D193" s="456"/>
      <c r="E193" s="456"/>
      <c r="F193" s="463"/>
      <c r="G193" s="463"/>
      <c r="H193" s="456"/>
      <c r="I193" s="469"/>
      <c r="J193" s="469"/>
      <c r="K193" s="458"/>
      <c r="L193" s="458"/>
      <c r="M193" s="458"/>
      <c r="N193" s="458"/>
      <c r="O193" s="455"/>
      <c r="P193" s="455"/>
      <c r="Q193" s="455"/>
      <c r="R193" s="458"/>
      <c r="S193" s="458"/>
      <c r="T193" s="458"/>
      <c r="U193" s="458"/>
      <c r="V193" s="461"/>
      <c r="W193" s="530"/>
      <c r="X193" s="455"/>
      <c r="Y193" s="455"/>
      <c r="Z193" s="455"/>
    </row>
    <row r="194" ht="18.75" customHeight="1">
      <c r="A194" s="455"/>
      <c r="B194" s="456"/>
      <c r="C194" s="456"/>
      <c r="D194" s="456"/>
      <c r="E194" s="456"/>
      <c r="F194" s="463"/>
      <c r="G194" s="463"/>
      <c r="H194" s="456"/>
      <c r="I194" s="469"/>
      <c r="J194" s="469"/>
      <c r="K194" s="458"/>
      <c r="L194" s="458"/>
      <c r="M194" s="458"/>
      <c r="N194" s="458"/>
      <c r="O194" s="455"/>
      <c r="P194" s="455"/>
      <c r="Q194" s="455"/>
      <c r="R194" s="458"/>
      <c r="S194" s="458"/>
      <c r="T194" s="458"/>
      <c r="U194" s="458"/>
      <c r="V194" s="461"/>
      <c r="W194" s="530"/>
      <c r="X194" s="455"/>
      <c r="Y194" s="455"/>
      <c r="Z194" s="455"/>
    </row>
    <row r="195" ht="18.75" customHeight="1">
      <c r="A195" s="455"/>
      <c r="B195" s="456"/>
      <c r="C195" s="456"/>
      <c r="D195" s="456"/>
      <c r="E195" s="456"/>
      <c r="F195" s="463"/>
      <c r="G195" s="463"/>
      <c r="H195" s="456"/>
      <c r="I195" s="469"/>
      <c r="J195" s="469"/>
      <c r="K195" s="458"/>
      <c r="L195" s="458"/>
      <c r="M195" s="458"/>
      <c r="N195" s="458"/>
      <c r="O195" s="455"/>
      <c r="P195" s="455"/>
      <c r="Q195" s="455"/>
      <c r="R195" s="458"/>
      <c r="S195" s="458"/>
      <c r="T195" s="458"/>
      <c r="U195" s="458"/>
      <c r="V195" s="461"/>
      <c r="W195" s="530"/>
      <c r="X195" s="455"/>
      <c r="Y195" s="455"/>
      <c r="Z195" s="455"/>
    </row>
    <row r="196" ht="18.75" customHeight="1">
      <c r="A196" s="455"/>
      <c r="B196" s="456"/>
      <c r="C196" s="456"/>
      <c r="D196" s="456"/>
      <c r="E196" s="456"/>
      <c r="F196" s="463"/>
      <c r="G196" s="463"/>
      <c r="H196" s="456"/>
      <c r="I196" s="469"/>
      <c r="J196" s="469"/>
      <c r="K196" s="458"/>
      <c r="L196" s="458"/>
      <c r="M196" s="458"/>
      <c r="N196" s="458"/>
      <c r="O196" s="455"/>
      <c r="P196" s="455"/>
      <c r="Q196" s="455"/>
      <c r="R196" s="458"/>
      <c r="S196" s="458"/>
      <c r="T196" s="458"/>
      <c r="U196" s="458"/>
      <c r="V196" s="461"/>
      <c r="W196" s="530"/>
      <c r="X196" s="455"/>
      <c r="Y196" s="455"/>
      <c r="Z196" s="455"/>
    </row>
    <row r="197" ht="18.75" customHeight="1">
      <c r="A197" s="455"/>
      <c r="B197" s="456"/>
      <c r="C197" s="456"/>
      <c r="D197" s="456"/>
      <c r="E197" s="456"/>
      <c r="F197" s="463"/>
      <c r="G197" s="463"/>
      <c r="H197" s="456"/>
      <c r="I197" s="469"/>
      <c r="J197" s="469"/>
      <c r="K197" s="458"/>
      <c r="L197" s="458"/>
      <c r="M197" s="458"/>
      <c r="N197" s="458"/>
      <c r="O197" s="455"/>
      <c r="P197" s="455"/>
      <c r="Q197" s="455"/>
      <c r="R197" s="458"/>
      <c r="S197" s="458"/>
      <c r="T197" s="458"/>
      <c r="U197" s="458"/>
      <c r="V197" s="461"/>
      <c r="W197" s="530"/>
      <c r="X197" s="455"/>
      <c r="Y197" s="455"/>
      <c r="Z197" s="455"/>
    </row>
    <row r="198" ht="18.75" customHeight="1">
      <c r="A198" s="455"/>
      <c r="B198" s="456"/>
      <c r="C198" s="456"/>
      <c r="D198" s="456"/>
      <c r="E198" s="456"/>
      <c r="F198" s="463"/>
      <c r="G198" s="463"/>
      <c r="H198" s="456"/>
      <c r="I198" s="469"/>
      <c r="J198" s="469"/>
      <c r="K198" s="458"/>
      <c r="L198" s="458"/>
      <c r="M198" s="458"/>
      <c r="N198" s="458"/>
      <c r="O198" s="455"/>
      <c r="P198" s="455"/>
      <c r="Q198" s="455"/>
      <c r="R198" s="458"/>
      <c r="S198" s="458"/>
      <c r="T198" s="458"/>
      <c r="U198" s="458"/>
      <c r="V198" s="461"/>
      <c r="W198" s="530"/>
      <c r="X198" s="455"/>
      <c r="Y198" s="455"/>
      <c r="Z198" s="455"/>
    </row>
    <row r="199" ht="18.75" customHeight="1">
      <c r="A199" s="455"/>
      <c r="B199" s="456"/>
      <c r="C199" s="456"/>
      <c r="D199" s="456"/>
      <c r="E199" s="456"/>
      <c r="F199" s="463"/>
      <c r="G199" s="463"/>
      <c r="H199" s="456"/>
      <c r="I199" s="469"/>
      <c r="J199" s="469"/>
      <c r="K199" s="458"/>
      <c r="L199" s="458"/>
      <c r="M199" s="458"/>
      <c r="N199" s="458"/>
      <c r="O199" s="455"/>
      <c r="P199" s="455"/>
      <c r="Q199" s="455"/>
      <c r="R199" s="458"/>
      <c r="S199" s="458"/>
      <c r="T199" s="458"/>
      <c r="U199" s="458"/>
      <c r="V199" s="461"/>
      <c r="W199" s="530"/>
      <c r="X199" s="455"/>
      <c r="Y199" s="455"/>
      <c r="Z199" s="455"/>
    </row>
    <row r="200" ht="18.75" customHeight="1">
      <c r="A200" s="455"/>
      <c r="B200" s="456"/>
      <c r="C200" s="456"/>
      <c r="D200" s="456"/>
      <c r="E200" s="456"/>
      <c r="F200" s="463"/>
      <c r="G200" s="463"/>
      <c r="H200" s="456"/>
      <c r="I200" s="469"/>
      <c r="J200" s="469"/>
      <c r="K200" s="458"/>
      <c r="L200" s="458"/>
      <c r="M200" s="458"/>
      <c r="N200" s="458"/>
      <c r="O200" s="455"/>
      <c r="P200" s="455"/>
      <c r="Q200" s="455"/>
      <c r="R200" s="458"/>
      <c r="S200" s="458"/>
      <c r="T200" s="458"/>
      <c r="U200" s="458"/>
      <c r="V200" s="461"/>
      <c r="W200" s="530"/>
      <c r="X200" s="455"/>
      <c r="Y200" s="455"/>
      <c r="Z200" s="455"/>
    </row>
    <row r="201" ht="18.75" customHeight="1">
      <c r="A201" s="455"/>
      <c r="B201" s="456"/>
      <c r="C201" s="456"/>
      <c r="D201" s="456"/>
      <c r="E201" s="456"/>
      <c r="F201" s="463"/>
      <c r="G201" s="463"/>
      <c r="H201" s="456"/>
      <c r="I201" s="469"/>
      <c r="J201" s="469"/>
      <c r="K201" s="458"/>
      <c r="L201" s="458"/>
      <c r="M201" s="458"/>
      <c r="N201" s="458"/>
      <c r="O201" s="455"/>
      <c r="P201" s="455"/>
      <c r="Q201" s="455"/>
      <c r="R201" s="458"/>
      <c r="S201" s="458"/>
      <c r="T201" s="458"/>
      <c r="U201" s="458"/>
      <c r="V201" s="461"/>
      <c r="W201" s="530"/>
      <c r="X201" s="455"/>
      <c r="Y201" s="455"/>
      <c r="Z201" s="455"/>
    </row>
    <row r="202" ht="18.75" customHeight="1">
      <c r="A202" s="455"/>
      <c r="B202" s="456"/>
      <c r="C202" s="456"/>
      <c r="D202" s="456"/>
      <c r="E202" s="456"/>
      <c r="F202" s="463"/>
      <c r="G202" s="463"/>
      <c r="H202" s="456"/>
      <c r="I202" s="469"/>
      <c r="J202" s="469"/>
      <c r="K202" s="458"/>
      <c r="L202" s="458"/>
      <c r="M202" s="458"/>
      <c r="N202" s="458"/>
      <c r="O202" s="455"/>
      <c r="P202" s="455"/>
      <c r="Q202" s="455"/>
      <c r="R202" s="458"/>
      <c r="S202" s="458"/>
      <c r="T202" s="458"/>
      <c r="U202" s="458"/>
      <c r="V202" s="461"/>
      <c r="W202" s="530"/>
      <c r="X202" s="455"/>
      <c r="Y202" s="455"/>
      <c r="Z202" s="455"/>
    </row>
    <row r="203" ht="18.75" customHeight="1">
      <c r="A203" s="455"/>
      <c r="B203" s="456"/>
      <c r="C203" s="456"/>
      <c r="D203" s="456"/>
      <c r="E203" s="456"/>
      <c r="F203" s="463"/>
      <c r="G203" s="463"/>
      <c r="H203" s="456"/>
      <c r="I203" s="469"/>
      <c r="J203" s="469"/>
      <c r="K203" s="458"/>
      <c r="L203" s="458"/>
      <c r="M203" s="458"/>
      <c r="N203" s="458"/>
      <c r="O203" s="455"/>
      <c r="P203" s="455"/>
      <c r="Q203" s="455"/>
      <c r="R203" s="458"/>
      <c r="S203" s="458"/>
      <c r="T203" s="458"/>
      <c r="U203" s="458"/>
      <c r="V203" s="461"/>
      <c r="W203" s="530"/>
      <c r="X203" s="455"/>
      <c r="Y203" s="455"/>
      <c r="Z203" s="455"/>
    </row>
    <row r="204" ht="18.75" customHeight="1">
      <c r="A204" s="455"/>
      <c r="B204" s="456"/>
      <c r="C204" s="456"/>
      <c r="D204" s="456"/>
      <c r="E204" s="456"/>
      <c r="F204" s="463"/>
      <c r="G204" s="463"/>
      <c r="H204" s="456"/>
      <c r="I204" s="469"/>
      <c r="J204" s="469"/>
      <c r="K204" s="458"/>
      <c r="L204" s="458"/>
      <c r="M204" s="458"/>
      <c r="N204" s="458"/>
      <c r="O204" s="455"/>
      <c r="P204" s="455"/>
      <c r="Q204" s="455"/>
      <c r="R204" s="458"/>
      <c r="S204" s="458"/>
      <c r="T204" s="458"/>
      <c r="U204" s="458"/>
      <c r="V204" s="461"/>
      <c r="W204" s="530"/>
      <c r="X204" s="455"/>
      <c r="Y204" s="455"/>
      <c r="Z204" s="455"/>
    </row>
    <row r="205" ht="18.75" customHeight="1">
      <c r="A205" s="455"/>
      <c r="B205" s="456"/>
      <c r="C205" s="456"/>
      <c r="D205" s="456"/>
      <c r="E205" s="456"/>
      <c r="F205" s="463"/>
      <c r="G205" s="463"/>
      <c r="H205" s="456"/>
      <c r="I205" s="469"/>
      <c r="J205" s="469"/>
      <c r="K205" s="458"/>
      <c r="L205" s="458"/>
      <c r="M205" s="458"/>
      <c r="N205" s="458"/>
      <c r="O205" s="455"/>
      <c r="P205" s="455"/>
      <c r="Q205" s="455"/>
      <c r="R205" s="458"/>
      <c r="S205" s="458"/>
      <c r="T205" s="458"/>
      <c r="U205" s="458"/>
      <c r="V205" s="461"/>
      <c r="W205" s="530"/>
      <c r="X205" s="455"/>
      <c r="Y205" s="455"/>
      <c r="Z205" s="455"/>
    </row>
    <row r="206" ht="18.75" customHeight="1">
      <c r="A206" s="455"/>
      <c r="B206" s="456"/>
      <c r="C206" s="456"/>
      <c r="D206" s="456"/>
      <c r="E206" s="456"/>
      <c r="F206" s="463"/>
      <c r="G206" s="463"/>
      <c r="H206" s="456"/>
      <c r="I206" s="469"/>
      <c r="J206" s="469"/>
      <c r="K206" s="458"/>
      <c r="L206" s="458"/>
      <c r="M206" s="458"/>
      <c r="N206" s="458"/>
      <c r="O206" s="455"/>
      <c r="P206" s="455"/>
      <c r="Q206" s="455"/>
      <c r="R206" s="458"/>
      <c r="S206" s="458"/>
      <c r="T206" s="458"/>
      <c r="U206" s="458"/>
      <c r="V206" s="461"/>
      <c r="W206" s="530"/>
      <c r="X206" s="455"/>
      <c r="Y206" s="455"/>
      <c r="Z206" s="455"/>
    </row>
    <row r="207" ht="18.75" customHeight="1">
      <c r="A207" s="455"/>
      <c r="B207" s="456"/>
      <c r="C207" s="456"/>
      <c r="D207" s="456"/>
      <c r="E207" s="456"/>
      <c r="F207" s="463"/>
      <c r="G207" s="463"/>
      <c r="H207" s="456"/>
      <c r="I207" s="469"/>
      <c r="J207" s="469"/>
      <c r="K207" s="458"/>
      <c r="L207" s="458"/>
      <c r="M207" s="458"/>
      <c r="N207" s="458"/>
      <c r="O207" s="455"/>
      <c r="P207" s="455"/>
      <c r="Q207" s="455"/>
      <c r="R207" s="458"/>
      <c r="S207" s="458"/>
      <c r="T207" s="458"/>
      <c r="U207" s="458"/>
      <c r="V207" s="461"/>
      <c r="W207" s="530"/>
      <c r="X207" s="455"/>
      <c r="Y207" s="455"/>
      <c r="Z207" s="455"/>
    </row>
    <row r="208" ht="18.75" customHeight="1">
      <c r="A208" s="455"/>
      <c r="B208" s="456"/>
      <c r="C208" s="456"/>
      <c r="D208" s="456"/>
      <c r="E208" s="456"/>
      <c r="F208" s="463"/>
      <c r="G208" s="463"/>
      <c r="H208" s="456"/>
      <c r="I208" s="469"/>
      <c r="J208" s="469"/>
      <c r="K208" s="458"/>
      <c r="L208" s="458"/>
      <c r="M208" s="458"/>
      <c r="N208" s="458"/>
      <c r="O208" s="455"/>
      <c r="P208" s="455"/>
      <c r="Q208" s="455"/>
      <c r="R208" s="458"/>
      <c r="S208" s="458"/>
      <c r="T208" s="458"/>
      <c r="U208" s="458"/>
      <c r="V208" s="461"/>
      <c r="W208" s="530"/>
      <c r="X208" s="455"/>
      <c r="Y208" s="455"/>
      <c r="Z208" s="455"/>
    </row>
    <row r="209" ht="18.75" customHeight="1">
      <c r="A209" s="455"/>
      <c r="B209" s="456"/>
      <c r="C209" s="456"/>
      <c r="D209" s="456"/>
      <c r="E209" s="456"/>
      <c r="F209" s="463"/>
      <c r="G209" s="463"/>
      <c r="H209" s="456"/>
      <c r="I209" s="469"/>
      <c r="J209" s="469"/>
      <c r="K209" s="458"/>
      <c r="L209" s="458"/>
      <c r="M209" s="458"/>
      <c r="N209" s="458"/>
      <c r="O209" s="455"/>
      <c r="P209" s="455"/>
      <c r="Q209" s="455"/>
      <c r="R209" s="458"/>
      <c r="S209" s="458"/>
      <c r="T209" s="458"/>
      <c r="U209" s="458"/>
      <c r="V209" s="461"/>
      <c r="W209" s="530"/>
      <c r="X209" s="455"/>
      <c r="Y209" s="455"/>
      <c r="Z209" s="455"/>
    </row>
    <row r="210" ht="18.75" customHeight="1">
      <c r="A210" s="455"/>
      <c r="B210" s="456"/>
      <c r="C210" s="456"/>
      <c r="D210" s="456"/>
      <c r="E210" s="456"/>
      <c r="F210" s="463"/>
      <c r="G210" s="463"/>
      <c r="H210" s="456"/>
      <c r="I210" s="469"/>
      <c r="J210" s="469"/>
      <c r="K210" s="458"/>
      <c r="L210" s="458"/>
      <c r="M210" s="458"/>
      <c r="N210" s="458"/>
      <c r="O210" s="455"/>
      <c r="P210" s="455"/>
      <c r="Q210" s="455"/>
      <c r="R210" s="458"/>
      <c r="S210" s="458"/>
      <c r="T210" s="458"/>
      <c r="U210" s="458"/>
      <c r="V210" s="461"/>
      <c r="W210" s="530"/>
      <c r="X210" s="455"/>
      <c r="Y210" s="455"/>
      <c r="Z210" s="455"/>
    </row>
    <row r="211" ht="18.75" customHeight="1">
      <c r="A211" s="455"/>
      <c r="B211" s="456"/>
      <c r="C211" s="456"/>
      <c r="D211" s="456"/>
      <c r="E211" s="456"/>
      <c r="F211" s="463"/>
      <c r="G211" s="463"/>
      <c r="H211" s="456"/>
      <c r="I211" s="469"/>
      <c r="J211" s="469"/>
      <c r="K211" s="458"/>
      <c r="L211" s="458"/>
      <c r="M211" s="458"/>
      <c r="N211" s="458"/>
      <c r="O211" s="455"/>
      <c r="P211" s="455"/>
      <c r="Q211" s="455"/>
      <c r="R211" s="458"/>
      <c r="S211" s="458"/>
      <c r="T211" s="458"/>
      <c r="U211" s="458"/>
      <c r="V211" s="461"/>
      <c r="W211" s="530"/>
      <c r="X211" s="455"/>
      <c r="Y211" s="455"/>
      <c r="Z211" s="455"/>
    </row>
    <row r="212" ht="18.75" customHeight="1">
      <c r="A212" s="455"/>
      <c r="B212" s="456"/>
      <c r="C212" s="456"/>
      <c r="D212" s="456"/>
      <c r="E212" s="456"/>
      <c r="F212" s="463"/>
      <c r="G212" s="463"/>
      <c r="H212" s="456"/>
      <c r="I212" s="469"/>
      <c r="J212" s="469"/>
      <c r="K212" s="458"/>
      <c r="L212" s="458"/>
      <c r="M212" s="458"/>
      <c r="N212" s="458"/>
      <c r="O212" s="455"/>
      <c r="P212" s="455"/>
      <c r="Q212" s="455"/>
      <c r="R212" s="458"/>
      <c r="S212" s="458"/>
      <c r="T212" s="458"/>
      <c r="U212" s="458"/>
      <c r="V212" s="461"/>
      <c r="W212" s="530"/>
      <c r="X212" s="455"/>
      <c r="Y212" s="455"/>
      <c r="Z212" s="455"/>
    </row>
    <row r="213" ht="18.75" customHeight="1">
      <c r="A213" s="455"/>
      <c r="B213" s="456"/>
      <c r="C213" s="456"/>
      <c r="D213" s="456"/>
      <c r="E213" s="456"/>
      <c r="F213" s="463"/>
      <c r="G213" s="463"/>
      <c r="H213" s="456"/>
      <c r="I213" s="469"/>
      <c r="J213" s="469"/>
      <c r="K213" s="458"/>
      <c r="L213" s="458"/>
      <c r="M213" s="458"/>
      <c r="N213" s="458"/>
      <c r="O213" s="455"/>
      <c r="P213" s="455"/>
      <c r="Q213" s="455"/>
      <c r="R213" s="458"/>
      <c r="S213" s="458"/>
      <c r="T213" s="458"/>
      <c r="U213" s="458"/>
      <c r="V213" s="461"/>
      <c r="W213" s="530"/>
      <c r="X213" s="455"/>
      <c r="Y213" s="455"/>
      <c r="Z213" s="455"/>
    </row>
    <row r="214" ht="18.75" customHeight="1">
      <c r="A214" s="455"/>
      <c r="B214" s="456"/>
      <c r="C214" s="456"/>
      <c r="D214" s="456"/>
      <c r="E214" s="456"/>
      <c r="F214" s="463"/>
      <c r="G214" s="463"/>
      <c r="H214" s="456"/>
      <c r="I214" s="469"/>
      <c r="J214" s="469"/>
      <c r="K214" s="458"/>
      <c r="L214" s="458"/>
      <c r="M214" s="458"/>
      <c r="N214" s="458"/>
      <c r="O214" s="455"/>
      <c r="P214" s="455"/>
      <c r="Q214" s="455"/>
      <c r="R214" s="458"/>
      <c r="S214" s="458"/>
      <c r="T214" s="458"/>
      <c r="U214" s="458"/>
      <c r="V214" s="461"/>
      <c r="W214" s="530"/>
      <c r="X214" s="455"/>
      <c r="Y214" s="455"/>
      <c r="Z214" s="455"/>
    </row>
    <row r="215" ht="18.75" customHeight="1">
      <c r="A215" s="455"/>
      <c r="B215" s="456"/>
      <c r="C215" s="456"/>
      <c r="D215" s="456"/>
      <c r="E215" s="456"/>
      <c r="F215" s="463"/>
      <c r="G215" s="463"/>
      <c r="H215" s="456"/>
      <c r="I215" s="469"/>
      <c r="J215" s="469"/>
      <c r="K215" s="458"/>
      <c r="L215" s="458"/>
      <c r="M215" s="458"/>
      <c r="N215" s="458"/>
      <c r="O215" s="455"/>
      <c r="P215" s="455"/>
      <c r="Q215" s="455"/>
      <c r="R215" s="458"/>
      <c r="S215" s="458"/>
      <c r="T215" s="458"/>
      <c r="U215" s="458"/>
      <c r="V215" s="461"/>
      <c r="W215" s="530"/>
      <c r="X215" s="455"/>
      <c r="Y215" s="455"/>
      <c r="Z215" s="455"/>
    </row>
    <row r="216" ht="18.75" customHeight="1">
      <c r="A216" s="455"/>
      <c r="B216" s="456"/>
      <c r="C216" s="456"/>
      <c r="D216" s="456"/>
      <c r="E216" s="456"/>
      <c r="F216" s="463"/>
      <c r="G216" s="463"/>
      <c r="H216" s="456"/>
      <c r="I216" s="469"/>
      <c r="J216" s="469"/>
      <c r="K216" s="458"/>
      <c r="L216" s="458"/>
      <c r="M216" s="458"/>
      <c r="N216" s="458"/>
      <c r="O216" s="455"/>
      <c r="P216" s="455"/>
      <c r="Q216" s="455"/>
      <c r="R216" s="458"/>
      <c r="S216" s="458"/>
      <c r="T216" s="458"/>
      <c r="U216" s="458"/>
      <c r="V216" s="461"/>
      <c r="W216" s="530"/>
      <c r="X216" s="455"/>
      <c r="Y216" s="455"/>
      <c r="Z216" s="455"/>
    </row>
    <row r="217" ht="18.75" customHeight="1">
      <c r="A217" s="455"/>
      <c r="B217" s="456"/>
      <c r="C217" s="456"/>
      <c r="D217" s="456"/>
      <c r="E217" s="456"/>
      <c r="F217" s="463"/>
      <c r="G217" s="463"/>
      <c r="H217" s="456"/>
      <c r="I217" s="469"/>
      <c r="J217" s="469"/>
      <c r="K217" s="458"/>
      <c r="L217" s="458"/>
      <c r="M217" s="458"/>
      <c r="N217" s="458"/>
      <c r="O217" s="455"/>
      <c r="P217" s="455"/>
      <c r="Q217" s="455"/>
      <c r="R217" s="458"/>
      <c r="S217" s="458"/>
      <c r="T217" s="458"/>
      <c r="U217" s="458"/>
      <c r="V217" s="461"/>
      <c r="W217" s="530"/>
      <c r="X217" s="455"/>
      <c r="Y217" s="455"/>
      <c r="Z217" s="455"/>
    </row>
    <row r="218" ht="18.75" customHeight="1">
      <c r="A218" s="455"/>
      <c r="B218" s="456"/>
      <c r="C218" s="456"/>
      <c r="D218" s="456"/>
      <c r="E218" s="456"/>
      <c r="F218" s="463"/>
      <c r="G218" s="463"/>
      <c r="H218" s="456"/>
      <c r="I218" s="469"/>
      <c r="J218" s="469"/>
      <c r="K218" s="458"/>
      <c r="L218" s="458"/>
      <c r="M218" s="458"/>
      <c r="N218" s="458"/>
      <c r="O218" s="455"/>
      <c r="P218" s="455"/>
      <c r="Q218" s="455"/>
      <c r="R218" s="458"/>
      <c r="S218" s="458"/>
      <c r="T218" s="458"/>
      <c r="U218" s="458"/>
      <c r="V218" s="461"/>
      <c r="W218" s="530"/>
      <c r="X218" s="455"/>
      <c r="Y218" s="455"/>
      <c r="Z218" s="455"/>
    </row>
    <row r="219" ht="18.75" customHeight="1">
      <c r="A219" s="455"/>
      <c r="B219" s="456"/>
      <c r="C219" s="456"/>
      <c r="D219" s="456"/>
      <c r="E219" s="456"/>
      <c r="F219" s="463"/>
      <c r="G219" s="463"/>
      <c r="H219" s="456"/>
      <c r="I219" s="469"/>
      <c r="J219" s="469"/>
      <c r="K219" s="458"/>
      <c r="L219" s="458"/>
      <c r="M219" s="458"/>
      <c r="N219" s="458"/>
      <c r="O219" s="455"/>
      <c r="P219" s="455"/>
      <c r="Q219" s="455"/>
      <c r="R219" s="458"/>
      <c r="S219" s="458"/>
      <c r="T219" s="458"/>
      <c r="U219" s="458"/>
      <c r="V219" s="461"/>
      <c r="W219" s="530"/>
      <c r="X219" s="455"/>
      <c r="Y219" s="455"/>
      <c r="Z219" s="455"/>
    </row>
    <row r="220" ht="18.75" customHeight="1">
      <c r="A220" s="455"/>
      <c r="B220" s="456"/>
      <c r="C220" s="456"/>
      <c r="D220" s="456"/>
      <c r="E220" s="456"/>
      <c r="F220" s="463"/>
      <c r="G220" s="463"/>
      <c r="H220" s="456"/>
      <c r="I220" s="469"/>
      <c r="J220" s="469"/>
      <c r="K220" s="458"/>
      <c r="L220" s="458"/>
      <c r="M220" s="458"/>
      <c r="N220" s="458"/>
      <c r="O220" s="455"/>
      <c r="P220" s="455"/>
      <c r="Q220" s="455"/>
      <c r="R220" s="458"/>
      <c r="S220" s="458"/>
      <c r="T220" s="458"/>
      <c r="U220" s="458"/>
      <c r="V220" s="461"/>
      <c r="W220" s="530"/>
      <c r="X220" s="455"/>
      <c r="Y220" s="455"/>
      <c r="Z220" s="455"/>
    </row>
    <row r="221" ht="18.75" customHeight="1">
      <c r="A221" s="455"/>
      <c r="B221" s="456"/>
      <c r="C221" s="456"/>
      <c r="D221" s="456"/>
      <c r="E221" s="456"/>
      <c r="F221" s="463"/>
      <c r="G221" s="463"/>
      <c r="H221" s="456"/>
      <c r="I221" s="469"/>
      <c r="J221" s="469"/>
      <c r="K221" s="458"/>
      <c r="L221" s="458"/>
      <c r="M221" s="458"/>
      <c r="N221" s="458"/>
      <c r="O221" s="455"/>
      <c r="P221" s="455"/>
      <c r="Q221" s="455"/>
      <c r="R221" s="458"/>
      <c r="S221" s="458"/>
      <c r="T221" s="458"/>
      <c r="U221" s="458"/>
      <c r="V221" s="461"/>
      <c r="W221" s="530"/>
      <c r="X221" s="455"/>
      <c r="Y221" s="455"/>
      <c r="Z221" s="455"/>
    </row>
    <row r="222" ht="18.75" customHeight="1">
      <c r="A222" s="455"/>
      <c r="B222" s="456"/>
      <c r="C222" s="456"/>
      <c r="D222" s="456"/>
      <c r="E222" s="456"/>
      <c r="F222" s="463"/>
      <c r="G222" s="463"/>
      <c r="H222" s="456"/>
      <c r="I222" s="469"/>
      <c r="J222" s="469"/>
      <c r="K222" s="458"/>
      <c r="L222" s="458"/>
      <c r="M222" s="458"/>
      <c r="N222" s="458"/>
      <c r="O222" s="455"/>
      <c r="P222" s="455"/>
      <c r="Q222" s="455"/>
      <c r="R222" s="458"/>
      <c r="S222" s="458"/>
      <c r="T222" s="458"/>
      <c r="U222" s="458"/>
      <c r="V222" s="461"/>
      <c r="W222" s="530"/>
      <c r="X222" s="455"/>
      <c r="Y222" s="455"/>
      <c r="Z222" s="455"/>
    </row>
    <row r="223" ht="18.75" customHeight="1">
      <c r="A223" s="455"/>
      <c r="B223" s="456"/>
      <c r="C223" s="488"/>
      <c r="D223" s="456"/>
      <c r="E223" s="488"/>
      <c r="F223" s="489"/>
      <c r="G223" s="489"/>
      <c r="H223" s="488"/>
      <c r="I223" s="469"/>
      <c r="J223" s="469"/>
      <c r="K223" s="458"/>
      <c r="L223" s="458"/>
      <c r="M223" s="458"/>
      <c r="N223" s="458"/>
      <c r="O223" s="455"/>
      <c r="P223" s="455"/>
      <c r="Q223" s="455"/>
      <c r="R223" s="458"/>
      <c r="S223" s="458"/>
      <c r="T223" s="458"/>
      <c r="U223" s="458"/>
      <c r="V223" s="461"/>
      <c r="W223" s="530"/>
      <c r="X223" s="455"/>
      <c r="Y223" s="455"/>
      <c r="Z223" s="455"/>
    </row>
    <row r="224" ht="18.75" customHeight="1">
      <c r="A224" s="455"/>
      <c r="B224" s="488"/>
      <c r="C224" s="488"/>
      <c r="D224" s="488"/>
      <c r="E224" s="488"/>
      <c r="F224" s="489"/>
      <c r="G224" s="489"/>
      <c r="H224" s="488"/>
      <c r="I224" s="469"/>
      <c r="J224" s="469"/>
      <c r="K224" s="458"/>
      <c r="L224" s="458"/>
      <c r="M224" s="458"/>
      <c r="N224" s="458"/>
      <c r="O224" s="455"/>
      <c r="P224" s="455"/>
      <c r="Q224" s="455"/>
      <c r="R224" s="458"/>
      <c r="S224" s="458"/>
      <c r="T224" s="458"/>
      <c r="U224" s="458"/>
      <c r="V224" s="461"/>
      <c r="W224" s="530"/>
      <c r="X224" s="455"/>
      <c r="Y224" s="455"/>
      <c r="Z224" s="455"/>
    </row>
    <row r="225" ht="18.75" customHeight="1">
      <c r="A225" s="455"/>
      <c r="B225" s="488"/>
      <c r="C225" s="488"/>
      <c r="D225" s="488"/>
      <c r="E225" s="488"/>
      <c r="F225" s="489"/>
      <c r="G225" s="489"/>
      <c r="H225" s="488"/>
      <c r="I225" s="469"/>
      <c r="J225" s="469"/>
      <c r="K225" s="458"/>
      <c r="L225" s="458"/>
      <c r="M225" s="458"/>
      <c r="N225" s="458"/>
      <c r="O225" s="455"/>
      <c r="P225" s="455"/>
      <c r="Q225" s="455"/>
      <c r="R225" s="458"/>
      <c r="S225" s="458"/>
      <c r="T225" s="458"/>
      <c r="U225" s="458"/>
      <c r="V225" s="461"/>
      <c r="W225" s="530"/>
      <c r="X225" s="455"/>
      <c r="Y225" s="455"/>
      <c r="Z225" s="455"/>
    </row>
    <row r="226" ht="18.75" customHeight="1">
      <c r="A226" s="455"/>
      <c r="B226" s="488"/>
      <c r="C226" s="488"/>
      <c r="D226" s="488"/>
      <c r="E226" s="488"/>
      <c r="F226" s="489"/>
      <c r="G226" s="489"/>
      <c r="H226" s="488"/>
      <c r="I226" s="469"/>
      <c r="J226" s="469"/>
      <c r="K226" s="458"/>
      <c r="L226" s="458"/>
      <c r="M226" s="458"/>
      <c r="N226" s="458"/>
      <c r="O226" s="455"/>
      <c r="P226" s="455"/>
      <c r="Q226" s="455"/>
      <c r="R226" s="458"/>
      <c r="S226" s="458"/>
      <c r="T226" s="458"/>
      <c r="U226" s="458"/>
      <c r="V226" s="461"/>
      <c r="W226" s="530"/>
      <c r="X226" s="455"/>
      <c r="Y226" s="455"/>
      <c r="Z226" s="455"/>
    </row>
    <row r="227" ht="18.75" customHeight="1">
      <c r="A227" s="455"/>
      <c r="B227" s="488"/>
      <c r="C227" s="488"/>
      <c r="D227" s="488"/>
      <c r="E227" s="488"/>
      <c r="F227" s="489"/>
      <c r="G227" s="489"/>
      <c r="H227" s="488"/>
      <c r="I227" s="469"/>
      <c r="J227" s="469"/>
      <c r="K227" s="458"/>
      <c r="L227" s="458"/>
      <c r="M227" s="458"/>
      <c r="N227" s="458"/>
      <c r="O227" s="455"/>
      <c r="P227" s="455"/>
      <c r="Q227" s="455"/>
      <c r="R227" s="458"/>
      <c r="S227" s="458"/>
      <c r="T227" s="458"/>
      <c r="U227" s="458"/>
      <c r="V227" s="461"/>
      <c r="W227" s="530"/>
      <c r="X227" s="455"/>
      <c r="Y227" s="455"/>
      <c r="Z227" s="455"/>
    </row>
    <row r="228" ht="18.75" customHeight="1">
      <c r="A228" s="455"/>
      <c r="B228" s="488"/>
      <c r="C228" s="488"/>
      <c r="D228" s="488"/>
      <c r="E228" s="488"/>
      <c r="F228" s="489"/>
      <c r="G228" s="489"/>
      <c r="H228" s="488"/>
      <c r="I228" s="469"/>
      <c r="J228" s="469"/>
      <c r="K228" s="458"/>
      <c r="L228" s="458"/>
      <c r="M228" s="458"/>
      <c r="N228" s="458"/>
      <c r="O228" s="455"/>
      <c r="P228" s="455"/>
      <c r="Q228" s="455"/>
      <c r="R228" s="458"/>
      <c r="S228" s="458"/>
      <c r="T228" s="458"/>
      <c r="U228" s="458"/>
      <c r="V228" s="461"/>
      <c r="W228" s="530"/>
      <c r="X228" s="455"/>
      <c r="Y228" s="455"/>
      <c r="Z228" s="455"/>
    </row>
    <row r="229" ht="18.75" customHeight="1">
      <c r="A229" s="455"/>
      <c r="B229" s="488"/>
      <c r="C229" s="488"/>
      <c r="D229" s="488"/>
      <c r="E229" s="488"/>
      <c r="F229" s="489"/>
      <c r="G229" s="489"/>
      <c r="H229" s="488"/>
      <c r="I229" s="469"/>
      <c r="J229" s="469"/>
      <c r="K229" s="458"/>
      <c r="L229" s="458"/>
      <c r="M229" s="458"/>
      <c r="N229" s="458"/>
      <c r="O229" s="455"/>
      <c r="P229" s="455"/>
      <c r="Q229" s="455"/>
      <c r="R229" s="458"/>
      <c r="S229" s="458"/>
      <c r="T229" s="458"/>
      <c r="U229" s="458"/>
      <c r="V229" s="461"/>
      <c r="W229" s="530"/>
      <c r="X229" s="455"/>
      <c r="Y229" s="455"/>
      <c r="Z229" s="455"/>
    </row>
    <row r="230" ht="18.75" customHeight="1">
      <c r="A230" s="455"/>
      <c r="B230" s="488"/>
      <c r="C230" s="488"/>
      <c r="D230" s="488"/>
      <c r="E230" s="488"/>
      <c r="F230" s="489"/>
      <c r="G230" s="489"/>
      <c r="H230" s="488"/>
      <c r="I230" s="469"/>
      <c r="J230" s="469"/>
      <c r="K230" s="458"/>
      <c r="L230" s="458"/>
      <c r="M230" s="458"/>
      <c r="N230" s="458"/>
      <c r="O230" s="455"/>
      <c r="P230" s="455"/>
      <c r="Q230" s="455"/>
      <c r="R230" s="458"/>
      <c r="S230" s="458"/>
      <c r="T230" s="458"/>
      <c r="U230" s="458"/>
      <c r="V230" s="461"/>
      <c r="W230" s="530"/>
      <c r="X230" s="455"/>
      <c r="Y230" s="455"/>
      <c r="Z230" s="455"/>
    </row>
    <row r="231" ht="18.75" customHeight="1">
      <c r="A231" s="455"/>
      <c r="B231" s="488"/>
      <c r="C231" s="488"/>
      <c r="D231" s="488"/>
      <c r="E231" s="488"/>
      <c r="F231" s="489"/>
      <c r="G231" s="489"/>
      <c r="H231" s="488"/>
      <c r="I231" s="469"/>
      <c r="J231" s="469"/>
      <c r="K231" s="458"/>
      <c r="L231" s="458"/>
      <c r="M231" s="458"/>
      <c r="N231" s="458"/>
      <c r="O231" s="455"/>
      <c r="P231" s="455"/>
      <c r="Q231" s="455"/>
      <c r="R231" s="458"/>
      <c r="S231" s="458"/>
      <c r="T231" s="458"/>
      <c r="U231" s="458"/>
      <c r="V231" s="461"/>
      <c r="W231" s="530"/>
      <c r="X231" s="455"/>
      <c r="Y231" s="455"/>
      <c r="Z231" s="455"/>
    </row>
    <row r="232" ht="18.75" customHeight="1">
      <c r="A232" s="455"/>
      <c r="B232" s="488"/>
      <c r="C232" s="488"/>
      <c r="D232" s="488"/>
      <c r="E232" s="488"/>
      <c r="F232" s="489"/>
      <c r="G232" s="489"/>
      <c r="H232" s="488"/>
      <c r="I232" s="469"/>
      <c r="J232" s="469"/>
      <c r="K232" s="458"/>
      <c r="L232" s="458"/>
      <c r="M232" s="458"/>
      <c r="N232" s="458"/>
      <c r="O232" s="455"/>
      <c r="P232" s="455"/>
      <c r="Q232" s="455"/>
      <c r="R232" s="458"/>
      <c r="S232" s="458"/>
      <c r="T232" s="458"/>
      <c r="U232" s="458"/>
      <c r="V232" s="461"/>
      <c r="W232" s="530"/>
      <c r="X232" s="455"/>
      <c r="Y232" s="455"/>
      <c r="Z232" s="455"/>
    </row>
    <row r="233" ht="18.75" customHeight="1">
      <c r="A233" s="455"/>
      <c r="B233" s="488"/>
      <c r="C233" s="488"/>
      <c r="D233" s="488"/>
      <c r="E233" s="488"/>
      <c r="F233" s="489"/>
      <c r="G233" s="489"/>
      <c r="H233" s="488"/>
      <c r="I233" s="469"/>
      <c r="J233" s="469"/>
      <c r="K233" s="458"/>
      <c r="L233" s="458"/>
      <c r="M233" s="458"/>
      <c r="N233" s="458"/>
      <c r="O233" s="455"/>
      <c r="P233" s="455"/>
      <c r="Q233" s="455"/>
      <c r="R233" s="458"/>
      <c r="S233" s="458"/>
      <c r="T233" s="458"/>
      <c r="U233" s="458"/>
      <c r="V233" s="461"/>
      <c r="W233" s="530"/>
      <c r="X233" s="455"/>
      <c r="Y233" s="455"/>
      <c r="Z233" s="455"/>
    </row>
    <row r="234" ht="18.75" customHeight="1">
      <c r="A234" s="455"/>
      <c r="B234" s="488"/>
      <c r="C234" s="488"/>
      <c r="D234" s="488"/>
      <c r="E234" s="488"/>
      <c r="F234" s="489"/>
      <c r="G234" s="489"/>
      <c r="H234" s="488"/>
      <c r="I234" s="469"/>
      <c r="J234" s="469"/>
      <c r="K234" s="458"/>
      <c r="L234" s="458"/>
      <c r="M234" s="458"/>
      <c r="N234" s="458"/>
      <c r="O234" s="455"/>
      <c r="P234" s="455"/>
      <c r="Q234" s="455"/>
      <c r="R234" s="458"/>
      <c r="S234" s="458"/>
      <c r="T234" s="458"/>
      <c r="U234" s="458"/>
      <c r="V234" s="461"/>
      <c r="W234" s="530"/>
      <c r="X234" s="455"/>
      <c r="Y234" s="455"/>
      <c r="Z234" s="455"/>
    </row>
    <row r="235" ht="18.75" customHeight="1">
      <c r="A235" s="455"/>
      <c r="B235" s="488"/>
      <c r="C235" s="488"/>
      <c r="D235" s="488"/>
      <c r="E235" s="488"/>
      <c r="F235" s="489"/>
      <c r="G235" s="489"/>
      <c r="H235" s="488"/>
      <c r="I235" s="469"/>
      <c r="J235" s="469"/>
      <c r="K235" s="458"/>
      <c r="L235" s="458"/>
      <c r="M235" s="458"/>
      <c r="N235" s="458"/>
      <c r="O235" s="455"/>
      <c r="P235" s="455"/>
      <c r="Q235" s="455"/>
      <c r="R235" s="458"/>
      <c r="S235" s="458"/>
      <c r="T235" s="458"/>
      <c r="U235" s="458"/>
      <c r="V235" s="461"/>
      <c r="W235" s="530"/>
      <c r="X235" s="455"/>
      <c r="Y235" s="455"/>
      <c r="Z235" s="455"/>
    </row>
    <row r="236" ht="18.75" customHeight="1">
      <c r="A236" s="455"/>
      <c r="B236" s="488"/>
      <c r="C236" s="488"/>
      <c r="D236" s="488"/>
      <c r="E236" s="488"/>
      <c r="F236" s="489"/>
      <c r="G236" s="489"/>
      <c r="H236" s="488"/>
      <c r="I236" s="469"/>
      <c r="J236" s="469"/>
      <c r="K236" s="458"/>
      <c r="L236" s="458"/>
      <c r="M236" s="458"/>
      <c r="N236" s="458"/>
      <c r="O236" s="455"/>
      <c r="P236" s="455"/>
      <c r="Q236" s="455"/>
      <c r="R236" s="458"/>
      <c r="S236" s="458"/>
      <c r="T236" s="458"/>
      <c r="U236" s="458"/>
      <c r="V236" s="461"/>
      <c r="W236" s="530"/>
      <c r="X236" s="455"/>
      <c r="Y236" s="455"/>
      <c r="Z236" s="455"/>
    </row>
    <row r="237" ht="18.75" customHeight="1">
      <c r="A237" s="455"/>
      <c r="B237" s="488"/>
      <c r="C237" s="488"/>
      <c r="D237" s="488"/>
      <c r="E237" s="488"/>
      <c r="F237" s="489"/>
      <c r="G237" s="489"/>
      <c r="H237" s="488"/>
      <c r="I237" s="469"/>
      <c r="J237" s="469"/>
      <c r="K237" s="458"/>
      <c r="L237" s="458"/>
      <c r="M237" s="458"/>
      <c r="N237" s="458"/>
      <c r="O237" s="455"/>
      <c r="P237" s="455"/>
      <c r="Q237" s="455"/>
      <c r="R237" s="458"/>
      <c r="S237" s="458"/>
      <c r="T237" s="458"/>
      <c r="U237" s="458"/>
      <c r="V237" s="461"/>
      <c r="W237" s="530"/>
      <c r="X237" s="455"/>
      <c r="Y237" s="455"/>
      <c r="Z237" s="455"/>
    </row>
    <row r="238" ht="18.75" customHeight="1">
      <c r="A238" s="455"/>
      <c r="B238" s="488"/>
      <c r="C238" s="488"/>
      <c r="D238" s="488"/>
      <c r="E238" s="488"/>
      <c r="F238" s="489"/>
      <c r="G238" s="489"/>
      <c r="H238" s="488"/>
      <c r="I238" s="469"/>
      <c r="J238" s="469"/>
      <c r="K238" s="458"/>
      <c r="L238" s="458"/>
      <c r="M238" s="458"/>
      <c r="N238" s="458"/>
      <c r="O238" s="455"/>
      <c r="P238" s="455"/>
      <c r="Q238" s="455"/>
      <c r="R238" s="458"/>
      <c r="S238" s="458"/>
      <c r="T238" s="458"/>
      <c r="U238" s="458"/>
      <c r="V238" s="461"/>
      <c r="W238" s="530"/>
      <c r="X238" s="455"/>
      <c r="Y238" s="455"/>
      <c r="Z238" s="455"/>
    </row>
    <row r="239" ht="18.75" customHeight="1">
      <c r="A239" s="455"/>
      <c r="B239" s="488"/>
      <c r="C239" s="488"/>
      <c r="D239" s="488"/>
      <c r="E239" s="488"/>
      <c r="F239" s="489"/>
      <c r="G239" s="489"/>
      <c r="H239" s="488"/>
      <c r="I239" s="469"/>
      <c r="J239" s="469"/>
      <c r="K239" s="458"/>
      <c r="L239" s="458"/>
      <c r="M239" s="458"/>
      <c r="N239" s="458"/>
      <c r="O239" s="455"/>
      <c r="P239" s="455"/>
      <c r="Q239" s="455"/>
      <c r="R239" s="458"/>
      <c r="S239" s="458"/>
      <c r="T239" s="458"/>
      <c r="U239" s="458"/>
      <c r="V239" s="461"/>
      <c r="W239" s="530"/>
      <c r="X239" s="455"/>
      <c r="Y239" s="455"/>
      <c r="Z239" s="455"/>
    </row>
    <row r="240" ht="18.75" customHeight="1">
      <c r="A240" s="455"/>
      <c r="B240" s="488"/>
      <c r="C240" s="488"/>
      <c r="D240" s="488"/>
      <c r="E240" s="488"/>
      <c r="F240" s="489"/>
      <c r="G240" s="489"/>
      <c r="H240" s="488"/>
      <c r="I240" s="469"/>
      <c r="J240" s="469"/>
      <c r="K240" s="458"/>
      <c r="L240" s="458"/>
      <c r="M240" s="458"/>
      <c r="N240" s="458"/>
      <c r="O240" s="455"/>
      <c r="P240" s="455"/>
      <c r="Q240" s="455"/>
      <c r="R240" s="458"/>
      <c r="S240" s="458"/>
      <c r="T240" s="458"/>
      <c r="U240" s="458"/>
      <c r="V240" s="461"/>
      <c r="W240" s="530"/>
      <c r="X240" s="455"/>
      <c r="Y240" s="455"/>
      <c r="Z240" s="455"/>
    </row>
    <row r="241" ht="18.75" customHeight="1">
      <c r="A241" s="455"/>
      <c r="B241" s="488"/>
      <c r="C241" s="488"/>
      <c r="D241" s="488"/>
      <c r="E241" s="488"/>
      <c r="F241" s="489"/>
      <c r="G241" s="489"/>
      <c r="H241" s="488"/>
      <c r="I241" s="469"/>
      <c r="J241" s="469"/>
      <c r="K241" s="458"/>
      <c r="L241" s="458"/>
      <c r="M241" s="458"/>
      <c r="N241" s="458"/>
      <c r="O241" s="455"/>
      <c r="P241" s="455"/>
      <c r="Q241" s="455"/>
      <c r="R241" s="458"/>
      <c r="S241" s="458"/>
      <c r="T241" s="458"/>
      <c r="U241" s="458"/>
      <c r="V241" s="461"/>
      <c r="W241" s="530"/>
      <c r="X241" s="455"/>
      <c r="Y241" s="455"/>
      <c r="Z241" s="455"/>
    </row>
    <row r="242" ht="18.75" customHeight="1">
      <c r="A242" s="455"/>
      <c r="B242" s="490"/>
      <c r="C242" s="490"/>
      <c r="D242" s="490"/>
      <c r="E242" s="490"/>
      <c r="F242" s="491"/>
      <c r="G242" s="491"/>
      <c r="H242" s="490"/>
      <c r="I242" s="492"/>
      <c r="J242" s="492"/>
      <c r="K242" s="458"/>
      <c r="L242" s="458"/>
      <c r="M242" s="458"/>
      <c r="N242" s="458"/>
      <c r="O242" s="455"/>
      <c r="P242" s="455"/>
      <c r="Q242" s="455"/>
      <c r="R242" s="458"/>
      <c r="S242" s="458"/>
      <c r="T242" s="458"/>
      <c r="U242" s="458"/>
      <c r="V242" s="461"/>
      <c r="W242" s="530"/>
      <c r="X242" s="455"/>
      <c r="Y242" s="455"/>
      <c r="Z242" s="455"/>
    </row>
    <row r="243" ht="18.75" customHeight="1">
      <c r="A243" s="455"/>
      <c r="B243" s="490"/>
      <c r="C243" s="490"/>
      <c r="D243" s="490"/>
      <c r="E243" s="490"/>
      <c r="F243" s="491"/>
      <c r="G243" s="491"/>
      <c r="H243" s="490"/>
      <c r="I243" s="492"/>
      <c r="J243" s="492"/>
      <c r="K243" s="458"/>
      <c r="L243" s="458"/>
      <c r="M243" s="458"/>
      <c r="N243" s="458"/>
      <c r="O243" s="455"/>
      <c r="P243" s="455"/>
      <c r="Q243" s="455"/>
      <c r="R243" s="458"/>
      <c r="S243" s="458"/>
      <c r="T243" s="458"/>
      <c r="U243" s="458"/>
      <c r="V243" s="458"/>
      <c r="W243" s="530"/>
      <c r="X243" s="455"/>
      <c r="Y243" s="455"/>
      <c r="Z243" s="455"/>
    </row>
    <row r="244" ht="18.75" customHeight="1">
      <c r="A244" s="455"/>
      <c r="B244" s="490"/>
      <c r="C244" s="490"/>
      <c r="D244" s="490"/>
      <c r="E244" s="490"/>
      <c r="F244" s="491"/>
      <c r="G244" s="491"/>
      <c r="H244" s="490"/>
      <c r="I244" s="492"/>
      <c r="J244" s="492"/>
      <c r="K244" s="458"/>
      <c r="L244" s="458"/>
      <c r="M244" s="458"/>
      <c r="N244" s="458"/>
      <c r="O244" s="455"/>
      <c r="P244" s="455"/>
      <c r="Q244" s="455"/>
      <c r="R244" s="458"/>
      <c r="S244" s="458"/>
      <c r="T244" s="458"/>
      <c r="U244" s="458"/>
      <c r="V244" s="458"/>
      <c r="W244" s="530"/>
      <c r="X244" s="455"/>
      <c r="Y244" s="455"/>
      <c r="Z244" s="455"/>
    </row>
    <row r="245" ht="18.75" customHeight="1">
      <c r="A245" s="455"/>
      <c r="B245" s="490"/>
      <c r="C245" s="490"/>
      <c r="D245" s="490"/>
      <c r="E245" s="490"/>
      <c r="F245" s="491"/>
      <c r="G245" s="491"/>
      <c r="H245" s="490"/>
      <c r="I245" s="492"/>
      <c r="J245" s="492"/>
      <c r="K245" s="458"/>
      <c r="L245" s="458"/>
      <c r="M245" s="458"/>
      <c r="N245" s="458"/>
      <c r="O245" s="455"/>
      <c r="P245" s="455"/>
      <c r="Q245" s="455"/>
      <c r="R245" s="458"/>
      <c r="S245" s="458"/>
      <c r="T245" s="458"/>
      <c r="U245" s="458"/>
      <c r="V245" s="458"/>
      <c r="W245" s="530"/>
      <c r="X245" s="455"/>
      <c r="Y245" s="455"/>
      <c r="Z245" s="455"/>
    </row>
    <row r="246" ht="18.75" customHeight="1">
      <c r="A246" s="455"/>
      <c r="B246" s="490"/>
      <c r="C246" s="490"/>
      <c r="D246" s="490"/>
      <c r="E246" s="490"/>
      <c r="F246" s="491"/>
      <c r="G246" s="491"/>
      <c r="H246" s="490"/>
      <c r="I246" s="492"/>
      <c r="J246" s="492"/>
      <c r="K246" s="458"/>
      <c r="L246" s="458"/>
      <c r="M246" s="458"/>
      <c r="N246" s="458"/>
      <c r="O246" s="455"/>
      <c r="P246" s="455"/>
      <c r="Q246" s="455"/>
      <c r="R246" s="458"/>
      <c r="S246" s="458"/>
      <c r="T246" s="458"/>
      <c r="U246" s="458"/>
      <c r="V246" s="458"/>
      <c r="W246" s="530"/>
      <c r="X246" s="455"/>
      <c r="Y246" s="455"/>
      <c r="Z246" s="455"/>
    </row>
    <row r="247" ht="18.75" customHeight="1">
      <c r="A247" s="455"/>
      <c r="B247" s="493"/>
      <c r="C247" s="493"/>
      <c r="D247" s="493"/>
      <c r="E247" s="493"/>
      <c r="F247" s="494"/>
      <c r="G247" s="494"/>
      <c r="H247" s="493"/>
      <c r="I247" s="495"/>
      <c r="J247" s="495"/>
      <c r="K247" s="458"/>
      <c r="L247" s="458"/>
      <c r="M247" s="458"/>
      <c r="N247" s="458"/>
      <c r="O247" s="455"/>
      <c r="P247" s="455"/>
      <c r="Q247" s="455"/>
      <c r="R247" s="458"/>
      <c r="S247" s="458"/>
      <c r="T247" s="458"/>
      <c r="U247" s="458"/>
      <c r="V247" s="458"/>
      <c r="W247" s="530"/>
      <c r="X247" s="455"/>
      <c r="Y247" s="455"/>
      <c r="Z247" s="455"/>
    </row>
    <row r="248" ht="18.75" customHeight="1">
      <c r="A248" s="455"/>
      <c r="B248" s="493"/>
      <c r="C248" s="493"/>
      <c r="D248" s="493"/>
      <c r="E248" s="493"/>
      <c r="F248" s="494"/>
      <c r="G248" s="494"/>
      <c r="H248" s="493"/>
      <c r="I248" s="495"/>
      <c r="J248" s="495"/>
      <c r="K248" s="458"/>
      <c r="L248" s="458"/>
      <c r="M248" s="458"/>
      <c r="N248" s="458"/>
      <c r="O248" s="455"/>
      <c r="P248" s="455"/>
      <c r="Q248" s="455"/>
      <c r="R248" s="458"/>
      <c r="S248" s="458"/>
      <c r="T248" s="458"/>
      <c r="U248" s="458"/>
      <c r="V248" s="458"/>
      <c r="W248" s="530"/>
      <c r="X248" s="455"/>
      <c r="Y248" s="455"/>
      <c r="Z248" s="455"/>
    </row>
    <row r="249" ht="18.75" customHeight="1">
      <c r="A249" s="455"/>
      <c r="B249" s="493"/>
      <c r="C249" s="493"/>
      <c r="D249" s="493"/>
      <c r="E249" s="493"/>
      <c r="F249" s="494"/>
      <c r="G249" s="494"/>
      <c r="H249" s="493"/>
      <c r="I249" s="495"/>
      <c r="J249" s="495"/>
      <c r="K249" s="458"/>
      <c r="L249" s="458"/>
      <c r="M249" s="458"/>
      <c r="N249" s="458"/>
      <c r="O249" s="455"/>
      <c r="P249" s="455"/>
      <c r="Q249" s="455"/>
      <c r="R249" s="458"/>
      <c r="S249" s="458"/>
      <c r="T249" s="458"/>
      <c r="U249" s="458"/>
      <c r="V249" s="458"/>
      <c r="W249" s="530"/>
      <c r="X249" s="455"/>
      <c r="Y249" s="455"/>
      <c r="Z249" s="455"/>
    </row>
    <row r="250" ht="18.75" customHeight="1">
      <c r="A250" s="455"/>
      <c r="B250" s="493"/>
      <c r="C250" s="493"/>
      <c r="D250" s="493"/>
      <c r="E250" s="493"/>
      <c r="F250" s="494"/>
      <c r="G250" s="494"/>
      <c r="H250" s="493"/>
      <c r="I250" s="495"/>
      <c r="J250" s="495"/>
      <c r="K250" s="458"/>
      <c r="L250" s="458"/>
      <c r="M250" s="458"/>
      <c r="N250" s="458"/>
      <c r="O250" s="455"/>
      <c r="P250" s="455"/>
      <c r="Q250" s="455"/>
      <c r="R250" s="458"/>
      <c r="S250" s="458"/>
      <c r="T250" s="458"/>
      <c r="U250" s="458"/>
      <c r="V250" s="458"/>
      <c r="W250" s="530"/>
      <c r="X250" s="455"/>
      <c r="Y250" s="455"/>
      <c r="Z250" s="455"/>
    </row>
    <row r="251" ht="18.75" customHeight="1">
      <c r="A251" s="455"/>
      <c r="B251" s="493"/>
      <c r="C251" s="493"/>
      <c r="D251" s="493"/>
      <c r="E251" s="493"/>
      <c r="F251" s="494"/>
      <c r="G251" s="494"/>
      <c r="H251" s="493"/>
      <c r="I251" s="495"/>
      <c r="J251" s="495"/>
      <c r="K251" s="458"/>
      <c r="L251" s="458"/>
      <c r="M251" s="458"/>
      <c r="N251" s="458"/>
      <c r="O251" s="455"/>
      <c r="P251" s="455"/>
      <c r="Q251" s="455"/>
      <c r="R251" s="458"/>
      <c r="S251" s="458"/>
      <c r="T251" s="458"/>
      <c r="U251" s="458"/>
      <c r="V251" s="458"/>
      <c r="W251" s="530"/>
      <c r="X251" s="455"/>
      <c r="Y251" s="455"/>
      <c r="Z251" s="455"/>
    </row>
    <row r="252" ht="18.75" customHeight="1">
      <c r="A252" s="455"/>
      <c r="B252" s="493"/>
      <c r="C252" s="493"/>
      <c r="D252" s="493"/>
      <c r="E252" s="493"/>
      <c r="F252" s="494"/>
      <c r="G252" s="494"/>
      <c r="H252" s="493"/>
      <c r="I252" s="495"/>
      <c r="J252" s="495"/>
      <c r="K252" s="458"/>
      <c r="L252" s="458"/>
      <c r="M252" s="458"/>
      <c r="N252" s="458"/>
      <c r="O252" s="455"/>
      <c r="P252" s="455"/>
      <c r="Q252" s="455"/>
      <c r="R252" s="458"/>
      <c r="S252" s="458"/>
      <c r="T252" s="458"/>
      <c r="U252" s="458"/>
      <c r="V252" s="458"/>
      <c r="W252" s="530"/>
      <c r="X252" s="455"/>
      <c r="Y252" s="455"/>
      <c r="Z252" s="455"/>
    </row>
    <row r="253" ht="18.75" customHeight="1">
      <c r="A253" s="455"/>
      <c r="B253" s="493"/>
      <c r="C253" s="493"/>
      <c r="D253" s="493"/>
      <c r="E253" s="493"/>
      <c r="F253" s="494"/>
      <c r="G253" s="494"/>
      <c r="H253" s="493"/>
      <c r="I253" s="495"/>
      <c r="J253" s="495"/>
      <c r="K253" s="458"/>
      <c r="L253" s="458"/>
      <c r="M253" s="458"/>
      <c r="N253" s="458"/>
      <c r="O253" s="455"/>
      <c r="P253" s="455"/>
      <c r="Q253" s="455"/>
      <c r="R253" s="458"/>
      <c r="S253" s="458"/>
      <c r="T253" s="458"/>
      <c r="U253" s="458"/>
      <c r="V253" s="458"/>
      <c r="W253" s="530"/>
      <c r="X253" s="455"/>
      <c r="Y253" s="455"/>
      <c r="Z253" s="455"/>
    </row>
    <row r="254" ht="18.75" customHeight="1">
      <c r="A254" s="455"/>
      <c r="B254" s="493"/>
      <c r="C254" s="493"/>
      <c r="D254" s="493"/>
      <c r="E254" s="493"/>
      <c r="F254" s="494"/>
      <c r="G254" s="494"/>
      <c r="H254" s="493"/>
      <c r="I254" s="495"/>
      <c r="J254" s="495"/>
      <c r="K254" s="458"/>
      <c r="L254" s="458"/>
      <c r="M254" s="458"/>
      <c r="N254" s="458"/>
      <c r="O254" s="455"/>
      <c r="P254" s="455"/>
      <c r="Q254" s="455"/>
      <c r="R254" s="458"/>
      <c r="S254" s="458"/>
      <c r="T254" s="458"/>
      <c r="U254" s="458"/>
      <c r="V254" s="458"/>
      <c r="W254" s="530"/>
      <c r="X254" s="455"/>
      <c r="Y254" s="455"/>
      <c r="Z254" s="455"/>
    </row>
    <row r="255" ht="18.75" customHeight="1">
      <c r="A255" s="455"/>
      <c r="B255" s="493"/>
      <c r="C255" s="493"/>
      <c r="D255" s="493"/>
      <c r="E255" s="493"/>
      <c r="F255" s="494"/>
      <c r="G255" s="494"/>
      <c r="H255" s="493"/>
      <c r="I255" s="495"/>
      <c r="J255" s="495"/>
      <c r="K255" s="458"/>
      <c r="L255" s="458"/>
      <c r="M255" s="458"/>
      <c r="N255" s="458"/>
      <c r="O255" s="455"/>
      <c r="P255" s="455"/>
      <c r="Q255" s="455"/>
      <c r="R255" s="458"/>
      <c r="S255" s="458"/>
      <c r="T255" s="458"/>
      <c r="U255" s="458"/>
      <c r="V255" s="458"/>
      <c r="W255" s="530"/>
      <c r="X255" s="455"/>
      <c r="Y255" s="455"/>
      <c r="Z255" s="455"/>
    </row>
    <row r="256" ht="18.75" customHeight="1">
      <c r="A256" s="455"/>
      <c r="B256" s="493"/>
      <c r="C256" s="493"/>
      <c r="D256" s="493"/>
      <c r="E256" s="493"/>
      <c r="F256" s="494"/>
      <c r="G256" s="494"/>
      <c r="H256" s="493"/>
      <c r="I256" s="495"/>
      <c r="J256" s="495"/>
      <c r="K256" s="458"/>
      <c r="L256" s="458"/>
      <c r="M256" s="458"/>
      <c r="N256" s="458"/>
      <c r="O256" s="455"/>
      <c r="P256" s="455"/>
      <c r="Q256" s="455"/>
      <c r="R256" s="458"/>
      <c r="S256" s="458"/>
      <c r="T256" s="458"/>
      <c r="U256" s="458"/>
      <c r="V256" s="458"/>
      <c r="W256" s="530"/>
      <c r="X256" s="455"/>
      <c r="Y256" s="455"/>
      <c r="Z256" s="455"/>
    </row>
    <row r="257" ht="18.75" customHeight="1">
      <c r="A257" s="455"/>
      <c r="B257" s="493"/>
      <c r="C257" s="493"/>
      <c r="D257" s="493"/>
      <c r="E257" s="493"/>
      <c r="F257" s="494"/>
      <c r="G257" s="494"/>
      <c r="H257" s="493"/>
      <c r="I257" s="495"/>
      <c r="J257" s="495"/>
      <c r="K257" s="458"/>
      <c r="L257" s="458"/>
      <c r="M257" s="458"/>
      <c r="N257" s="458"/>
      <c r="O257" s="455"/>
      <c r="P257" s="455"/>
      <c r="Q257" s="455"/>
      <c r="R257" s="458"/>
      <c r="S257" s="458"/>
      <c r="T257" s="458"/>
      <c r="U257" s="458"/>
      <c r="V257" s="458"/>
      <c r="W257" s="530"/>
      <c r="X257" s="455"/>
      <c r="Y257" s="455"/>
      <c r="Z257" s="455"/>
    </row>
    <row r="258" ht="18.75" customHeight="1">
      <c r="A258" s="455"/>
      <c r="B258" s="493"/>
      <c r="C258" s="493"/>
      <c r="D258" s="493"/>
      <c r="E258" s="493"/>
      <c r="F258" s="494"/>
      <c r="G258" s="494"/>
      <c r="H258" s="493"/>
      <c r="I258" s="495"/>
      <c r="J258" s="495"/>
      <c r="K258" s="458"/>
      <c r="L258" s="458"/>
      <c r="M258" s="458"/>
      <c r="N258" s="458"/>
      <c r="O258" s="455"/>
      <c r="P258" s="455"/>
      <c r="Q258" s="455"/>
      <c r="R258" s="458"/>
      <c r="S258" s="458"/>
      <c r="T258" s="458"/>
      <c r="U258" s="458"/>
      <c r="V258" s="458"/>
      <c r="W258" s="530"/>
      <c r="X258" s="455"/>
      <c r="Y258" s="455"/>
      <c r="Z258" s="455"/>
    </row>
    <row r="259" ht="18.75" customHeight="1">
      <c r="A259" s="455"/>
      <c r="B259" s="493"/>
      <c r="C259" s="493"/>
      <c r="D259" s="493"/>
      <c r="E259" s="493"/>
      <c r="F259" s="494"/>
      <c r="G259" s="494"/>
      <c r="H259" s="493"/>
      <c r="I259" s="495"/>
      <c r="J259" s="495"/>
      <c r="K259" s="458"/>
      <c r="L259" s="458"/>
      <c r="M259" s="458"/>
      <c r="N259" s="458"/>
      <c r="O259" s="455"/>
      <c r="P259" s="455"/>
      <c r="Q259" s="455"/>
      <c r="R259" s="458"/>
      <c r="S259" s="458"/>
      <c r="T259" s="458"/>
      <c r="U259" s="458"/>
      <c r="V259" s="458"/>
      <c r="W259" s="530"/>
      <c r="X259" s="455"/>
      <c r="Y259" s="455"/>
      <c r="Z259" s="455"/>
    </row>
    <row r="260" ht="18.75" customHeight="1">
      <c r="A260" s="455"/>
      <c r="B260" s="493"/>
      <c r="C260" s="493"/>
      <c r="D260" s="493"/>
      <c r="E260" s="493"/>
      <c r="F260" s="494"/>
      <c r="G260" s="494"/>
      <c r="H260" s="493"/>
      <c r="I260" s="495"/>
      <c r="J260" s="495"/>
      <c r="K260" s="458"/>
      <c r="L260" s="458"/>
      <c r="M260" s="458"/>
      <c r="N260" s="458"/>
      <c r="O260" s="455"/>
      <c r="P260" s="455"/>
      <c r="Q260" s="455"/>
      <c r="R260" s="458"/>
      <c r="S260" s="458"/>
      <c r="T260" s="458"/>
      <c r="U260" s="458"/>
      <c r="V260" s="458"/>
      <c r="W260" s="530"/>
      <c r="X260" s="455"/>
      <c r="Y260" s="455"/>
      <c r="Z260" s="455"/>
    </row>
    <row r="261" ht="18.75" customHeight="1">
      <c r="A261" s="455"/>
      <c r="B261" s="493"/>
      <c r="C261" s="493"/>
      <c r="D261" s="493"/>
      <c r="E261" s="493"/>
      <c r="F261" s="494"/>
      <c r="G261" s="494"/>
      <c r="H261" s="493"/>
      <c r="I261" s="495"/>
      <c r="J261" s="495"/>
      <c r="K261" s="458"/>
      <c r="L261" s="458"/>
      <c r="M261" s="458"/>
      <c r="N261" s="458"/>
      <c r="O261" s="455"/>
      <c r="P261" s="455"/>
      <c r="Q261" s="455"/>
      <c r="R261" s="458"/>
      <c r="S261" s="458"/>
      <c r="T261" s="458"/>
      <c r="U261" s="458"/>
      <c r="V261" s="458"/>
      <c r="W261" s="530"/>
      <c r="X261" s="455"/>
      <c r="Y261" s="455"/>
      <c r="Z261" s="455"/>
    </row>
    <row r="262" ht="18.75" customHeight="1">
      <c r="A262" s="455"/>
      <c r="B262" s="493"/>
      <c r="C262" s="493"/>
      <c r="D262" s="493"/>
      <c r="E262" s="493"/>
      <c r="F262" s="494"/>
      <c r="G262" s="494"/>
      <c r="H262" s="493"/>
      <c r="I262" s="495"/>
      <c r="J262" s="495"/>
      <c r="K262" s="458"/>
      <c r="L262" s="458"/>
      <c r="M262" s="458"/>
      <c r="N262" s="458"/>
      <c r="O262" s="455"/>
      <c r="P262" s="455"/>
      <c r="Q262" s="455"/>
      <c r="R262" s="458"/>
      <c r="S262" s="458"/>
      <c r="T262" s="458"/>
      <c r="U262" s="458"/>
      <c r="V262" s="458"/>
      <c r="W262" s="530"/>
      <c r="X262" s="455"/>
      <c r="Y262" s="455"/>
      <c r="Z262" s="455"/>
    </row>
    <row r="263" ht="18.75" customHeight="1">
      <c r="A263" s="455"/>
      <c r="B263" s="493"/>
      <c r="C263" s="493"/>
      <c r="D263" s="493"/>
      <c r="E263" s="493"/>
      <c r="F263" s="494"/>
      <c r="G263" s="494"/>
      <c r="H263" s="493"/>
      <c r="I263" s="495"/>
      <c r="J263" s="495"/>
      <c r="K263" s="458"/>
      <c r="L263" s="458"/>
      <c r="M263" s="458"/>
      <c r="N263" s="458"/>
      <c r="O263" s="455"/>
      <c r="P263" s="455"/>
      <c r="Q263" s="455"/>
      <c r="R263" s="458"/>
      <c r="S263" s="458"/>
      <c r="T263" s="458"/>
      <c r="U263" s="458"/>
      <c r="V263" s="458"/>
      <c r="W263" s="530"/>
      <c r="X263" s="455"/>
      <c r="Y263" s="455"/>
      <c r="Z263" s="455"/>
    </row>
    <row r="264" ht="18.75" customHeight="1">
      <c r="A264" s="455"/>
      <c r="B264" s="493"/>
      <c r="C264" s="493"/>
      <c r="D264" s="493"/>
      <c r="E264" s="493"/>
      <c r="F264" s="494"/>
      <c r="G264" s="494"/>
      <c r="H264" s="493"/>
      <c r="I264" s="495"/>
      <c r="J264" s="495"/>
      <c r="K264" s="458"/>
      <c r="L264" s="458"/>
      <c r="M264" s="458"/>
      <c r="N264" s="458"/>
      <c r="O264" s="455"/>
      <c r="P264" s="455"/>
      <c r="Q264" s="455"/>
      <c r="R264" s="458"/>
      <c r="S264" s="458"/>
      <c r="T264" s="458"/>
      <c r="U264" s="458"/>
      <c r="V264" s="458"/>
      <c r="W264" s="530"/>
      <c r="X264" s="455"/>
      <c r="Y264" s="455"/>
      <c r="Z264" s="455"/>
    </row>
    <row r="265" ht="18.75" customHeight="1">
      <c r="A265" s="455"/>
      <c r="B265" s="493"/>
      <c r="C265" s="493"/>
      <c r="D265" s="493"/>
      <c r="E265" s="493"/>
      <c r="F265" s="494"/>
      <c r="G265" s="494"/>
      <c r="H265" s="493"/>
      <c r="I265" s="495"/>
      <c r="J265" s="495"/>
      <c r="K265" s="458"/>
      <c r="L265" s="458"/>
      <c r="M265" s="458"/>
      <c r="N265" s="458"/>
      <c r="O265" s="455"/>
      <c r="P265" s="455"/>
      <c r="Q265" s="455"/>
      <c r="R265" s="458"/>
      <c r="S265" s="458"/>
      <c r="T265" s="458"/>
      <c r="U265" s="458"/>
      <c r="V265" s="458"/>
      <c r="W265" s="530"/>
      <c r="X265" s="455"/>
      <c r="Y265" s="455"/>
      <c r="Z265" s="455"/>
    </row>
    <row r="266" ht="18.75" customHeight="1">
      <c r="A266" s="455"/>
      <c r="B266" s="493"/>
      <c r="C266" s="493"/>
      <c r="D266" s="493"/>
      <c r="E266" s="493"/>
      <c r="F266" s="494"/>
      <c r="G266" s="494"/>
      <c r="H266" s="493"/>
      <c r="I266" s="495"/>
      <c r="J266" s="495"/>
      <c r="K266" s="458"/>
      <c r="L266" s="458"/>
      <c r="M266" s="458"/>
      <c r="N266" s="458"/>
      <c r="O266" s="455"/>
      <c r="P266" s="455"/>
      <c r="Q266" s="455"/>
      <c r="R266" s="458"/>
      <c r="S266" s="458"/>
      <c r="T266" s="458"/>
      <c r="U266" s="458"/>
      <c r="V266" s="458"/>
      <c r="W266" s="530"/>
      <c r="X266" s="455"/>
      <c r="Y266" s="455"/>
      <c r="Z266" s="455"/>
    </row>
    <row r="267" ht="18.75" customHeight="1">
      <c r="A267" s="455"/>
      <c r="B267" s="493"/>
      <c r="C267" s="493"/>
      <c r="D267" s="493"/>
      <c r="E267" s="493"/>
      <c r="F267" s="494"/>
      <c r="G267" s="494"/>
      <c r="H267" s="493"/>
      <c r="I267" s="495"/>
      <c r="J267" s="495"/>
      <c r="K267" s="458"/>
      <c r="L267" s="458"/>
      <c r="M267" s="458"/>
      <c r="N267" s="458"/>
      <c r="O267" s="455"/>
      <c r="P267" s="455"/>
      <c r="Q267" s="455"/>
      <c r="R267" s="458"/>
      <c r="S267" s="458"/>
      <c r="T267" s="458"/>
      <c r="U267" s="458"/>
      <c r="V267" s="458"/>
      <c r="W267" s="530"/>
      <c r="X267" s="455"/>
      <c r="Y267" s="455"/>
      <c r="Z267" s="455"/>
    </row>
    <row r="268" ht="18.75" customHeight="1">
      <c r="A268" s="455"/>
      <c r="B268" s="493"/>
      <c r="C268" s="493"/>
      <c r="D268" s="493"/>
      <c r="E268" s="493"/>
      <c r="F268" s="494"/>
      <c r="G268" s="494"/>
      <c r="H268" s="493"/>
      <c r="I268" s="495"/>
      <c r="J268" s="495"/>
      <c r="K268" s="458"/>
      <c r="L268" s="458"/>
      <c r="M268" s="458"/>
      <c r="N268" s="458"/>
      <c r="O268" s="455"/>
      <c r="P268" s="455"/>
      <c r="Q268" s="455"/>
      <c r="R268" s="458"/>
      <c r="S268" s="458"/>
      <c r="T268" s="458"/>
      <c r="U268" s="458"/>
      <c r="V268" s="458"/>
      <c r="W268" s="530"/>
      <c r="X268" s="455"/>
      <c r="Y268" s="455"/>
      <c r="Z268" s="455"/>
    </row>
    <row r="269" ht="18.75" customHeight="1">
      <c r="A269" s="455"/>
      <c r="B269" s="493"/>
      <c r="C269" s="493"/>
      <c r="D269" s="493"/>
      <c r="E269" s="493"/>
      <c r="F269" s="494"/>
      <c r="G269" s="494"/>
      <c r="H269" s="493"/>
      <c r="I269" s="495"/>
      <c r="J269" s="495"/>
      <c r="K269" s="458"/>
      <c r="L269" s="458"/>
      <c r="M269" s="458"/>
      <c r="N269" s="458"/>
      <c r="O269" s="455"/>
      <c r="P269" s="455"/>
      <c r="Q269" s="455"/>
      <c r="R269" s="458"/>
      <c r="S269" s="458"/>
      <c r="T269" s="458"/>
      <c r="U269" s="458"/>
      <c r="V269" s="458"/>
      <c r="W269" s="530"/>
      <c r="X269" s="455"/>
      <c r="Y269" s="455"/>
      <c r="Z269" s="455"/>
    </row>
    <row r="270" ht="18.75" customHeight="1">
      <c r="A270" s="455"/>
      <c r="B270" s="493"/>
      <c r="C270" s="493"/>
      <c r="D270" s="493"/>
      <c r="E270" s="493"/>
      <c r="F270" s="494"/>
      <c r="G270" s="494"/>
      <c r="H270" s="493"/>
      <c r="I270" s="495"/>
      <c r="J270" s="495"/>
      <c r="K270" s="458"/>
      <c r="L270" s="458"/>
      <c r="M270" s="458"/>
      <c r="N270" s="458"/>
      <c r="O270" s="455"/>
      <c r="P270" s="455"/>
      <c r="Q270" s="455"/>
      <c r="R270" s="458"/>
      <c r="S270" s="458"/>
      <c r="T270" s="458"/>
      <c r="U270" s="458"/>
      <c r="V270" s="458"/>
      <c r="W270" s="530"/>
      <c r="X270" s="455"/>
      <c r="Y270" s="455"/>
      <c r="Z270" s="455"/>
    </row>
    <row r="271" ht="18.75" customHeight="1">
      <c r="A271" s="455"/>
      <c r="B271" s="493"/>
      <c r="C271" s="493"/>
      <c r="D271" s="493"/>
      <c r="E271" s="493"/>
      <c r="F271" s="494"/>
      <c r="G271" s="494"/>
      <c r="H271" s="493"/>
      <c r="I271" s="495"/>
      <c r="J271" s="495"/>
      <c r="K271" s="458"/>
      <c r="L271" s="458"/>
      <c r="M271" s="458"/>
      <c r="N271" s="458"/>
      <c r="O271" s="455"/>
      <c r="P271" s="455"/>
      <c r="Q271" s="455"/>
      <c r="R271" s="458"/>
      <c r="S271" s="458"/>
      <c r="T271" s="458"/>
      <c r="U271" s="458"/>
      <c r="V271" s="458"/>
      <c r="W271" s="530"/>
      <c r="X271" s="455"/>
      <c r="Y271" s="455"/>
      <c r="Z271" s="455"/>
    </row>
    <row r="272" ht="18.75" customHeight="1">
      <c r="A272" s="455"/>
      <c r="B272" s="493"/>
      <c r="C272" s="493"/>
      <c r="D272" s="493"/>
      <c r="E272" s="493"/>
      <c r="F272" s="494"/>
      <c r="G272" s="494"/>
      <c r="H272" s="493"/>
      <c r="I272" s="495"/>
      <c r="J272" s="495"/>
      <c r="K272" s="458"/>
      <c r="L272" s="458"/>
      <c r="M272" s="458"/>
      <c r="N272" s="458"/>
      <c r="O272" s="455"/>
      <c r="P272" s="455"/>
      <c r="Q272" s="455"/>
      <c r="R272" s="458"/>
      <c r="S272" s="458"/>
      <c r="T272" s="458"/>
      <c r="U272" s="458"/>
      <c r="V272" s="458"/>
      <c r="W272" s="530"/>
      <c r="X272" s="455"/>
      <c r="Y272" s="455"/>
      <c r="Z272" s="455"/>
    </row>
    <row r="273" ht="18.75" customHeight="1">
      <c r="A273" s="455"/>
      <c r="B273" s="493"/>
      <c r="C273" s="493"/>
      <c r="D273" s="493"/>
      <c r="E273" s="493"/>
      <c r="F273" s="494"/>
      <c r="G273" s="494"/>
      <c r="H273" s="493"/>
      <c r="I273" s="495"/>
      <c r="J273" s="495"/>
      <c r="K273" s="458"/>
      <c r="L273" s="458"/>
      <c r="M273" s="458"/>
      <c r="N273" s="458"/>
      <c r="O273" s="455"/>
      <c r="P273" s="455"/>
      <c r="Q273" s="455"/>
      <c r="R273" s="458"/>
      <c r="S273" s="458"/>
      <c r="T273" s="458"/>
      <c r="U273" s="458"/>
      <c r="V273" s="458"/>
      <c r="W273" s="530"/>
      <c r="X273" s="455"/>
      <c r="Y273" s="455"/>
      <c r="Z273" s="455"/>
    </row>
    <row r="274" ht="18.75" customHeight="1">
      <c r="A274" s="455"/>
      <c r="B274" s="493"/>
      <c r="C274" s="493"/>
      <c r="D274" s="493"/>
      <c r="E274" s="493"/>
      <c r="F274" s="494"/>
      <c r="G274" s="494"/>
      <c r="H274" s="493"/>
      <c r="I274" s="495"/>
      <c r="J274" s="495"/>
      <c r="K274" s="458"/>
      <c r="L274" s="458"/>
      <c r="M274" s="458"/>
      <c r="N274" s="458"/>
      <c r="O274" s="455"/>
      <c r="P274" s="455"/>
      <c r="Q274" s="455"/>
      <c r="R274" s="458"/>
      <c r="S274" s="458"/>
      <c r="T274" s="458"/>
      <c r="U274" s="458"/>
      <c r="V274" s="458"/>
      <c r="W274" s="530"/>
      <c r="X274" s="455"/>
      <c r="Y274" s="455"/>
      <c r="Z274" s="455"/>
    </row>
    <row r="275" ht="18.75" customHeight="1">
      <c r="A275" s="455"/>
      <c r="B275" s="493"/>
      <c r="C275" s="493"/>
      <c r="D275" s="493"/>
      <c r="E275" s="493"/>
      <c r="F275" s="494"/>
      <c r="G275" s="494"/>
      <c r="H275" s="493"/>
      <c r="I275" s="495"/>
      <c r="J275" s="495"/>
      <c r="K275" s="458"/>
      <c r="L275" s="458"/>
      <c r="M275" s="458"/>
      <c r="N275" s="458"/>
      <c r="O275" s="455"/>
      <c r="P275" s="455"/>
      <c r="Q275" s="455"/>
      <c r="R275" s="458"/>
      <c r="S275" s="458"/>
      <c r="T275" s="458"/>
      <c r="U275" s="458"/>
      <c r="V275" s="458"/>
      <c r="W275" s="530"/>
      <c r="X275" s="455"/>
      <c r="Y275" s="455"/>
      <c r="Z275" s="455"/>
    </row>
    <row r="276" ht="18.75" customHeight="1">
      <c r="A276" s="455"/>
      <c r="B276" s="493"/>
      <c r="C276" s="493"/>
      <c r="D276" s="493"/>
      <c r="E276" s="493"/>
      <c r="F276" s="494"/>
      <c r="G276" s="494"/>
      <c r="H276" s="493"/>
      <c r="I276" s="495"/>
      <c r="J276" s="495"/>
      <c r="K276" s="458"/>
      <c r="L276" s="458"/>
      <c r="M276" s="458"/>
      <c r="N276" s="458"/>
      <c r="O276" s="455"/>
      <c r="P276" s="455"/>
      <c r="Q276" s="455"/>
      <c r="R276" s="458"/>
      <c r="S276" s="458"/>
      <c r="T276" s="458"/>
      <c r="U276" s="458"/>
      <c r="V276" s="458"/>
      <c r="W276" s="530"/>
      <c r="X276" s="455"/>
      <c r="Y276" s="455"/>
      <c r="Z276" s="455"/>
    </row>
    <row r="277" ht="18.75" customHeight="1">
      <c r="A277" s="455"/>
      <c r="B277" s="493"/>
      <c r="C277" s="493"/>
      <c r="D277" s="493"/>
      <c r="E277" s="493"/>
      <c r="F277" s="494"/>
      <c r="G277" s="494"/>
      <c r="H277" s="493"/>
      <c r="I277" s="495"/>
      <c r="J277" s="495"/>
      <c r="K277" s="458"/>
      <c r="L277" s="458"/>
      <c r="M277" s="458"/>
      <c r="N277" s="458"/>
      <c r="O277" s="455"/>
      <c r="P277" s="455"/>
      <c r="Q277" s="455"/>
      <c r="R277" s="458"/>
      <c r="S277" s="458"/>
      <c r="T277" s="458"/>
      <c r="U277" s="458"/>
      <c r="V277" s="458"/>
      <c r="W277" s="530"/>
      <c r="X277" s="455"/>
      <c r="Y277" s="455"/>
      <c r="Z277" s="455"/>
    </row>
    <row r="278" ht="18.75" customHeight="1">
      <c r="A278" s="349"/>
      <c r="B278" s="458"/>
      <c r="C278" s="458"/>
      <c r="D278" s="458"/>
      <c r="E278" s="458"/>
      <c r="F278" s="496"/>
      <c r="G278" s="496"/>
      <c r="H278" s="475"/>
      <c r="I278" s="475"/>
      <c r="J278" s="475"/>
      <c r="K278" s="457"/>
      <c r="L278" s="457"/>
      <c r="M278" s="457"/>
      <c r="N278" s="457"/>
      <c r="O278" s="457"/>
      <c r="P278" s="457"/>
      <c r="Q278" s="457"/>
      <c r="R278" s="349"/>
      <c r="S278" s="349"/>
      <c r="T278" s="349"/>
      <c r="U278" s="349"/>
      <c r="V278" s="349"/>
      <c r="W278" s="540"/>
      <c r="X278" s="349"/>
      <c r="Y278" s="349"/>
      <c r="Z278" s="349"/>
    </row>
    <row r="279" ht="18.75" customHeight="1">
      <c r="A279" s="349"/>
      <c r="B279" s="458"/>
      <c r="C279" s="458"/>
      <c r="D279" s="458"/>
      <c r="E279" s="458"/>
      <c r="F279" s="497"/>
      <c r="G279" s="497"/>
      <c r="H279" s="458"/>
      <c r="I279" s="349"/>
      <c r="J279" s="349"/>
      <c r="K279" s="349"/>
      <c r="L279" s="349"/>
      <c r="M279" s="349"/>
      <c r="N279" s="349"/>
      <c r="O279" s="349"/>
      <c r="P279" s="349"/>
      <c r="Q279" s="349"/>
      <c r="R279" s="349"/>
      <c r="S279" s="349"/>
      <c r="T279" s="349"/>
      <c r="U279" s="349"/>
      <c r="V279" s="349"/>
      <c r="W279" s="540"/>
      <c r="X279" s="349"/>
      <c r="Y279" s="349"/>
      <c r="Z279" s="349"/>
    </row>
    <row r="280" ht="18.75" customHeight="1">
      <c r="A280" s="349"/>
      <c r="B280" s="349"/>
      <c r="C280" s="349"/>
      <c r="D280" s="349"/>
      <c r="E280" s="349"/>
      <c r="F280" s="498"/>
      <c r="G280" s="498"/>
      <c r="H280" s="349"/>
      <c r="I280" s="349"/>
      <c r="J280" s="349"/>
      <c r="K280" s="349"/>
      <c r="L280" s="349"/>
      <c r="M280" s="349"/>
      <c r="N280" s="349"/>
      <c r="O280" s="349"/>
      <c r="P280" s="349"/>
      <c r="Q280" s="349"/>
      <c r="R280" s="349"/>
      <c r="S280" s="349"/>
      <c r="T280" s="349"/>
      <c r="U280" s="349"/>
      <c r="V280" s="349"/>
      <c r="W280" s="540"/>
      <c r="X280" s="349"/>
      <c r="Y280" s="349"/>
      <c r="Z280" s="349"/>
    </row>
    <row r="281" ht="18.75" customHeight="1">
      <c r="A281" s="349"/>
      <c r="B281" s="349"/>
      <c r="C281" s="349"/>
      <c r="D281" s="349"/>
      <c r="E281" s="349"/>
      <c r="F281" s="498"/>
      <c r="G281" s="498"/>
      <c r="H281" s="349"/>
      <c r="I281" s="349"/>
      <c r="J281" s="349"/>
      <c r="K281" s="349"/>
      <c r="L281" s="349"/>
      <c r="M281" s="349"/>
      <c r="N281" s="349"/>
      <c r="O281" s="349"/>
      <c r="P281" s="349"/>
      <c r="Q281" s="349"/>
      <c r="R281" s="349"/>
      <c r="S281" s="349"/>
      <c r="T281" s="349"/>
      <c r="U281" s="349"/>
      <c r="V281" s="349"/>
      <c r="W281" s="540"/>
      <c r="X281" s="349"/>
      <c r="Y281" s="349"/>
      <c r="Z281" s="349"/>
    </row>
    <row r="282" ht="18.75" customHeight="1">
      <c r="A282" s="349"/>
      <c r="B282" s="349"/>
      <c r="C282" s="349"/>
      <c r="D282" s="349"/>
      <c r="E282" s="349"/>
      <c r="F282" s="498"/>
      <c r="G282" s="498"/>
      <c r="H282" s="349"/>
      <c r="I282" s="349"/>
      <c r="J282" s="349"/>
      <c r="K282" s="349"/>
      <c r="L282" s="349"/>
      <c r="M282" s="349"/>
      <c r="N282" s="349"/>
      <c r="O282" s="349"/>
      <c r="P282" s="349"/>
      <c r="Q282" s="349"/>
      <c r="R282" s="349"/>
      <c r="S282" s="349"/>
      <c r="T282" s="349"/>
      <c r="U282" s="349"/>
      <c r="V282" s="349"/>
      <c r="W282" s="540"/>
      <c r="X282" s="349"/>
      <c r="Y282" s="349"/>
      <c r="Z282" s="349"/>
    </row>
    <row r="283" ht="18.75" customHeight="1">
      <c r="A283" s="139"/>
      <c r="B283" s="349"/>
      <c r="C283" s="349"/>
      <c r="D283" s="349"/>
      <c r="E283" s="349"/>
      <c r="F283" s="498"/>
      <c r="G283" s="498"/>
      <c r="H283" s="349"/>
      <c r="I283" s="349"/>
      <c r="J283" s="349"/>
      <c r="K283" s="349"/>
      <c r="L283" s="349"/>
      <c r="M283" s="349"/>
      <c r="N283" s="349"/>
      <c r="O283" s="349"/>
      <c r="P283" s="349"/>
      <c r="Q283" s="349"/>
      <c r="R283" s="349"/>
      <c r="S283" s="349"/>
      <c r="T283" s="349"/>
      <c r="U283" s="349"/>
      <c r="V283" s="349"/>
      <c r="W283" s="540"/>
      <c r="X283" s="349"/>
      <c r="Y283" s="349"/>
      <c r="Z283" s="349"/>
    </row>
    <row r="284" ht="18.75" customHeight="1">
      <c r="A284" s="349"/>
      <c r="B284" s="349"/>
      <c r="C284" s="349"/>
      <c r="D284" s="349"/>
      <c r="E284" s="349"/>
      <c r="F284" s="498"/>
      <c r="G284" s="498"/>
      <c r="H284" s="349"/>
      <c r="I284" s="349"/>
      <c r="J284" s="349"/>
      <c r="K284" s="349"/>
      <c r="L284" s="349"/>
      <c r="M284" s="349"/>
      <c r="N284" s="349"/>
      <c r="O284" s="349"/>
      <c r="P284" s="349"/>
      <c r="Q284" s="349"/>
      <c r="R284" s="349"/>
      <c r="S284" s="349"/>
      <c r="T284" s="349"/>
      <c r="U284" s="349"/>
      <c r="V284" s="349"/>
      <c r="W284" s="540"/>
      <c r="X284" s="349"/>
      <c r="Y284" s="349"/>
      <c r="Z284" s="349"/>
    </row>
    <row r="285" ht="18.75" customHeight="1">
      <c r="A285" s="349"/>
      <c r="B285" s="475"/>
      <c r="C285" s="499"/>
      <c r="D285" s="499"/>
      <c r="E285" s="499"/>
      <c r="F285" s="500"/>
      <c r="G285" s="500"/>
      <c r="H285" s="475"/>
      <c r="I285" s="475"/>
      <c r="J285" s="475"/>
      <c r="K285" s="349"/>
      <c r="L285" s="349"/>
      <c r="M285" s="349"/>
      <c r="N285" s="349"/>
      <c r="O285" s="349"/>
      <c r="P285" s="349"/>
      <c r="Q285" s="349"/>
      <c r="R285" s="349"/>
      <c r="S285" s="349"/>
      <c r="T285" s="349"/>
      <c r="U285" s="349"/>
      <c r="V285" s="349"/>
      <c r="W285" s="540"/>
      <c r="X285" s="349"/>
      <c r="Y285" s="349"/>
      <c r="Z285" s="349"/>
    </row>
    <row r="286" ht="18.75" customHeight="1">
      <c r="A286" s="501"/>
      <c r="B286" s="456"/>
      <c r="C286" s="456"/>
      <c r="D286" s="456"/>
      <c r="E286" s="456"/>
      <c r="F286" s="463"/>
      <c r="G286" s="463"/>
      <c r="H286" s="456"/>
      <c r="I286" s="469"/>
      <c r="J286" s="469"/>
      <c r="K286" s="349"/>
      <c r="L286" s="349"/>
      <c r="M286" s="349"/>
      <c r="N286" s="349"/>
      <c r="O286" s="502"/>
      <c r="P286" s="502"/>
      <c r="Q286" s="502"/>
      <c r="R286" s="349"/>
      <c r="S286" s="349"/>
      <c r="T286" s="349"/>
      <c r="U286" s="349"/>
      <c r="V286" s="349"/>
      <c r="W286" s="540"/>
      <c r="X286" s="349"/>
      <c r="Y286" s="349"/>
      <c r="Z286" s="349"/>
    </row>
    <row r="287" ht="18.75" customHeight="1">
      <c r="A287" s="501"/>
      <c r="B287" s="456"/>
      <c r="C287" s="456"/>
      <c r="D287" s="456"/>
      <c r="E287" s="456"/>
      <c r="F287" s="463"/>
      <c r="G287" s="463"/>
      <c r="H287" s="456"/>
      <c r="I287" s="469"/>
      <c r="J287" s="469"/>
      <c r="K287" s="349"/>
      <c r="L287" s="349"/>
      <c r="M287" s="349"/>
      <c r="N287" s="349"/>
      <c r="O287" s="502"/>
      <c r="P287" s="502"/>
      <c r="Q287" s="502"/>
      <c r="R287" s="349"/>
      <c r="S287" s="349"/>
      <c r="T287" s="349"/>
      <c r="U287" s="349"/>
      <c r="V287" s="349"/>
      <c r="W287" s="540"/>
      <c r="X287" s="493"/>
      <c r="Y287" s="493"/>
      <c r="Z287" s="349"/>
    </row>
    <row r="288" ht="18.75" customHeight="1">
      <c r="A288" s="501"/>
      <c r="B288" s="456"/>
      <c r="C288" s="456"/>
      <c r="D288" s="456"/>
      <c r="E288" s="456"/>
      <c r="F288" s="463"/>
      <c r="G288" s="463"/>
      <c r="H288" s="456"/>
      <c r="I288" s="469"/>
      <c r="J288" s="469"/>
      <c r="K288" s="349"/>
      <c r="L288" s="349"/>
      <c r="M288" s="349"/>
      <c r="N288" s="349"/>
      <c r="O288" s="502"/>
      <c r="P288" s="502"/>
      <c r="Q288" s="502"/>
      <c r="R288" s="349"/>
      <c r="S288" s="349"/>
      <c r="T288" s="349"/>
      <c r="U288" s="349"/>
      <c r="V288" s="349"/>
      <c r="W288" s="540"/>
      <c r="X288" s="493"/>
      <c r="Y288" s="493"/>
      <c r="Z288" s="349"/>
    </row>
    <row r="289" ht="18.75" customHeight="1">
      <c r="A289" s="501"/>
      <c r="B289" s="456"/>
      <c r="C289" s="456"/>
      <c r="D289" s="456"/>
      <c r="E289" s="456"/>
      <c r="F289" s="463"/>
      <c r="G289" s="463"/>
      <c r="H289" s="456"/>
      <c r="I289" s="469"/>
      <c r="J289" s="469"/>
      <c r="K289" s="349"/>
      <c r="L289" s="349"/>
      <c r="M289" s="349"/>
      <c r="N289" s="349"/>
      <c r="O289" s="502"/>
      <c r="P289" s="502"/>
      <c r="Q289" s="502"/>
      <c r="R289" s="349"/>
      <c r="S289" s="349"/>
      <c r="T289" s="349"/>
      <c r="U289" s="349"/>
      <c r="V289" s="349"/>
      <c r="W289" s="540"/>
      <c r="X289" s="493"/>
      <c r="Y289" s="493"/>
      <c r="Z289" s="349"/>
    </row>
    <row r="290" ht="18.75" customHeight="1">
      <c r="A290" s="501"/>
      <c r="B290" s="456"/>
      <c r="C290" s="456"/>
      <c r="D290" s="456"/>
      <c r="E290" s="456"/>
      <c r="F290" s="463"/>
      <c r="G290" s="463"/>
      <c r="H290" s="456"/>
      <c r="I290" s="469"/>
      <c r="J290" s="469"/>
      <c r="K290" s="349"/>
      <c r="L290" s="349"/>
      <c r="M290" s="349"/>
      <c r="N290" s="349"/>
      <c r="O290" s="502"/>
      <c r="P290" s="502"/>
      <c r="Q290" s="502"/>
      <c r="R290" s="349"/>
      <c r="S290" s="349"/>
      <c r="T290" s="349"/>
      <c r="U290" s="349"/>
      <c r="V290" s="349"/>
      <c r="W290" s="540"/>
      <c r="X290" s="349"/>
      <c r="Y290" s="349"/>
      <c r="Z290" s="349"/>
    </row>
    <row r="291" ht="18.75" customHeight="1">
      <c r="A291" s="501"/>
      <c r="B291" s="456"/>
      <c r="C291" s="456"/>
      <c r="D291" s="456"/>
      <c r="E291" s="456"/>
      <c r="F291" s="463"/>
      <c r="G291" s="463"/>
      <c r="H291" s="456"/>
      <c r="I291" s="469"/>
      <c r="J291" s="469"/>
      <c r="K291" s="349"/>
      <c r="L291" s="349"/>
      <c r="M291" s="349"/>
      <c r="N291" s="349"/>
      <c r="O291" s="502"/>
      <c r="P291" s="502"/>
      <c r="Q291" s="502"/>
      <c r="R291" s="349"/>
      <c r="S291" s="349"/>
      <c r="T291" s="349"/>
      <c r="U291" s="349"/>
      <c r="V291" s="349"/>
      <c r="W291" s="540"/>
      <c r="X291" s="349"/>
      <c r="Y291" s="349"/>
      <c r="Z291" s="349"/>
    </row>
    <row r="292" ht="18.75" customHeight="1">
      <c r="A292" s="501"/>
      <c r="B292" s="456"/>
      <c r="C292" s="456"/>
      <c r="D292" s="456"/>
      <c r="E292" s="456"/>
      <c r="F292" s="463"/>
      <c r="G292" s="463"/>
      <c r="H292" s="456"/>
      <c r="I292" s="469"/>
      <c r="J292" s="469"/>
      <c r="K292" s="349"/>
      <c r="L292" s="349"/>
      <c r="M292" s="349"/>
      <c r="N292" s="349"/>
      <c r="O292" s="502"/>
      <c r="P292" s="502"/>
      <c r="Q292" s="502"/>
      <c r="R292" s="349"/>
      <c r="S292" s="349"/>
      <c r="T292" s="349"/>
      <c r="U292" s="349"/>
      <c r="V292" s="349"/>
      <c r="W292" s="540"/>
      <c r="X292" s="349"/>
      <c r="Y292" s="349"/>
      <c r="Z292" s="349"/>
    </row>
    <row r="293" ht="18.75" customHeight="1">
      <c r="A293" s="501"/>
      <c r="B293" s="456"/>
      <c r="C293" s="456"/>
      <c r="D293" s="456"/>
      <c r="E293" s="456"/>
      <c r="F293" s="463"/>
      <c r="G293" s="463"/>
      <c r="H293" s="456"/>
      <c r="I293" s="469"/>
      <c r="J293" s="469"/>
      <c r="K293" s="349"/>
      <c r="L293" s="349"/>
      <c r="M293" s="349"/>
      <c r="N293" s="349"/>
      <c r="O293" s="502"/>
      <c r="P293" s="502"/>
      <c r="Q293" s="502"/>
      <c r="R293" s="349"/>
      <c r="S293" s="349"/>
      <c r="T293" s="349"/>
      <c r="U293" s="349"/>
      <c r="V293" s="349"/>
      <c r="W293" s="540"/>
      <c r="X293" s="349"/>
      <c r="Y293" s="349"/>
      <c r="Z293" s="349"/>
    </row>
    <row r="294" ht="18.75" customHeight="1">
      <c r="A294" s="501"/>
      <c r="B294" s="456"/>
      <c r="C294" s="456"/>
      <c r="D294" s="456"/>
      <c r="E294" s="456"/>
      <c r="F294" s="463"/>
      <c r="G294" s="463"/>
      <c r="H294" s="456"/>
      <c r="I294" s="469"/>
      <c r="J294" s="469"/>
      <c r="K294" s="349"/>
      <c r="L294" s="349"/>
      <c r="M294" s="349"/>
      <c r="N294" s="349"/>
      <c r="O294" s="502"/>
      <c r="P294" s="502"/>
      <c r="Q294" s="502"/>
      <c r="R294" s="349"/>
      <c r="S294" s="349"/>
      <c r="T294" s="349"/>
      <c r="U294" s="349"/>
      <c r="V294" s="349"/>
      <c r="W294" s="540"/>
      <c r="X294" s="349"/>
      <c r="Y294" s="349"/>
      <c r="Z294" s="349"/>
    </row>
    <row r="295" ht="18.75" customHeight="1">
      <c r="A295" s="501"/>
      <c r="B295" s="456"/>
      <c r="C295" s="456"/>
      <c r="D295" s="456"/>
      <c r="E295" s="456"/>
      <c r="F295" s="463"/>
      <c r="G295" s="463"/>
      <c r="H295" s="456"/>
      <c r="I295" s="469"/>
      <c r="J295" s="469"/>
      <c r="K295" s="349"/>
      <c r="L295" s="349"/>
      <c r="M295" s="349"/>
      <c r="N295" s="349"/>
      <c r="O295" s="349"/>
      <c r="P295" s="349"/>
      <c r="Q295" s="349"/>
      <c r="R295" s="349"/>
      <c r="S295" s="349"/>
      <c r="T295" s="349"/>
      <c r="U295" s="349"/>
      <c r="V295" s="349"/>
      <c r="W295" s="541"/>
      <c r="X295" s="349"/>
      <c r="Y295" s="349"/>
      <c r="Z295" s="349"/>
    </row>
    <row r="296" ht="18.75" customHeight="1">
      <c r="A296" s="501"/>
      <c r="B296" s="349"/>
      <c r="C296" s="349"/>
      <c r="D296" s="349"/>
      <c r="E296" s="349"/>
      <c r="F296" s="500"/>
      <c r="G296" s="500"/>
      <c r="H296" s="349"/>
      <c r="I296" s="504"/>
      <c r="J296" s="504"/>
      <c r="K296" s="349"/>
      <c r="L296" s="349"/>
      <c r="M296" s="349"/>
      <c r="N296" s="349"/>
      <c r="O296" s="349"/>
      <c r="P296" s="349"/>
      <c r="Q296" s="349"/>
      <c r="R296" s="349"/>
      <c r="S296" s="349"/>
      <c r="T296" s="349"/>
      <c r="U296" s="349"/>
      <c r="V296" s="349"/>
      <c r="W296" s="541"/>
      <c r="X296" s="349"/>
      <c r="Y296" s="349"/>
      <c r="Z296" s="349"/>
    </row>
    <row r="297" ht="18.75" customHeight="1">
      <c r="A297" s="349"/>
      <c r="B297" s="349"/>
      <c r="C297" s="349"/>
      <c r="D297" s="349"/>
      <c r="E297" s="349"/>
      <c r="F297" s="498"/>
      <c r="G297" s="498"/>
      <c r="H297" s="349"/>
      <c r="I297" s="349"/>
      <c r="J297" s="349"/>
      <c r="K297" s="349"/>
      <c r="L297" s="349"/>
      <c r="M297" s="349"/>
      <c r="N297" s="349"/>
      <c r="O297" s="349"/>
      <c r="P297" s="349"/>
      <c r="Q297" s="349"/>
      <c r="R297" s="349"/>
      <c r="S297" s="349"/>
      <c r="T297" s="349"/>
      <c r="U297" s="349"/>
      <c r="V297" s="349"/>
      <c r="W297" s="541"/>
      <c r="X297" s="349"/>
      <c r="Y297" s="349"/>
      <c r="Z297" s="349"/>
    </row>
    <row r="298" ht="18.75" customHeight="1">
      <c r="A298" s="349"/>
      <c r="B298" s="349"/>
      <c r="C298" s="349"/>
      <c r="D298" s="349"/>
      <c r="E298" s="349"/>
      <c r="F298" s="498"/>
      <c r="G298" s="498"/>
      <c r="H298" s="349"/>
      <c r="I298" s="349"/>
      <c r="J298" s="349"/>
      <c r="K298" s="349"/>
      <c r="L298" s="349"/>
      <c r="M298" s="349"/>
      <c r="N298" s="349"/>
      <c r="O298" s="349"/>
      <c r="P298" s="349"/>
      <c r="Q298" s="349"/>
      <c r="R298" s="349"/>
      <c r="S298" s="349"/>
      <c r="T298" s="349"/>
      <c r="U298" s="349"/>
      <c r="V298" s="349"/>
      <c r="W298" s="541"/>
      <c r="X298" s="349"/>
      <c r="Y298" s="349"/>
      <c r="Z298" s="349"/>
    </row>
    <row r="299" ht="18.75" customHeight="1">
      <c r="A299" s="349"/>
      <c r="B299" s="349"/>
      <c r="C299" s="349"/>
      <c r="D299" s="349"/>
      <c r="E299" s="349"/>
      <c r="F299" s="498"/>
      <c r="G299" s="498"/>
      <c r="H299" s="349"/>
      <c r="I299" s="349"/>
      <c r="J299" s="349"/>
      <c r="K299" s="349"/>
      <c r="L299" s="349"/>
      <c r="M299" s="349"/>
      <c r="N299" s="349"/>
      <c r="O299" s="349"/>
      <c r="P299" s="349"/>
      <c r="Q299" s="349"/>
      <c r="R299" s="349"/>
      <c r="S299" s="349"/>
      <c r="T299" s="349"/>
      <c r="U299" s="349"/>
      <c r="V299" s="349"/>
      <c r="W299" s="541"/>
      <c r="X299" s="349"/>
      <c r="Y299" s="349"/>
      <c r="Z299" s="349"/>
    </row>
    <row r="300" ht="18.75" customHeight="1">
      <c r="A300" s="139"/>
      <c r="B300" s="349"/>
      <c r="C300" s="349"/>
      <c r="D300" s="349"/>
      <c r="E300" s="349"/>
      <c r="F300" s="498"/>
      <c r="G300" s="498"/>
      <c r="H300" s="349"/>
      <c r="I300" s="349"/>
      <c r="J300" s="349"/>
      <c r="K300" s="349"/>
      <c r="L300" s="349"/>
      <c r="M300" s="349"/>
      <c r="N300" s="349"/>
      <c r="O300" s="349"/>
      <c r="P300" s="349"/>
      <c r="Q300" s="349"/>
      <c r="R300" s="349"/>
      <c r="S300" s="349"/>
      <c r="T300" s="349"/>
      <c r="U300" s="349"/>
      <c r="V300" s="349"/>
      <c r="W300" s="541"/>
      <c r="X300" s="349"/>
      <c r="Y300" s="349"/>
      <c r="Z300" s="349"/>
    </row>
    <row r="301" ht="18.75" customHeight="1">
      <c r="A301" s="349"/>
      <c r="B301" s="349"/>
      <c r="C301" s="349"/>
      <c r="D301" s="349"/>
      <c r="E301" s="349"/>
      <c r="F301" s="498"/>
      <c r="G301" s="498"/>
      <c r="H301" s="349"/>
      <c r="I301" s="349"/>
      <c r="J301" s="349"/>
      <c r="K301" s="349"/>
      <c r="L301" s="349"/>
      <c r="M301" s="349"/>
      <c r="N301" s="349"/>
      <c r="O301" s="349"/>
      <c r="P301" s="349"/>
      <c r="Q301" s="349"/>
      <c r="R301" s="349"/>
      <c r="S301" s="349"/>
      <c r="T301" s="349"/>
      <c r="U301" s="349"/>
      <c r="V301" s="349"/>
      <c r="W301" s="541"/>
      <c r="X301" s="349"/>
      <c r="Y301" s="349"/>
      <c r="Z301" s="349"/>
    </row>
    <row r="302" ht="18.75" customHeight="1">
      <c r="A302" s="349"/>
      <c r="B302" s="475"/>
      <c r="C302" s="499"/>
      <c r="D302" s="499"/>
      <c r="E302" s="499"/>
      <c r="F302" s="500"/>
      <c r="G302" s="500"/>
      <c r="H302" s="475"/>
      <c r="I302" s="475"/>
      <c r="J302" s="475"/>
      <c r="K302" s="349"/>
      <c r="L302" s="349"/>
      <c r="M302" s="349"/>
      <c r="N302" s="349"/>
      <c r="O302" s="349"/>
      <c r="P302" s="349"/>
      <c r="Q302" s="349"/>
      <c r="R302" s="349"/>
      <c r="S302" s="349"/>
      <c r="T302" s="349"/>
      <c r="U302" s="349"/>
      <c r="V302" s="349"/>
      <c r="W302" s="541"/>
      <c r="X302" s="349"/>
      <c r="Y302" s="349"/>
      <c r="Z302" s="349"/>
    </row>
    <row r="303" ht="18.75" customHeight="1">
      <c r="A303" s="501"/>
      <c r="B303" s="505"/>
      <c r="C303" s="504"/>
      <c r="D303" s="504"/>
      <c r="E303" s="504"/>
      <c r="F303" s="506"/>
      <c r="G303" s="506"/>
      <c r="H303" s="504"/>
      <c r="I303" s="504"/>
      <c r="J303" s="504"/>
      <c r="K303" s="349"/>
      <c r="L303" s="349"/>
      <c r="M303" s="349"/>
      <c r="N303" s="349"/>
      <c r="O303" s="349"/>
      <c r="P303" s="349"/>
      <c r="Q303" s="349"/>
      <c r="R303" s="349"/>
      <c r="S303" s="349"/>
      <c r="T303" s="349"/>
      <c r="U303" s="349"/>
      <c r="V303" s="349"/>
      <c r="W303" s="541"/>
      <c r="X303" s="349"/>
      <c r="Y303" s="349"/>
      <c r="Z303" s="349"/>
    </row>
    <row r="304" ht="18.75" customHeight="1">
      <c r="A304" s="501"/>
      <c r="B304" s="505"/>
      <c r="C304" s="504"/>
      <c r="D304" s="504"/>
      <c r="E304" s="504"/>
      <c r="F304" s="506"/>
      <c r="G304" s="506"/>
      <c r="H304" s="504"/>
      <c r="I304" s="504"/>
      <c r="J304" s="504"/>
      <c r="K304" s="349"/>
      <c r="L304" s="349"/>
      <c r="M304" s="349"/>
      <c r="N304" s="349"/>
      <c r="O304" s="349"/>
      <c r="P304" s="349"/>
      <c r="Q304" s="349"/>
      <c r="R304" s="349"/>
      <c r="S304" s="349"/>
      <c r="T304" s="349"/>
      <c r="U304" s="349"/>
      <c r="V304" s="349"/>
      <c r="W304" s="541"/>
      <c r="X304" s="349"/>
      <c r="Y304" s="349"/>
      <c r="Z304" s="349"/>
    </row>
    <row r="305" ht="18.75" customHeight="1">
      <c r="A305" s="501"/>
      <c r="B305" s="505"/>
      <c r="C305" s="504"/>
      <c r="D305" s="504"/>
      <c r="E305" s="504"/>
      <c r="F305" s="506"/>
      <c r="G305" s="506"/>
      <c r="H305" s="504"/>
      <c r="I305" s="504"/>
      <c r="J305" s="504"/>
      <c r="K305" s="349"/>
      <c r="L305" s="349"/>
      <c r="M305" s="349"/>
      <c r="N305" s="349"/>
      <c r="O305" s="349"/>
      <c r="P305" s="349"/>
      <c r="Q305" s="349"/>
      <c r="R305" s="349"/>
      <c r="S305" s="349"/>
      <c r="T305" s="349"/>
      <c r="U305" s="349"/>
      <c r="V305" s="349"/>
      <c r="W305" s="541"/>
      <c r="X305" s="349"/>
      <c r="Y305" s="349"/>
      <c r="Z305" s="349"/>
    </row>
    <row r="306" ht="18.75" customHeight="1">
      <c r="A306" s="501"/>
      <c r="B306" s="505"/>
      <c r="C306" s="504"/>
      <c r="D306" s="504"/>
      <c r="E306" s="504"/>
      <c r="F306" s="507"/>
      <c r="G306" s="507"/>
      <c r="H306" s="504"/>
      <c r="I306" s="504"/>
      <c r="J306" s="504"/>
      <c r="K306" s="349"/>
      <c r="L306" s="349"/>
      <c r="M306" s="349"/>
      <c r="N306" s="349"/>
      <c r="O306" s="349"/>
      <c r="P306" s="349"/>
      <c r="Q306" s="349"/>
      <c r="R306" s="349"/>
      <c r="S306" s="349"/>
      <c r="T306" s="349"/>
      <c r="U306" s="349"/>
      <c r="V306" s="349"/>
      <c r="W306" s="542"/>
      <c r="X306" s="349"/>
      <c r="Y306" s="349"/>
      <c r="Z306" s="349"/>
    </row>
    <row r="307" ht="18.75" customHeight="1">
      <c r="A307" s="501"/>
      <c r="B307" s="505"/>
      <c r="C307" s="504"/>
      <c r="D307" s="504"/>
      <c r="E307" s="504"/>
      <c r="F307" s="507"/>
      <c r="G307" s="507"/>
      <c r="H307" s="504"/>
      <c r="I307" s="504"/>
      <c r="J307" s="504"/>
      <c r="K307" s="349"/>
      <c r="L307" s="349"/>
      <c r="M307" s="349"/>
      <c r="N307" s="349"/>
      <c r="O307" s="349"/>
      <c r="P307" s="349"/>
      <c r="Q307" s="349"/>
      <c r="R307" s="349"/>
      <c r="S307" s="349"/>
      <c r="T307" s="349"/>
      <c r="U307" s="349"/>
      <c r="V307" s="349"/>
      <c r="W307" s="541"/>
      <c r="X307" s="349"/>
      <c r="Y307" s="349"/>
      <c r="Z307" s="349"/>
    </row>
    <row r="308" ht="18.75" customHeight="1">
      <c r="A308" s="501"/>
      <c r="B308" s="505"/>
      <c r="C308" s="508"/>
      <c r="D308" s="504"/>
      <c r="E308" s="504"/>
      <c r="F308" s="507"/>
      <c r="G308" s="507"/>
      <c r="H308" s="504"/>
      <c r="I308" s="504"/>
      <c r="J308" s="504"/>
      <c r="K308" s="349"/>
      <c r="L308" s="349"/>
      <c r="M308" s="349"/>
      <c r="N308" s="349"/>
      <c r="O308" s="349"/>
      <c r="P308" s="349"/>
      <c r="Q308" s="349"/>
      <c r="R308" s="349"/>
      <c r="S308" s="349"/>
      <c r="T308" s="349"/>
      <c r="U308" s="349"/>
      <c r="V308" s="349"/>
      <c r="W308" s="541"/>
      <c r="X308" s="349"/>
      <c r="Y308" s="349"/>
      <c r="Z308" s="349"/>
    </row>
    <row r="309" ht="18.75" customHeight="1">
      <c r="A309" s="349"/>
      <c r="B309" s="349"/>
      <c r="C309" s="349"/>
      <c r="D309" s="349"/>
      <c r="E309" s="349"/>
      <c r="F309" s="500"/>
      <c r="G309" s="500"/>
      <c r="H309" s="349"/>
      <c r="I309" s="504"/>
      <c r="J309" s="504"/>
      <c r="K309" s="349"/>
      <c r="L309" s="349"/>
      <c r="M309" s="349"/>
      <c r="N309" s="349"/>
      <c r="O309" s="349"/>
      <c r="P309" s="349"/>
      <c r="Q309" s="349"/>
      <c r="R309" s="349"/>
      <c r="S309" s="349"/>
      <c r="T309" s="349"/>
      <c r="U309" s="349"/>
      <c r="V309" s="349"/>
      <c r="W309" s="541"/>
      <c r="X309" s="349"/>
      <c r="Y309" s="349"/>
      <c r="Z309" s="349"/>
    </row>
    <row r="310" ht="18.75" customHeight="1">
      <c r="A310" s="349"/>
      <c r="B310" s="349"/>
      <c r="C310" s="349"/>
      <c r="D310" s="349"/>
      <c r="E310" s="349"/>
      <c r="F310" s="498"/>
      <c r="G310" s="498"/>
      <c r="H310" s="349"/>
      <c r="I310" s="349"/>
      <c r="J310" s="349"/>
      <c r="K310" s="349"/>
      <c r="L310" s="349"/>
      <c r="M310" s="349"/>
      <c r="N310" s="349"/>
      <c r="O310" s="349"/>
      <c r="P310" s="349"/>
      <c r="Q310" s="349"/>
      <c r="R310" s="349"/>
      <c r="S310" s="349"/>
      <c r="T310" s="349"/>
      <c r="U310" s="349"/>
      <c r="V310" s="349"/>
      <c r="W310" s="541"/>
      <c r="X310" s="349"/>
      <c r="Y310" s="349"/>
      <c r="Z310" s="349"/>
    </row>
    <row r="311" ht="18.75" customHeight="1">
      <c r="A311" s="349"/>
      <c r="B311" s="349"/>
      <c r="C311" s="349"/>
      <c r="D311" s="349"/>
      <c r="E311" s="349"/>
      <c r="F311" s="498"/>
      <c r="G311" s="498"/>
      <c r="H311" s="349"/>
      <c r="I311" s="349"/>
      <c r="J311" s="349"/>
      <c r="K311" s="349"/>
      <c r="L311" s="349"/>
      <c r="M311" s="349"/>
      <c r="N311" s="349"/>
      <c r="O311" s="349"/>
      <c r="P311" s="349"/>
      <c r="Q311" s="349"/>
      <c r="R311" s="349"/>
      <c r="S311" s="349"/>
      <c r="T311" s="349"/>
      <c r="U311" s="349"/>
      <c r="V311" s="349"/>
      <c r="W311" s="541"/>
      <c r="X311" s="349"/>
      <c r="Y311" s="349"/>
      <c r="Z311" s="349"/>
    </row>
    <row r="312" ht="18.75" customHeight="1">
      <c r="A312" s="349"/>
      <c r="B312" s="349"/>
      <c r="C312" s="349"/>
      <c r="D312" s="349"/>
      <c r="E312" s="349"/>
      <c r="F312" s="498"/>
      <c r="G312" s="498"/>
      <c r="H312" s="349"/>
      <c r="I312" s="349"/>
      <c r="J312" s="349"/>
      <c r="K312" s="349"/>
      <c r="L312" s="349"/>
      <c r="M312" s="349"/>
      <c r="N312" s="349"/>
      <c r="O312" s="349"/>
      <c r="P312" s="349"/>
      <c r="Q312" s="349"/>
      <c r="R312" s="349"/>
      <c r="S312" s="349"/>
      <c r="T312" s="349"/>
      <c r="U312" s="349"/>
      <c r="V312" s="349"/>
      <c r="W312" s="541"/>
      <c r="X312" s="349"/>
      <c r="Y312" s="349"/>
      <c r="Z312" s="349"/>
    </row>
    <row r="313" ht="18.75" customHeight="1">
      <c r="A313" s="509"/>
      <c r="B313" s="349"/>
      <c r="C313" s="349"/>
      <c r="D313" s="349"/>
      <c r="E313" s="349"/>
      <c r="F313" s="498"/>
      <c r="G313" s="498"/>
      <c r="H313" s="349"/>
      <c r="I313" s="349"/>
      <c r="J313" s="349"/>
      <c r="K313" s="349"/>
      <c r="L313" s="349"/>
      <c r="M313" s="349"/>
      <c r="N313" s="349"/>
      <c r="O313" s="349"/>
      <c r="P313" s="349"/>
      <c r="Q313" s="349"/>
      <c r="R313" s="349"/>
      <c r="S313" s="349"/>
      <c r="T313" s="349"/>
      <c r="U313" s="349"/>
      <c r="V313" s="349"/>
      <c r="W313" s="541"/>
      <c r="X313" s="349"/>
      <c r="Y313" s="349"/>
      <c r="Z313" s="349"/>
    </row>
    <row r="314" ht="18.75" customHeight="1">
      <c r="A314" s="510"/>
      <c r="B314" s="456"/>
      <c r="C314" s="456"/>
      <c r="D314" s="456"/>
      <c r="E314" s="456"/>
      <c r="F314" s="511"/>
      <c r="G314" s="511"/>
      <c r="H314" s="456"/>
      <c r="I314" s="510"/>
      <c r="J314" s="510"/>
      <c r="K314" s="510"/>
      <c r="L314" s="510"/>
      <c r="M314" s="510"/>
      <c r="N314" s="510"/>
      <c r="O314" s="510"/>
      <c r="P314" s="510"/>
      <c r="Q314" s="510"/>
      <c r="R314" s="510"/>
      <c r="S314" s="510"/>
      <c r="T314" s="510"/>
      <c r="U314" s="510"/>
      <c r="V314" s="510"/>
      <c r="W314" s="541"/>
      <c r="X314" s="510"/>
      <c r="Y314" s="510"/>
      <c r="Z314" s="510"/>
    </row>
    <row r="315" ht="18.75" customHeight="1">
      <c r="A315" s="475"/>
      <c r="B315" s="475"/>
      <c r="C315" s="475"/>
      <c r="D315" s="475"/>
      <c r="E315" s="475"/>
      <c r="F315" s="512"/>
      <c r="G315" s="512"/>
      <c r="H315" s="475"/>
      <c r="I315" s="349"/>
      <c r="J315" s="349"/>
      <c r="K315" s="349"/>
      <c r="L315" s="349"/>
      <c r="M315" s="349"/>
      <c r="N315" s="349"/>
      <c r="O315" s="349"/>
      <c r="P315" s="349"/>
      <c r="Q315" s="349"/>
      <c r="R315" s="349"/>
      <c r="S315" s="349"/>
      <c r="T315" s="349"/>
      <c r="U315" s="349"/>
      <c r="V315" s="349"/>
      <c r="W315" s="541"/>
      <c r="X315" s="349"/>
      <c r="Y315" s="349"/>
      <c r="Z315" s="349"/>
    </row>
    <row r="316" ht="18.75" customHeight="1">
      <c r="A316" s="475"/>
      <c r="B316" s="475"/>
      <c r="C316" s="513"/>
      <c r="D316" s="514"/>
      <c r="E316" s="514"/>
      <c r="F316" s="515"/>
      <c r="G316" s="515"/>
      <c r="H316" s="514"/>
      <c r="I316" s="349"/>
      <c r="J316" s="349"/>
      <c r="K316" s="349"/>
      <c r="L316" s="349"/>
      <c r="M316" s="349"/>
      <c r="N316" s="349"/>
      <c r="O316" s="349"/>
      <c r="P316" s="349"/>
      <c r="Q316" s="349"/>
      <c r="R316" s="349"/>
      <c r="S316" s="349"/>
      <c r="T316" s="349"/>
      <c r="U316" s="349"/>
      <c r="V316" s="349"/>
      <c r="W316" s="541"/>
      <c r="X316" s="349"/>
      <c r="Y316" s="349"/>
      <c r="Z316" s="349"/>
    </row>
    <row r="317" ht="18.75" customHeight="1">
      <c r="A317" s="475"/>
      <c r="B317" s="501"/>
      <c r="C317" s="516"/>
      <c r="D317" s="516"/>
      <c r="E317" s="516"/>
      <c r="F317" s="517"/>
      <c r="G317" s="517"/>
      <c r="H317" s="516"/>
      <c r="I317" s="349"/>
      <c r="J317" s="349"/>
      <c r="K317" s="349"/>
      <c r="L317" s="349"/>
      <c r="M317" s="349"/>
      <c r="N317" s="349"/>
      <c r="O317" s="349"/>
      <c r="P317" s="349"/>
      <c r="Q317" s="349"/>
      <c r="R317" s="349"/>
      <c r="S317" s="349"/>
      <c r="T317" s="349"/>
      <c r="U317" s="349"/>
      <c r="V317" s="349"/>
      <c r="W317" s="541"/>
      <c r="X317" s="349"/>
      <c r="Y317" s="349"/>
      <c r="Z317" s="349"/>
    </row>
    <row r="318" ht="18.75" customHeight="1">
      <c r="A318" s="349"/>
      <c r="B318" s="349"/>
      <c r="C318" s="349"/>
      <c r="D318" s="457" t="s">
        <v>50</v>
      </c>
      <c r="E318" s="457" t="s">
        <v>48</v>
      </c>
      <c r="F318" s="512">
        <f>+D315+E315+F315+H315</f>
        <v>0</v>
      </c>
      <c r="G318" s="500"/>
      <c r="H318" s="349"/>
      <c r="I318" s="349"/>
      <c r="J318" s="349"/>
      <c r="K318" s="349"/>
      <c r="L318" s="349"/>
      <c r="M318" s="349"/>
      <c r="N318" s="349"/>
      <c r="O318" s="349"/>
      <c r="P318" s="349"/>
      <c r="Q318" s="349"/>
      <c r="R318" s="349"/>
      <c r="S318" s="349"/>
      <c r="T318" s="349"/>
      <c r="U318" s="349"/>
      <c r="V318" s="349"/>
      <c r="W318" s="543"/>
      <c r="X318" s="349"/>
      <c r="Y318" s="349"/>
      <c r="Z318" s="349"/>
    </row>
    <row r="319" ht="18.75" customHeight="1">
      <c r="A319" s="349"/>
      <c r="B319" s="349"/>
      <c r="C319" s="349"/>
      <c r="D319" s="508"/>
      <c r="E319" s="457" t="s">
        <v>49</v>
      </c>
      <c r="F319" s="515" t="str">
        <f>+F318/B315</f>
        <v>#DIV/0!</v>
      </c>
      <c r="G319" s="515"/>
      <c r="H319" s="349"/>
      <c r="I319" s="349"/>
      <c r="J319" s="349"/>
      <c r="K319" s="349"/>
      <c r="L319" s="349"/>
      <c r="M319" s="349"/>
      <c r="N319" s="349"/>
      <c r="O319" s="349"/>
      <c r="P319" s="349"/>
      <c r="Q319" s="349"/>
      <c r="R319" s="349"/>
      <c r="S319" s="349"/>
      <c r="T319" s="349"/>
      <c r="U319" s="349"/>
      <c r="V319" s="349"/>
      <c r="W319" s="543"/>
      <c r="X319" s="349"/>
      <c r="Y319" s="349"/>
      <c r="Z319" s="349"/>
    </row>
    <row r="320" ht="18.75" customHeight="1">
      <c r="A320" s="510"/>
      <c r="B320" s="510"/>
      <c r="C320" s="457" t="s">
        <v>51</v>
      </c>
      <c r="D320" s="510"/>
      <c r="E320" s="510"/>
      <c r="F320" s="518"/>
      <c r="G320" s="518"/>
      <c r="H320" s="510"/>
      <c r="I320" s="349"/>
      <c r="J320" s="349"/>
      <c r="K320" s="349"/>
      <c r="L320" s="349"/>
      <c r="M320" s="349"/>
      <c r="N320" s="349"/>
      <c r="O320" s="349"/>
      <c r="P320" s="349"/>
      <c r="Q320" s="349"/>
      <c r="R320" s="349"/>
      <c r="S320" s="349"/>
      <c r="T320" s="349"/>
      <c r="U320" s="349"/>
      <c r="V320" s="349"/>
      <c r="W320" s="542"/>
      <c r="X320" s="349"/>
      <c r="Y320" s="349"/>
      <c r="Z320" s="349"/>
    </row>
    <row r="321" ht="18.75" customHeight="1">
      <c r="A321" s="510"/>
      <c r="B321" s="510"/>
      <c r="C321" s="510"/>
      <c r="D321" s="457" t="s">
        <v>52</v>
      </c>
      <c r="E321" s="510"/>
      <c r="F321" s="518">
        <f>+F320*(F318-F315)</f>
        <v>0</v>
      </c>
      <c r="G321" s="518"/>
      <c r="H321" s="510"/>
      <c r="I321" s="349"/>
      <c r="J321" s="349"/>
      <c r="K321" s="349"/>
      <c r="L321" s="349"/>
      <c r="M321" s="349"/>
      <c r="N321" s="349"/>
      <c r="O321" s="349"/>
      <c r="P321" s="349"/>
      <c r="Q321" s="349"/>
      <c r="R321" s="349"/>
      <c r="S321" s="349"/>
      <c r="T321" s="349"/>
      <c r="U321" s="349"/>
      <c r="V321" s="349"/>
      <c r="W321" s="540"/>
      <c r="X321" s="349"/>
      <c r="Y321" s="349"/>
      <c r="Z321" s="349"/>
    </row>
    <row r="322" ht="18.75" customHeight="1">
      <c r="A322" s="349"/>
      <c r="B322" s="349"/>
      <c r="C322" s="349"/>
      <c r="D322" s="349"/>
      <c r="E322" s="349"/>
      <c r="F322" s="498"/>
      <c r="G322" s="498"/>
      <c r="H322" s="349"/>
      <c r="I322" s="349"/>
      <c r="J322" s="349"/>
      <c r="K322" s="349"/>
      <c r="L322" s="349"/>
      <c r="M322" s="349"/>
      <c r="N322" s="349"/>
      <c r="O322" s="349"/>
      <c r="P322" s="349"/>
      <c r="Q322" s="349"/>
      <c r="R322" s="349"/>
      <c r="S322" s="349"/>
      <c r="T322" s="349"/>
      <c r="U322" s="349"/>
      <c r="V322" s="349"/>
      <c r="W322" s="540"/>
      <c r="X322" s="349"/>
      <c r="Y322" s="349"/>
      <c r="Z322" s="349"/>
    </row>
    <row r="323" ht="18.75" customHeight="1">
      <c r="A323" s="349"/>
      <c r="B323" s="349"/>
      <c r="C323" s="349"/>
      <c r="D323" s="349"/>
      <c r="E323" s="349"/>
      <c r="F323" s="498"/>
      <c r="G323" s="498"/>
      <c r="H323" s="349"/>
      <c r="I323" s="349"/>
      <c r="J323" s="349"/>
      <c r="K323" s="349"/>
      <c r="L323" s="349"/>
      <c r="M323" s="349"/>
      <c r="N323" s="349"/>
      <c r="O323" s="349"/>
      <c r="P323" s="349"/>
      <c r="Q323" s="349"/>
      <c r="R323" s="349"/>
      <c r="S323" s="349"/>
      <c r="T323" s="349"/>
      <c r="U323" s="349"/>
      <c r="V323" s="349"/>
      <c r="W323" s="540"/>
      <c r="X323" s="349"/>
      <c r="Y323" s="349"/>
      <c r="Z323" s="349"/>
    </row>
    <row r="324" ht="18.75" customHeight="1">
      <c r="A324" s="349"/>
      <c r="B324" s="349"/>
      <c r="C324" s="349"/>
      <c r="D324" s="349"/>
      <c r="E324" s="349"/>
      <c r="F324" s="498"/>
      <c r="G324" s="498"/>
      <c r="H324" s="349"/>
      <c r="I324" s="349"/>
      <c r="J324" s="349"/>
      <c r="K324" s="349"/>
      <c r="L324" s="349"/>
      <c r="M324" s="349"/>
      <c r="N324" s="349"/>
      <c r="O324" s="349"/>
      <c r="P324" s="349"/>
      <c r="Q324" s="349"/>
      <c r="R324" s="349"/>
      <c r="S324" s="349"/>
      <c r="T324" s="349"/>
      <c r="U324" s="349"/>
      <c r="V324" s="349"/>
      <c r="W324" s="540"/>
      <c r="X324" s="349"/>
      <c r="Y324" s="349"/>
      <c r="Z324" s="349"/>
    </row>
    <row r="325" ht="18.75" customHeight="1">
      <c r="A325" s="349"/>
      <c r="B325" s="349"/>
      <c r="C325" s="349"/>
      <c r="D325" s="349"/>
      <c r="E325" s="349"/>
      <c r="F325" s="498"/>
      <c r="G325" s="498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540"/>
      <c r="X325" s="349"/>
      <c r="Y325" s="349"/>
      <c r="Z325" s="349"/>
    </row>
    <row r="326" ht="18.75" customHeight="1">
      <c r="A326" s="349"/>
      <c r="B326" s="349"/>
      <c r="C326" s="349"/>
      <c r="D326" s="349"/>
      <c r="E326" s="349"/>
      <c r="F326" s="498"/>
      <c r="G326" s="498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540"/>
      <c r="X326" s="349"/>
      <c r="Y326" s="349"/>
      <c r="Z326" s="349"/>
    </row>
    <row r="327" ht="18.75" customHeight="1">
      <c r="A327" s="349"/>
      <c r="B327" s="349"/>
      <c r="C327" s="349"/>
      <c r="D327" s="349"/>
      <c r="E327" s="349"/>
      <c r="F327" s="498"/>
      <c r="G327" s="498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540"/>
      <c r="X327" s="349"/>
      <c r="Y327" s="349"/>
      <c r="Z327" s="349"/>
    </row>
    <row r="328" ht="18.75" customHeight="1">
      <c r="A328" s="349"/>
      <c r="B328" s="349"/>
      <c r="C328" s="349"/>
      <c r="D328" s="349"/>
      <c r="E328" s="349"/>
      <c r="F328" s="498"/>
      <c r="G328" s="498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540"/>
      <c r="X328" s="349"/>
      <c r="Y328" s="349"/>
      <c r="Z328" s="349"/>
    </row>
    <row r="329" ht="18.75" customHeight="1">
      <c r="A329" s="349"/>
      <c r="B329" s="349"/>
      <c r="C329" s="349"/>
      <c r="D329" s="349"/>
      <c r="E329" s="349"/>
      <c r="F329" s="498"/>
      <c r="G329" s="498"/>
      <c r="H329" s="349"/>
      <c r="I329" s="349"/>
      <c r="J329" s="349"/>
      <c r="K329" s="349"/>
      <c r="L329" s="349"/>
      <c r="M329" s="349"/>
      <c r="N329" s="349"/>
      <c r="O329" s="349"/>
      <c r="P329" s="349"/>
      <c r="Q329" s="349"/>
      <c r="R329" s="349"/>
      <c r="S329" s="349"/>
      <c r="T329" s="349"/>
      <c r="U329" s="349"/>
      <c r="V329" s="349"/>
      <c r="W329" s="540"/>
      <c r="X329" s="349"/>
      <c r="Y329" s="349"/>
      <c r="Z329" s="349"/>
    </row>
    <row r="330" ht="18.75" customHeight="1">
      <c r="A330" s="349"/>
      <c r="B330" s="349"/>
      <c r="C330" s="349"/>
      <c r="D330" s="349"/>
      <c r="E330" s="349"/>
      <c r="F330" s="498"/>
      <c r="G330" s="498"/>
      <c r="H330" s="349"/>
      <c r="I330" s="349"/>
      <c r="J330" s="349"/>
      <c r="K330" s="349"/>
      <c r="L330" s="349"/>
      <c r="M330" s="349"/>
      <c r="N330" s="349"/>
      <c r="O330" s="349"/>
      <c r="P330" s="349"/>
      <c r="Q330" s="349"/>
      <c r="R330" s="349"/>
      <c r="S330" s="349"/>
      <c r="T330" s="349"/>
      <c r="U330" s="349"/>
      <c r="V330" s="349"/>
      <c r="W330" s="540"/>
      <c r="X330" s="349"/>
      <c r="Y330" s="349"/>
      <c r="Z330" s="349"/>
    </row>
    <row r="331" ht="18.75" customHeight="1">
      <c r="A331" s="349"/>
      <c r="B331" s="349"/>
      <c r="C331" s="349"/>
      <c r="D331" s="349"/>
      <c r="E331" s="349"/>
      <c r="F331" s="498"/>
      <c r="G331" s="498"/>
      <c r="H331" s="349"/>
      <c r="I331" s="349"/>
      <c r="J331" s="349"/>
      <c r="K331" s="349"/>
      <c r="L331" s="349"/>
      <c r="M331" s="349"/>
      <c r="N331" s="349"/>
      <c r="O331" s="349"/>
      <c r="P331" s="349"/>
      <c r="Q331" s="349"/>
      <c r="R331" s="349"/>
      <c r="S331" s="349"/>
      <c r="T331" s="349"/>
      <c r="U331" s="349"/>
      <c r="V331" s="349"/>
      <c r="W331" s="540"/>
      <c r="X331" s="349"/>
      <c r="Y331" s="349"/>
      <c r="Z331" s="349"/>
    </row>
    <row r="332" ht="18.75" customHeight="1">
      <c r="A332" s="349"/>
      <c r="B332" s="349"/>
      <c r="C332" s="349"/>
      <c r="D332" s="349"/>
      <c r="E332" s="349"/>
      <c r="F332" s="498"/>
      <c r="G332" s="498"/>
      <c r="H332" s="349"/>
      <c r="I332" s="349"/>
      <c r="J332" s="349"/>
      <c r="K332" s="349"/>
      <c r="L332" s="349"/>
      <c r="M332" s="349"/>
      <c r="N332" s="349"/>
      <c r="O332" s="349"/>
      <c r="P332" s="349"/>
      <c r="Q332" s="349"/>
      <c r="R332" s="349"/>
      <c r="S332" s="349"/>
      <c r="T332" s="349"/>
      <c r="U332" s="349"/>
      <c r="V332" s="349"/>
      <c r="W332" s="540"/>
      <c r="X332" s="349"/>
      <c r="Y332" s="349"/>
      <c r="Z332" s="349"/>
    </row>
    <row r="333" ht="18.75" customHeight="1">
      <c r="A333" s="349"/>
      <c r="B333" s="349"/>
      <c r="C333" s="349"/>
      <c r="D333" s="349"/>
      <c r="E333" s="349"/>
      <c r="F333" s="498"/>
      <c r="G333" s="498"/>
      <c r="H333" s="349"/>
      <c r="I333" s="349"/>
      <c r="J333" s="349"/>
      <c r="K333" s="349"/>
      <c r="L333" s="349"/>
      <c r="M333" s="349"/>
      <c r="N333" s="349"/>
      <c r="O333" s="349"/>
      <c r="P333" s="349"/>
      <c r="Q333" s="349"/>
      <c r="R333" s="349"/>
      <c r="S333" s="349"/>
      <c r="T333" s="349"/>
      <c r="U333" s="349"/>
      <c r="V333" s="349"/>
      <c r="W333" s="540"/>
      <c r="X333" s="349"/>
      <c r="Y333" s="349"/>
      <c r="Z333" s="349"/>
    </row>
    <row r="334" ht="18.75" customHeight="1">
      <c r="A334" s="349"/>
      <c r="B334" s="349"/>
      <c r="C334" s="349"/>
      <c r="D334" s="349"/>
      <c r="E334" s="349"/>
      <c r="F334" s="498"/>
      <c r="G334" s="498"/>
      <c r="H334" s="349"/>
      <c r="I334" s="349"/>
      <c r="J334" s="349"/>
      <c r="K334" s="349"/>
      <c r="L334" s="349"/>
      <c r="M334" s="349"/>
      <c r="N334" s="349"/>
      <c r="O334" s="349"/>
      <c r="P334" s="349"/>
      <c r="Q334" s="349"/>
      <c r="R334" s="349"/>
      <c r="S334" s="349"/>
      <c r="T334" s="349"/>
      <c r="U334" s="349"/>
      <c r="V334" s="349"/>
      <c r="W334" s="540"/>
      <c r="X334" s="349"/>
      <c r="Y334" s="349"/>
      <c r="Z334" s="349"/>
    </row>
    <row r="335" ht="18.75" customHeight="1">
      <c r="A335" s="349"/>
      <c r="B335" s="349"/>
      <c r="C335" s="349"/>
      <c r="D335" s="349"/>
      <c r="E335" s="349"/>
      <c r="F335" s="498"/>
      <c r="G335" s="498"/>
      <c r="H335" s="349"/>
      <c r="I335" s="349"/>
      <c r="J335" s="349"/>
      <c r="K335" s="349"/>
      <c r="L335" s="349"/>
      <c r="M335" s="349"/>
      <c r="N335" s="349"/>
      <c r="O335" s="349"/>
      <c r="P335" s="349"/>
      <c r="Q335" s="349"/>
      <c r="R335" s="349"/>
      <c r="S335" s="349"/>
      <c r="T335" s="349"/>
      <c r="U335" s="349"/>
      <c r="V335" s="349"/>
      <c r="W335" s="540"/>
      <c r="X335" s="349"/>
      <c r="Y335" s="349"/>
      <c r="Z335" s="349"/>
    </row>
    <row r="336" ht="18.75" customHeight="1">
      <c r="A336" s="349"/>
      <c r="B336" s="349"/>
      <c r="C336" s="349"/>
      <c r="D336" s="349"/>
      <c r="E336" s="349"/>
      <c r="F336" s="498"/>
      <c r="G336" s="498"/>
      <c r="H336" s="349"/>
      <c r="I336" s="349"/>
      <c r="J336" s="349"/>
      <c r="K336" s="349"/>
      <c r="L336" s="349"/>
      <c r="M336" s="349"/>
      <c r="N336" s="349"/>
      <c r="O336" s="349"/>
      <c r="P336" s="349"/>
      <c r="Q336" s="349"/>
      <c r="R336" s="349"/>
      <c r="S336" s="349"/>
      <c r="T336" s="349"/>
      <c r="U336" s="349"/>
      <c r="V336" s="349"/>
      <c r="W336" s="540"/>
      <c r="X336" s="349"/>
      <c r="Y336" s="349"/>
      <c r="Z336" s="349"/>
    </row>
    <row r="337" ht="18.75" customHeight="1">
      <c r="A337" s="349"/>
      <c r="B337" s="349"/>
      <c r="C337" s="349"/>
      <c r="D337" s="349"/>
      <c r="E337" s="349"/>
      <c r="F337" s="498"/>
      <c r="G337" s="498"/>
      <c r="H337" s="349"/>
      <c r="I337" s="349"/>
      <c r="J337" s="349"/>
      <c r="K337" s="349"/>
      <c r="L337" s="349"/>
      <c r="M337" s="349"/>
      <c r="N337" s="349"/>
      <c r="O337" s="349"/>
      <c r="P337" s="349"/>
      <c r="Q337" s="349"/>
      <c r="R337" s="349"/>
      <c r="S337" s="349"/>
      <c r="T337" s="349"/>
      <c r="U337" s="349"/>
      <c r="V337" s="349"/>
      <c r="W337" s="540"/>
      <c r="X337" s="349"/>
      <c r="Y337" s="349"/>
      <c r="Z337" s="349"/>
    </row>
    <row r="338" ht="18.75" customHeight="1">
      <c r="A338" s="349"/>
      <c r="B338" s="349"/>
      <c r="C338" s="349"/>
      <c r="D338" s="349"/>
      <c r="E338" s="349"/>
      <c r="F338" s="498"/>
      <c r="G338" s="498"/>
      <c r="H338" s="349"/>
      <c r="I338" s="349"/>
      <c r="J338" s="349"/>
      <c r="K338" s="349"/>
      <c r="L338" s="349"/>
      <c r="M338" s="349"/>
      <c r="N338" s="349"/>
      <c r="O338" s="349"/>
      <c r="P338" s="349"/>
      <c r="Q338" s="349"/>
      <c r="R338" s="349"/>
      <c r="S338" s="349"/>
      <c r="T338" s="349"/>
      <c r="U338" s="349"/>
      <c r="V338" s="349"/>
      <c r="W338" s="540"/>
      <c r="X338" s="349"/>
      <c r="Y338" s="349"/>
      <c r="Z338" s="349"/>
    </row>
    <row r="339" ht="18.75" customHeight="1">
      <c r="A339" s="349"/>
      <c r="B339" s="349"/>
      <c r="C339" s="349"/>
      <c r="D339" s="349"/>
      <c r="E339" s="349"/>
      <c r="F339" s="498"/>
      <c r="G339" s="498"/>
      <c r="H339" s="349"/>
      <c r="I339" s="349"/>
      <c r="J339" s="349"/>
      <c r="K339" s="349"/>
      <c r="L339" s="349"/>
      <c r="M339" s="349"/>
      <c r="N339" s="349"/>
      <c r="O339" s="349"/>
      <c r="P339" s="349"/>
      <c r="Q339" s="349"/>
      <c r="R339" s="349"/>
      <c r="S339" s="349"/>
      <c r="T339" s="349"/>
      <c r="U339" s="349"/>
      <c r="V339" s="349"/>
      <c r="W339" s="540"/>
      <c r="X339" s="349"/>
      <c r="Y339" s="349"/>
      <c r="Z339" s="349"/>
    </row>
    <row r="340" ht="18.75" customHeight="1">
      <c r="A340" s="349"/>
      <c r="B340" s="349"/>
      <c r="C340" s="349"/>
      <c r="D340" s="349"/>
      <c r="E340" s="349"/>
      <c r="F340" s="498"/>
      <c r="G340" s="498"/>
      <c r="H340" s="349"/>
      <c r="I340" s="349"/>
      <c r="J340" s="349"/>
      <c r="K340" s="349"/>
      <c r="L340" s="349"/>
      <c r="M340" s="349"/>
      <c r="N340" s="349"/>
      <c r="O340" s="349"/>
      <c r="P340" s="349"/>
      <c r="Q340" s="349"/>
      <c r="R340" s="349"/>
      <c r="S340" s="349"/>
      <c r="T340" s="349"/>
      <c r="U340" s="349"/>
      <c r="V340" s="349"/>
      <c r="W340" s="540"/>
      <c r="X340" s="349"/>
      <c r="Y340" s="349"/>
      <c r="Z340" s="349"/>
    </row>
    <row r="341" ht="18.75" customHeight="1">
      <c r="A341" s="349"/>
      <c r="B341" s="349"/>
      <c r="C341" s="349"/>
      <c r="D341" s="349"/>
      <c r="E341" s="349"/>
      <c r="F341" s="498"/>
      <c r="G341" s="498"/>
      <c r="H341" s="349"/>
      <c r="I341" s="349"/>
      <c r="J341" s="349"/>
      <c r="K341" s="349"/>
      <c r="L341" s="349"/>
      <c r="M341" s="349"/>
      <c r="N341" s="349"/>
      <c r="O341" s="349"/>
      <c r="P341" s="349"/>
      <c r="Q341" s="349"/>
      <c r="R341" s="349"/>
      <c r="S341" s="349"/>
      <c r="T341" s="349"/>
      <c r="U341" s="349"/>
      <c r="V341" s="349"/>
      <c r="W341" s="540"/>
      <c r="X341" s="349"/>
      <c r="Y341" s="349"/>
      <c r="Z341" s="349"/>
    </row>
    <row r="342" ht="18.75" customHeight="1">
      <c r="A342" s="349"/>
      <c r="B342" s="349"/>
      <c r="C342" s="349"/>
      <c r="D342" s="349"/>
      <c r="E342" s="349"/>
      <c r="F342" s="498"/>
      <c r="G342" s="498"/>
      <c r="H342" s="349"/>
      <c r="I342" s="349"/>
      <c r="J342" s="349"/>
      <c r="K342" s="349"/>
      <c r="L342" s="349"/>
      <c r="M342" s="349"/>
      <c r="N342" s="349"/>
      <c r="O342" s="349"/>
      <c r="P342" s="349"/>
      <c r="Q342" s="349"/>
      <c r="R342" s="349"/>
      <c r="S342" s="349"/>
      <c r="T342" s="349"/>
      <c r="U342" s="349"/>
      <c r="V342" s="349"/>
      <c r="W342" s="540"/>
      <c r="X342" s="349"/>
      <c r="Y342" s="349"/>
      <c r="Z342" s="349"/>
    </row>
    <row r="343" ht="18.75" customHeight="1">
      <c r="A343" s="349"/>
      <c r="B343" s="349"/>
      <c r="C343" s="349"/>
      <c r="D343" s="349"/>
      <c r="E343" s="349"/>
      <c r="F343" s="498"/>
      <c r="G343" s="498"/>
      <c r="H343" s="349"/>
      <c r="I343" s="349"/>
      <c r="J343" s="349"/>
      <c r="K343" s="349"/>
      <c r="L343" s="349"/>
      <c r="M343" s="349"/>
      <c r="N343" s="349"/>
      <c r="O343" s="349"/>
      <c r="P343" s="349"/>
      <c r="Q343" s="349"/>
      <c r="R343" s="349"/>
      <c r="S343" s="349"/>
      <c r="T343" s="349"/>
      <c r="U343" s="349"/>
      <c r="V343" s="349"/>
      <c r="W343" s="540"/>
      <c r="X343" s="349"/>
      <c r="Y343" s="349"/>
      <c r="Z343" s="349"/>
    </row>
    <row r="344" ht="18.75" customHeight="1">
      <c r="A344" s="349"/>
      <c r="B344" s="349"/>
      <c r="C344" s="349"/>
      <c r="D344" s="349"/>
      <c r="E344" s="349"/>
      <c r="F344" s="498"/>
      <c r="G344" s="498"/>
      <c r="H344" s="349"/>
      <c r="I344" s="349"/>
      <c r="J344" s="349"/>
      <c r="K344" s="349"/>
      <c r="L344" s="349"/>
      <c r="M344" s="349"/>
      <c r="N344" s="349"/>
      <c r="O344" s="349"/>
      <c r="P344" s="349"/>
      <c r="Q344" s="349"/>
      <c r="R344" s="349"/>
      <c r="S344" s="349"/>
      <c r="T344" s="349"/>
      <c r="U344" s="349"/>
      <c r="V344" s="349"/>
      <c r="W344" s="540"/>
      <c r="X344" s="349"/>
      <c r="Y344" s="349"/>
      <c r="Z344" s="349"/>
    </row>
    <row r="345" ht="18.75" customHeight="1">
      <c r="A345" s="349"/>
      <c r="B345" s="349"/>
      <c r="C345" s="349"/>
      <c r="D345" s="349"/>
      <c r="E345" s="349"/>
      <c r="F345" s="498"/>
      <c r="G345" s="498"/>
      <c r="H345" s="349"/>
      <c r="I345" s="349"/>
      <c r="J345" s="349"/>
      <c r="K345" s="349"/>
      <c r="L345" s="349"/>
      <c r="M345" s="349"/>
      <c r="N345" s="349"/>
      <c r="O345" s="349"/>
      <c r="P345" s="349"/>
      <c r="Q345" s="349"/>
      <c r="R345" s="349"/>
      <c r="S345" s="349"/>
      <c r="T345" s="349"/>
      <c r="U345" s="349"/>
      <c r="V345" s="349"/>
      <c r="W345" s="540"/>
      <c r="X345" s="349"/>
      <c r="Y345" s="349"/>
      <c r="Z345" s="349"/>
    </row>
    <row r="346" ht="18.75" customHeight="1">
      <c r="A346" s="349"/>
      <c r="B346" s="349"/>
      <c r="C346" s="349"/>
      <c r="D346" s="349"/>
      <c r="E346" s="349"/>
      <c r="F346" s="498"/>
      <c r="G346" s="498"/>
      <c r="H346" s="349"/>
      <c r="I346" s="349"/>
      <c r="J346" s="349"/>
      <c r="K346" s="349"/>
      <c r="L346" s="349"/>
      <c r="M346" s="349"/>
      <c r="N346" s="349"/>
      <c r="O346" s="349"/>
      <c r="P346" s="349"/>
      <c r="Q346" s="349"/>
      <c r="R346" s="349"/>
      <c r="S346" s="349"/>
      <c r="T346" s="349"/>
      <c r="U346" s="349"/>
      <c r="V346" s="349"/>
      <c r="W346" s="540"/>
      <c r="X346" s="349"/>
      <c r="Y346" s="349"/>
      <c r="Z346" s="349"/>
    </row>
    <row r="347" ht="18.75" customHeight="1">
      <c r="A347" s="349"/>
      <c r="B347" s="349"/>
      <c r="C347" s="349"/>
      <c r="D347" s="349"/>
      <c r="E347" s="349"/>
      <c r="F347" s="498"/>
      <c r="G347" s="498"/>
      <c r="H347" s="349"/>
      <c r="I347" s="349"/>
      <c r="J347" s="349"/>
      <c r="K347" s="349"/>
      <c r="L347" s="349"/>
      <c r="M347" s="349"/>
      <c r="N347" s="349"/>
      <c r="O347" s="349"/>
      <c r="P347" s="349"/>
      <c r="Q347" s="349"/>
      <c r="R347" s="349"/>
      <c r="S347" s="349"/>
      <c r="T347" s="349"/>
      <c r="U347" s="349"/>
      <c r="V347" s="349"/>
      <c r="W347" s="540"/>
      <c r="X347" s="349"/>
      <c r="Y347" s="349"/>
      <c r="Z347" s="349"/>
    </row>
    <row r="348" ht="18.75" customHeight="1">
      <c r="A348" s="349"/>
      <c r="B348" s="349"/>
      <c r="C348" s="349"/>
      <c r="D348" s="349"/>
      <c r="E348" s="349"/>
      <c r="F348" s="498"/>
      <c r="G348" s="498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349"/>
      <c r="U348" s="349"/>
      <c r="V348" s="349"/>
      <c r="W348" s="540"/>
      <c r="X348" s="349"/>
      <c r="Y348" s="349"/>
      <c r="Z348" s="349"/>
    </row>
    <row r="349" ht="18.75" customHeight="1">
      <c r="A349" s="349"/>
      <c r="B349" s="349"/>
      <c r="C349" s="349"/>
      <c r="D349" s="349"/>
      <c r="E349" s="349"/>
      <c r="F349" s="498"/>
      <c r="G349" s="498"/>
      <c r="H349" s="349"/>
      <c r="I349" s="349"/>
      <c r="J349" s="349"/>
      <c r="K349" s="349"/>
      <c r="L349" s="349"/>
      <c r="M349" s="349"/>
      <c r="N349" s="349"/>
      <c r="O349" s="349"/>
      <c r="P349" s="349"/>
      <c r="Q349" s="349"/>
      <c r="R349" s="349"/>
      <c r="S349" s="349"/>
      <c r="T349" s="349"/>
      <c r="U349" s="349"/>
      <c r="V349" s="349"/>
      <c r="W349" s="540"/>
      <c r="X349" s="349"/>
      <c r="Y349" s="349"/>
      <c r="Z349" s="349"/>
    </row>
    <row r="350" ht="18.75" customHeight="1">
      <c r="A350" s="349"/>
      <c r="B350" s="349"/>
      <c r="C350" s="349"/>
      <c r="D350" s="349"/>
      <c r="E350" s="349"/>
      <c r="F350" s="498"/>
      <c r="G350" s="498"/>
      <c r="H350" s="349"/>
      <c r="I350" s="349"/>
      <c r="J350" s="349"/>
      <c r="K350" s="349"/>
      <c r="L350" s="349"/>
      <c r="M350" s="349"/>
      <c r="N350" s="349"/>
      <c r="O350" s="349"/>
      <c r="P350" s="349"/>
      <c r="Q350" s="349"/>
      <c r="R350" s="349"/>
      <c r="S350" s="349"/>
      <c r="T350" s="349"/>
      <c r="U350" s="349"/>
      <c r="V350" s="349"/>
      <c r="W350" s="540"/>
      <c r="X350" s="349"/>
      <c r="Y350" s="349"/>
      <c r="Z350" s="349"/>
    </row>
    <row r="351" ht="18.75" customHeight="1">
      <c r="A351" s="349"/>
      <c r="B351" s="349"/>
      <c r="C351" s="349"/>
      <c r="D351" s="349"/>
      <c r="E351" s="349"/>
      <c r="F351" s="498"/>
      <c r="G351" s="498"/>
      <c r="H351" s="349"/>
      <c r="I351" s="349"/>
      <c r="J351" s="349"/>
      <c r="K351" s="349"/>
      <c r="L351" s="349"/>
      <c r="M351" s="349"/>
      <c r="N351" s="349"/>
      <c r="O351" s="349"/>
      <c r="P351" s="349"/>
      <c r="Q351" s="349"/>
      <c r="R351" s="349"/>
      <c r="S351" s="349"/>
      <c r="T351" s="349"/>
      <c r="U351" s="349"/>
      <c r="V351" s="349"/>
      <c r="W351" s="540"/>
      <c r="X351" s="349"/>
      <c r="Y351" s="349"/>
      <c r="Z351" s="349"/>
    </row>
    <row r="352" ht="18.75" customHeight="1">
      <c r="A352" s="349"/>
      <c r="B352" s="349"/>
      <c r="C352" s="349"/>
      <c r="D352" s="349"/>
      <c r="E352" s="349"/>
      <c r="F352" s="498"/>
      <c r="G352" s="498"/>
      <c r="H352" s="349"/>
      <c r="I352" s="349"/>
      <c r="J352" s="349"/>
      <c r="K352" s="349"/>
      <c r="L352" s="349"/>
      <c r="M352" s="349"/>
      <c r="N352" s="349"/>
      <c r="O352" s="349"/>
      <c r="P352" s="349"/>
      <c r="Q352" s="349"/>
      <c r="R352" s="349"/>
      <c r="S352" s="349"/>
      <c r="T352" s="349"/>
      <c r="U352" s="349"/>
      <c r="V352" s="349"/>
      <c r="W352" s="540"/>
      <c r="X352" s="349"/>
      <c r="Y352" s="349"/>
      <c r="Z352" s="349"/>
    </row>
    <row r="353" ht="18.75" customHeight="1">
      <c r="A353" s="349"/>
      <c r="B353" s="349"/>
      <c r="C353" s="349"/>
      <c r="D353" s="349"/>
      <c r="E353" s="349"/>
      <c r="F353" s="498"/>
      <c r="G353" s="498"/>
      <c r="H353" s="349"/>
      <c r="I353" s="349"/>
      <c r="J353" s="349"/>
      <c r="K353" s="349"/>
      <c r="L353" s="349"/>
      <c r="M353" s="349"/>
      <c r="N353" s="349"/>
      <c r="O353" s="349"/>
      <c r="P353" s="349"/>
      <c r="Q353" s="349"/>
      <c r="R353" s="349"/>
      <c r="S353" s="349"/>
      <c r="T353" s="349"/>
      <c r="U353" s="349"/>
      <c r="V353" s="349"/>
      <c r="W353" s="540"/>
      <c r="X353" s="349"/>
      <c r="Y353" s="349"/>
      <c r="Z353" s="349"/>
    </row>
    <row r="354" ht="18.75" customHeight="1">
      <c r="A354" s="349"/>
      <c r="B354" s="349"/>
      <c r="C354" s="349"/>
      <c r="D354" s="349"/>
      <c r="E354" s="349"/>
      <c r="F354" s="498"/>
      <c r="G354" s="498"/>
      <c r="H354" s="349"/>
      <c r="I354" s="349"/>
      <c r="J354" s="349"/>
      <c r="K354" s="349"/>
      <c r="L354" s="349"/>
      <c r="M354" s="349"/>
      <c r="N354" s="349"/>
      <c r="O354" s="349"/>
      <c r="P354" s="349"/>
      <c r="Q354" s="349"/>
      <c r="R354" s="349"/>
      <c r="S354" s="349"/>
      <c r="T354" s="349"/>
      <c r="U354" s="349"/>
      <c r="V354" s="349"/>
      <c r="W354" s="540"/>
      <c r="X354" s="349"/>
      <c r="Y354" s="349"/>
      <c r="Z354" s="349"/>
    </row>
    <row r="355" ht="18.75" customHeight="1">
      <c r="A355" s="349"/>
      <c r="B355" s="349"/>
      <c r="C355" s="349"/>
      <c r="D355" s="349"/>
      <c r="E355" s="349"/>
      <c r="F355" s="498"/>
      <c r="G355" s="498"/>
      <c r="H355" s="349"/>
      <c r="I355" s="349"/>
      <c r="J355" s="349"/>
      <c r="K355" s="349"/>
      <c r="L355" s="349"/>
      <c r="M355" s="349"/>
      <c r="N355" s="349"/>
      <c r="O355" s="349"/>
      <c r="P355" s="349"/>
      <c r="Q355" s="349"/>
      <c r="R355" s="349"/>
      <c r="S355" s="349"/>
      <c r="T355" s="349"/>
      <c r="U355" s="349"/>
      <c r="V355" s="349"/>
      <c r="W355" s="540"/>
      <c r="X355" s="349"/>
      <c r="Y355" s="349"/>
      <c r="Z355" s="349"/>
    </row>
    <row r="356" ht="18.75" customHeight="1">
      <c r="A356" s="349"/>
      <c r="B356" s="349"/>
      <c r="C356" s="349"/>
      <c r="D356" s="349"/>
      <c r="E356" s="349"/>
      <c r="F356" s="498"/>
      <c r="G356" s="498"/>
      <c r="H356" s="349"/>
      <c r="I356" s="349"/>
      <c r="J356" s="349"/>
      <c r="K356" s="349"/>
      <c r="L356" s="349"/>
      <c r="M356" s="349"/>
      <c r="N356" s="349"/>
      <c r="O356" s="349"/>
      <c r="P356" s="349"/>
      <c r="Q356" s="349"/>
      <c r="R356" s="349"/>
      <c r="S356" s="349"/>
      <c r="T356" s="349"/>
      <c r="U356" s="349"/>
      <c r="V356" s="349"/>
      <c r="W356" s="540"/>
      <c r="X356" s="349"/>
      <c r="Y356" s="349"/>
      <c r="Z356" s="349"/>
    </row>
    <row r="357" ht="18.75" customHeight="1">
      <c r="A357" s="349"/>
      <c r="B357" s="349"/>
      <c r="C357" s="349"/>
      <c r="D357" s="349"/>
      <c r="E357" s="349"/>
      <c r="F357" s="498"/>
      <c r="G357" s="498"/>
      <c r="H357" s="349"/>
      <c r="I357" s="349"/>
      <c r="J357" s="349"/>
      <c r="K357" s="349"/>
      <c r="L357" s="349"/>
      <c r="M357" s="349"/>
      <c r="N357" s="349"/>
      <c r="O357" s="349"/>
      <c r="P357" s="349"/>
      <c r="Q357" s="349"/>
      <c r="R357" s="349"/>
      <c r="S357" s="349"/>
      <c r="T357" s="349"/>
      <c r="U357" s="349"/>
      <c r="V357" s="349"/>
      <c r="W357" s="540"/>
      <c r="X357" s="349"/>
      <c r="Y357" s="349"/>
      <c r="Z357" s="349"/>
    </row>
    <row r="358" ht="18.75" customHeight="1">
      <c r="A358" s="349"/>
      <c r="B358" s="349"/>
      <c r="C358" s="349"/>
      <c r="D358" s="349"/>
      <c r="E358" s="349"/>
      <c r="F358" s="498"/>
      <c r="G358" s="498"/>
      <c r="H358" s="349"/>
      <c r="I358" s="349"/>
      <c r="J358" s="349"/>
      <c r="K358" s="349"/>
      <c r="L358" s="349"/>
      <c r="M358" s="349"/>
      <c r="N358" s="349"/>
      <c r="O358" s="349"/>
      <c r="P358" s="349"/>
      <c r="Q358" s="349"/>
      <c r="R358" s="349"/>
      <c r="S358" s="349"/>
      <c r="T358" s="349"/>
      <c r="U358" s="349"/>
      <c r="V358" s="349"/>
      <c r="W358" s="540"/>
      <c r="X358" s="349"/>
      <c r="Y358" s="349"/>
      <c r="Z358" s="349"/>
    </row>
    <row r="359" ht="18.75" customHeight="1">
      <c r="A359" s="349"/>
      <c r="B359" s="349"/>
      <c r="C359" s="349"/>
      <c r="D359" s="349"/>
      <c r="E359" s="349"/>
      <c r="F359" s="498"/>
      <c r="G359" s="498"/>
      <c r="H359" s="349"/>
      <c r="I359" s="349"/>
      <c r="J359" s="349"/>
      <c r="K359" s="349"/>
      <c r="L359" s="349"/>
      <c r="M359" s="349"/>
      <c r="N359" s="349"/>
      <c r="O359" s="349"/>
      <c r="P359" s="349"/>
      <c r="Q359" s="349"/>
      <c r="R359" s="349"/>
      <c r="S359" s="349"/>
      <c r="T359" s="349"/>
      <c r="U359" s="349"/>
      <c r="V359" s="349"/>
      <c r="W359" s="540"/>
      <c r="X359" s="349"/>
      <c r="Y359" s="349"/>
      <c r="Z359" s="349"/>
    </row>
    <row r="360" ht="18.75" customHeight="1">
      <c r="A360" s="349"/>
      <c r="B360" s="349"/>
      <c r="C360" s="349"/>
      <c r="D360" s="349"/>
      <c r="E360" s="349"/>
      <c r="F360" s="498"/>
      <c r="G360" s="498"/>
      <c r="H360" s="349"/>
      <c r="I360" s="349"/>
      <c r="J360" s="349"/>
      <c r="K360" s="349"/>
      <c r="L360" s="349"/>
      <c r="M360" s="349"/>
      <c r="N360" s="349"/>
      <c r="O360" s="349"/>
      <c r="P360" s="349"/>
      <c r="Q360" s="349"/>
      <c r="R360" s="349"/>
      <c r="S360" s="349"/>
      <c r="T360" s="349"/>
      <c r="U360" s="349"/>
      <c r="V360" s="349"/>
      <c r="W360" s="540"/>
      <c r="X360" s="349"/>
      <c r="Y360" s="349"/>
      <c r="Z360" s="349"/>
    </row>
    <row r="361" ht="18.75" customHeight="1">
      <c r="A361" s="349"/>
      <c r="B361" s="349"/>
      <c r="C361" s="349"/>
      <c r="D361" s="349"/>
      <c r="E361" s="349"/>
      <c r="F361" s="498"/>
      <c r="G361" s="498"/>
      <c r="H361" s="349"/>
      <c r="I361" s="349"/>
      <c r="J361" s="349"/>
      <c r="K361" s="349"/>
      <c r="L361" s="349"/>
      <c r="M361" s="349"/>
      <c r="N361" s="349"/>
      <c r="O361" s="349"/>
      <c r="P361" s="349"/>
      <c r="Q361" s="349"/>
      <c r="R361" s="349"/>
      <c r="S361" s="349"/>
      <c r="T361" s="349"/>
      <c r="U361" s="349"/>
      <c r="V361" s="349"/>
      <c r="W361" s="540"/>
      <c r="X361" s="349"/>
      <c r="Y361" s="349"/>
      <c r="Z361" s="349"/>
    </row>
    <row r="362" ht="18.75" customHeight="1">
      <c r="A362" s="349"/>
      <c r="B362" s="349"/>
      <c r="C362" s="349"/>
      <c r="D362" s="349"/>
      <c r="E362" s="349"/>
      <c r="F362" s="498"/>
      <c r="G362" s="498"/>
      <c r="H362" s="349"/>
      <c r="I362" s="349"/>
      <c r="J362" s="349"/>
      <c r="K362" s="349"/>
      <c r="L362" s="349"/>
      <c r="M362" s="349"/>
      <c r="N362" s="349"/>
      <c r="O362" s="349"/>
      <c r="P362" s="349"/>
      <c r="Q362" s="349"/>
      <c r="R362" s="349"/>
      <c r="S362" s="349"/>
      <c r="T362" s="349"/>
      <c r="U362" s="349"/>
      <c r="V362" s="349"/>
      <c r="W362" s="540"/>
      <c r="X362" s="349"/>
      <c r="Y362" s="349"/>
      <c r="Z362" s="349"/>
    </row>
    <row r="363" ht="18.75" customHeight="1">
      <c r="A363" s="349"/>
      <c r="B363" s="349"/>
      <c r="C363" s="349"/>
      <c r="D363" s="349"/>
      <c r="E363" s="349"/>
      <c r="F363" s="498"/>
      <c r="G363" s="498"/>
      <c r="H363" s="349"/>
      <c r="I363" s="349"/>
      <c r="J363" s="349"/>
      <c r="K363" s="349"/>
      <c r="L363" s="349"/>
      <c r="M363" s="349"/>
      <c r="N363" s="349"/>
      <c r="O363" s="349"/>
      <c r="P363" s="349"/>
      <c r="Q363" s="349"/>
      <c r="R363" s="349"/>
      <c r="S363" s="349"/>
      <c r="T363" s="349"/>
      <c r="U363" s="349"/>
      <c r="V363" s="349"/>
      <c r="W363" s="540"/>
      <c r="X363" s="349"/>
      <c r="Y363" s="349"/>
      <c r="Z363" s="349"/>
    </row>
    <row r="364" ht="18.75" customHeight="1">
      <c r="A364" s="349"/>
      <c r="B364" s="349"/>
      <c r="C364" s="349"/>
      <c r="D364" s="349"/>
      <c r="E364" s="349"/>
      <c r="F364" s="498"/>
      <c r="G364" s="498"/>
      <c r="H364" s="349"/>
      <c r="I364" s="349"/>
      <c r="J364" s="349"/>
      <c r="K364" s="349"/>
      <c r="L364" s="349"/>
      <c r="M364" s="349"/>
      <c r="N364" s="349"/>
      <c r="O364" s="349"/>
      <c r="P364" s="349"/>
      <c r="Q364" s="349"/>
      <c r="R364" s="349"/>
      <c r="S364" s="349"/>
      <c r="T364" s="349"/>
      <c r="U364" s="349"/>
      <c r="V364" s="349"/>
      <c r="W364" s="540"/>
      <c r="X364" s="349"/>
      <c r="Y364" s="349"/>
      <c r="Z364" s="349"/>
    </row>
    <row r="365" ht="18.75" customHeight="1">
      <c r="A365" s="349"/>
      <c r="B365" s="349"/>
      <c r="C365" s="349"/>
      <c r="D365" s="349"/>
      <c r="E365" s="349"/>
      <c r="F365" s="498"/>
      <c r="G365" s="498"/>
      <c r="H365" s="349"/>
      <c r="I365" s="349"/>
      <c r="J365" s="349"/>
      <c r="K365" s="349"/>
      <c r="L365" s="349"/>
      <c r="M365" s="349"/>
      <c r="N365" s="349"/>
      <c r="O365" s="349"/>
      <c r="P365" s="349"/>
      <c r="Q365" s="349"/>
      <c r="R365" s="349"/>
      <c r="S365" s="349"/>
      <c r="T365" s="349"/>
      <c r="U365" s="349"/>
      <c r="V365" s="349"/>
      <c r="W365" s="540"/>
      <c r="X365" s="349"/>
      <c r="Y365" s="349"/>
      <c r="Z365" s="349"/>
    </row>
    <row r="366" ht="18.75" customHeight="1">
      <c r="A366" s="349"/>
      <c r="B366" s="349"/>
      <c r="C366" s="349"/>
      <c r="D366" s="349"/>
      <c r="E366" s="349"/>
      <c r="F366" s="498"/>
      <c r="G366" s="498"/>
      <c r="H366" s="349"/>
      <c r="I366" s="349"/>
      <c r="J366" s="349"/>
      <c r="K366" s="349"/>
      <c r="L366" s="349"/>
      <c r="M366" s="349"/>
      <c r="N366" s="349"/>
      <c r="O366" s="349"/>
      <c r="P366" s="349"/>
      <c r="Q366" s="349"/>
      <c r="R366" s="349"/>
      <c r="S366" s="349"/>
      <c r="T366" s="349"/>
      <c r="U366" s="349"/>
      <c r="V366" s="349"/>
      <c r="W366" s="540"/>
      <c r="X366" s="349"/>
      <c r="Y366" s="349"/>
      <c r="Z366" s="349"/>
    </row>
    <row r="367" ht="18.75" customHeight="1">
      <c r="A367" s="349"/>
      <c r="B367" s="349"/>
      <c r="C367" s="349"/>
      <c r="D367" s="349"/>
      <c r="E367" s="349"/>
      <c r="F367" s="498"/>
      <c r="G367" s="498"/>
      <c r="H367" s="349"/>
      <c r="I367" s="349"/>
      <c r="J367" s="349"/>
      <c r="K367" s="349"/>
      <c r="L367" s="349"/>
      <c r="M367" s="349"/>
      <c r="N367" s="349"/>
      <c r="O367" s="349"/>
      <c r="P367" s="349"/>
      <c r="Q367" s="349"/>
      <c r="R367" s="349"/>
      <c r="S367" s="349"/>
      <c r="T367" s="349"/>
      <c r="U367" s="349"/>
      <c r="V367" s="349"/>
      <c r="W367" s="540"/>
      <c r="X367" s="349"/>
      <c r="Y367" s="349"/>
      <c r="Z367" s="349"/>
    </row>
    <row r="368" ht="18.75" customHeight="1">
      <c r="A368" s="349"/>
      <c r="B368" s="349"/>
      <c r="C368" s="349"/>
      <c r="D368" s="349"/>
      <c r="E368" s="349"/>
      <c r="F368" s="498"/>
      <c r="G368" s="498"/>
      <c r="H368" s="349"/>
      <c r="I368" s="349"/>
      <c r="J368" s="349"/>
      <c r="K368" s="349"/>
      <c r="L368" s="349"/>
      <c r="M368" s="349"/>
      <c r="N368" s="349"/>
      <c r="O368" s="349"/>
      <c r="P368" s="349"/>
      <c r="Q368" s="349"/>
      <c r="R368" s="349"/>
      <c r="S368" s="349"/>
      <c r="T368" s="349"/>
      <c r="U368" s="349"/>
      <c r="V368" s="349"/>
      <c r="W368" s="540"/>
      <c r="X368" s="349"/>
      <c r="Y368" s="349"/>
      <c r="Z368" s="349"/>
    </row>
    <row r="369" ht="18.75" customHeight="1">
      <c r="A369" s="349"/>
      <c r="B369" s="349"/>
      <c r="C369" s="349"/>
      <c r="D369" s="349"/>
      <c r="E369" s="349"/>
      <c r="F369" s="498"/>
      <c r="G369" s="498"/>
      <c r="H369" s="349"/>
      <c r="I369" s="349"/>
      <c r="J369" s="349"/>
      <c r="K369" s="349"/>
      <c r="L369" s="349"/>
      <c r="M369" s="349"/>
      <c r="N369" s="349"/>
      <c r="O369" s="349"/>
      <c r="P369" s="349"/>
      <c r="Q369" s="349"/>
      <c r="R369" s="349"/>
      <c r="S369" s="349"/>
      <c r="T369" s="349"/>
      <c r="U369" s="349"/>
      <c r="V369" s="349"/>
      <c r="W369" s="540"/>
      <c r="X369" s="349"/>
      <c r="Y369" s="349"/>
      <c r="Z369" s="349"/>
    </row>
    <row r="370" ht="18.75" customHeight="1">
      <c r="A370" s="349"/>
      <c r="B370" s="349"/>
      <c r="C370" s="349"/>
      <c r="D370" s="349"/>
      <c r="E370" s="349"/>
      <c r="F370" s="498"/>
      <c r="G370" s="498"/>
      <c r="H370" s="349"/>
      <c r="I370" s="349"/>
      <c r="J370" s="349"/>
      <c r="K370" s="349"/>
      <c r="L370" s="349"/>
      <c r="M370" s="349"/>
      <c r="N370" s="349"/>
      <c r="O370" s="349"/>
      <c r="P370" s="349"/>
      <c r="Q370" s="349"/>
      <c r="R370" s="349"/>
      <c r="S370" s="349"/>
      <c r="T370" s="349"/>
      <c r="U370" s="349"/>
      <c r="V370" s="349"/>
      <c r="W370" s="540"/>
      <c r="X370" s="349"/>
      <c r="Y370" s="349"/>
      <c r="Z370" s="349"/>
    </row>
    <row r="371" ht="18.75" customHeight="1">
      <c r="A371" s="349"/>
      <c r="B371" s="349"/>
      <c r="C371" s="349"/>
      <c r="D371" s="349"/>
      <c r="E371" s="349"/>
      <c r="F371" s="498"/>
      <c r="G371" s="498"/>
      <c r="H371" s="349"/>
      <c r="I371" s="349"/>
      <c r="J371" s="349"/>
      <c r="K371" s="349"/>
      <c r="L371" s="349"/>
      <c r="M371" s="349"/>
      <c r="N371" s="349"/>
      <c r="O371" s="349"/>
      <c r="P371" s="349"/>
      <c r="Q371" s="349"/>
      <c r="R371" s="349"/>
      <c r="S371" s="349"/>
      <c r="T371" s="349"/>
      <c r="U371" s="349"/>
      <c r="V371" s="349"/>
      <c r="W371" s="540"/>
      <c r="X371" s="349"/>
      <c r="Y371" s="349"/>
      <c r="Z371" s="349"/>
    </row>
    <row r="372" ht="18.75" customHeight="1">
      <c r="A372" s="349"/>
      <c r="B372" s="349"/>
      <c r="C372" s="349"/>
      <c r="D372" s="349"/>
      <c r="E372" s="349"/>
      <c r="F372" s="498"/>
      <c r="G372" s="498"/>
      <c r="H372" s="349"/>
      <c r="I372" s="349"/>
      <c r="J372" s="349"/>
      <c r="K372" s="349"/>
      <c r="L372" s="349"/>
      <c r="M372" s="349"/>
      <c r="N372" s="349"/>
      <c r="O372" s="349"/>
      <c r="P372" s="349"/>
      <c r="Q372" s="349"/>
      <c r="R372" s="349"/>
      <c r="S372" s="349"/>
      <c r="T372" s="349"/>
      <c r="U372" s="349"/>
      <c r="V372" s="349"/>
      <c r="W372" s="540"/>
      <c r="X372" s="349"/>
      <c r="Y372" s="349"/>
      <c r="Z372" s="349"/>
    </row>
    <row r="373" ht="18.75" customHeight="1">
      <c r="A373" s="349"/>
      <c r="B373" s="349"/>
      <c r="C373" s="349"/>
      <c r="D373" s="349"/>
      <c r="E373" s="349"/>
      <c r="F373" s="498"/>
      <c r="G373" s="498"/>
      <c r="H373" s="349"/>
      <c r="I373" s="349"/>
      <c r="J373" s="349"/>
      <c r="K373" s="349"/>
      <c r="L373" s="349"/>
      <c r="M373" s="349"/>
      <c r="N373" s="349"/>
      <c r="O373" s="349"/>
      <c r="P373" s="349"/>
      <c r="Q373" s="349"/>
      <c r="R373" s="349"/>
      <c r="S373" s="349"/>
      <c r="T373" s="349"/>
      <c r="U373" s="349"/>
      <c r="V373" s="349"/>
      <c r="W373" s="540"/>
      <c r="X373" s="349"/>
      <c r="Y373" s="349"/>
      <c r="Z373" s="349"/>
    </row>
    <row r="374" ht="18.75" customHeight="1">
      <c r="A374" s="349"/>
      <c r="B374" s="349"/>
      <c r="C374" s="349"/>
      <c r="D374" s="349"/>
      <c r="E374" s="349"/>
      <c r="F374" s="498"/>
      <c r="G374" s="498"/>
      <c r="H374" s="349"/>
      <c r="I374" s="349"/>
      <c r="J374" s="349"/>
      <c r="K374" s="349"/>
      <c r="L374" s="349"/>
      <c r="M374" s="349"/>
      <c r="N374" s="349"/>
      <c r="O374" s="349"/>
      <c r="P374" s="349"/>
      <c r="Q374" s="349"/>
      <c r="R374" s="349"/>
      <c r="S374" s="349"/>
      <c r="T374" s="349"/>
      <c r="U374" s="349"/>
      <c r="V374" s="349"/>
      <c r="W374" s="540"/>
      <c r="X374" s="349"/>
      <c r="Y374" s="349"/>
      <c r="Z374" s="349"/>
    </row>
    <row r="375" ht="18.75" customHeight="1">
      <c r="A375" s="349"/>
      <c r="B375" s="349"/>
      <c r="C375" s="349"/>
      <c r="D375" s="349"/>
      <c r="E375" s="349"/>
      <c r="F375" s="498"/>
      <c r="G375" s="498"/>
      <c r="H375" s="349"/>
      <c r="I375" s="349"/>
      <c r="J375" s="349"/>
      <c r="K375" s="349"/>
      <c r="L375" s="349"/>
      <c r="M375" s="349"/>
      <c r="N375" s="349"/>
      <c r="O375" s="349"/>
      <c r="P375" s="349"/>
      <c r="Q375" s="349"/>
      <c r="R375" s="349"/>
      <c r="S375" s="349"/>
      <c r="T375" s="349"/>
      <c r="U375" s="349"/>
      <c r="V375" s="349"/>
      <c r="W375" s="540"/>
      <c r="X375" s="349"/>
      <c r="Y375" s="349"/>
      <c r="Z375" s="349"/>
    </row>
    <row r="376" ht="18.75" customHeight="1">
      <c r="A376" s="349"/>
      <c r="B376" s="349"/>
      <c r="C376" s="349"/>
      <c r="D376" s="349"/>
      <c r="E376" s="349"/>
      <c r="F376" s="498"/>
      <c r="G376" s="498"/>
      <c r="H376" s="349"/>
      <c r="I376" s="349"/>
      <c r="J376" s="349"/>
      <c r="K376" s="349"/>
      <c r="L376" s="349"/>
      <c r="M376" s="349"/>
      <c r="N376" s="349"/>
      <c r="O376" s="349"/>
      <c r="P376" s="349"/>
      <c r="Q376" s="349"/>
      <c r="R376" s="349"/>
      <c r="S376" s="349"/>
      <c r="T376" s="349"/>
      <c r="U376" s="349"/>
      <c r="V376" s="349"/>
      <c r="W376" s="540"/>
      <c r="X376" s="349"/>
      <c r="Y376" s="349"/>
      <c r="Z376" s="349"/>
    </row>
    <row r="377" ht="18.75" customHeight="1">
      <c r="A377" s="349"/>
      <c r="B377" s="349"/>
      <c r="C377" s="349"/>
      <c r="D377" s="349"/>
      <c r="E377" s="349"/>
      <c r="F377" s="498"/>
      <c r="G377" s="498"/>
      <c r="H377" s="349"/>
      <c r="I377" s="349"/>
      <c r="J377" s="349"/>
      <c r="K377" s="349"/>
      <c r="L377" s="349"/>
      <c r="M377" s="349"/>
      <c r="N377" s="349"/>
      <c r="O377" s="349"/>
      <c r="P377" s="349"/>
      <c r="Q377" s="349"/>
      <c r="R377" s="349"/>
      <c r="S377" s="349"/>
      <c r="T377" s="349"/>
      <c r="U377" s="349"/>
      <c r="V377" s="349"/>
      <c r="W377" s="540"/>
      <c r="X377" s="349"/>
      <c r="Y377" s="349"/>
      <c r="Z377" s="349"/>
    </row>
    <row r="378" ht="18.75" customHeight="1">
      <c r="A378" s="349"/>
      <c r="B378" s="349"/>
      <c r="C378" s="349"/>
      <c r="D378" s="349"/>
      <c r="E378" s="349"/>
      <c r="F378" s="498"/>
      <c r="G378" s="498"/>
      <c r="H378" s="349"/>
      <c r="I378" s="349"/>
      <c r="J378" s="349"/>
      <c r="K378" s="349"/>
      <c r="L378" s="349"/>
      <c r="M378" s="349"/>
      <c r="N378" s="349"/>
      <c r="O378" s="349"/>
      <c r="P378" s="349"/>
      <c r="Q378" s="349"/>
      <c r="R378" s="349"/>
      <c r="S378" s="349"/>
      <c r="T378" s="349"/>
      <c r="U378" s="349"/>
      <c r="V378" s="349"/>
      <c r="W378" s="540"/>
      <c r="X378" s="349"/>
      <c r="Y378" s="349"/>
      <c r="Z378" s="349"/>
    </row>
    <row r="379" ht="18.75" customHeight="1">
      <c r="A379" s="349"/>
      <c r="B379" s="349"/>
      <c r="C379" s="349"/>
      <c r="D379" s="349"/>
      <c r="E379" s="349"/>
      <c r="F379" s="498"/>
      <c r="G379" s="498"/>
      <c r="H379" s="349"/>
      <c r="I379" s="349"/>
      <c r="J379" s="349"/>
      <c r="K379" s="349"/>
      <c r="L379" s="349"/>
      <c r="M379" s="349"/>
      <c r="N379" s="349"/>
      <c r="O379" s="349"/>
      <c r="P379" s="349"/>
      <c r="Q379" s="349"/>
      <c r="R379" s="349"/>
      <c r="S379" s="349"/>
      <c r="T379" s="349"/>
      <c r="U379" s="349"/>
      <c r="V379" s="349"/>
      <c r="W379" s="540"/>
      <c r="X379" s="349"/>
      <c r="Y379" s="349"/>
      <c r="Z379" s="349"/>
    </row>
    <row r="380" ht="18.75" customHeight="1">
      <c r="A380" s="349"/>
      <c r="B380" s="349"/>
      <c r="C380" s="349"/>
      <c r="D380" s="349"/>
      <c r="E380" s="349"/>
      <c r="F380" s="498"/>
      <c r="G380" s="498"/>
      <c r="H380" s="349"/>
      <c r="I380" s="349"/>
      <c r="J380" s="349"/>
      <c r="K380" s="349"/>
      <c r="L380" s="349"/>
      <c r="M380" s="349"/>
      <c r="N380" s="349"/>
      <c r="O380" s="349"/>
      <c r="P380" s="349"/>
      <c r="Q380" s="349"/>
      <c r="R380" s="349"/>
      <c r="S380" s="349"/>
      <c r="T380" s="349"/>
      <c r="U380" s="349"/>
      <c r="V380" s="349"/>
      <c r="W380" s="540"/>
      <c r="X380" s="349"/>
      <c r="Y380" s="349"/>
      <c r="Z380" s="349"/>
    </row>
    <row r="381" ht="18.75" customHeight="1">
      <c r="A381" s="349"/>
      <c r="B381" s="349"/>
      <c r="C381" s="349"/>
      <c r="D381" s="349"/>
      <c r="E381" s="349"/>
      <c r="F381" s="498"/>
      <c r="G381" s="498"/>
      <c r="H381" s="349"/>
      <c r="I381" s="349"/>
      <c r="J381" s="349"/>
      <c r="K381" s="349"/>
      <c r="L381" s="349"/>
      <c r="M381" s="349"/>
      <c r="N381" s="349"/>
      <c r="O381" s="349"/>
      <c r="P381" s="349"/>
      <c r="Q381" s="349"/>
      <c r="R381" s="349"/>
      <c r="S381" s="349"/>
      <c r="T381" s="349"/>
      <c r="U381" s="349"/>
      <c r="V381" s="349"/>
      <c r="W381" s="540"/>
      <c r="X381" s="349"/>
      <c r="Y381" s="349"/>
      <c r="Z381" s="349"/>
    </row>
    <row r="382" ht="18.75" customHeight="1">
      <c r="A382" s="349"/>
      <c r="B382" s="349"/>
      <c r="C382" s="349"/>
      <c r="D382" s="349"/>
      <c r="E382" s="349"/>
      <c r="F382" s="498"/>
      <c r="G382" s="498"/>
      <c r="H382" s="349"/>
      <c r="I382" s="349"/>
      <c r="J382" s="349"/>
      <c r="K382" s="349"/>
      <c r="L382" s="349"/>
      <c r="M382" s="349"/>
      <c r="N382" s="349"/>
      <c r="O382" s="349"/>
      <c r="P382" s="349"/>
      <c r="Q382" s="349"/>
      <c r="R382" s="349"/>
      <c r="S382" s="349"/>
      <c r="T382" s="349"/>
      <c r="U382" s="349"/>
      <c r="V382" s="349"/>
      <c r="W382" s="540"/>
      <c r="X382" s="349"/>
      <c r="Y382" s="349"/>
      <c r="Z382" s="349"/>
    </row>
    <row r="383" ht="18.75" customHeight="1">
      <c r="A383" s="349"/>
      <c r="B383" s="349"/>
      <c r="C383" s="349"/>
      <c r="D383" s="349"/>
      <c r="E383" s="349"/>
      <c r="F383" s="498"/>
      <c r="G383" s="498"/>
      <c r="H383" s="349"/>
      <c r="I383" s="349"/>
      <c r="J383" s="349"/>
      <c r="K383" s="349"/>
      <c r="L383" s="349"/>
      <c r="M383" s="349"/>
      <c r="N383" s="349"/>
      <c r="O383" s="349"/>
      <c r="P383" s="349"/>
      <c r="Q383" s="349"/>
      <c r="R383" s="349"/>
      <c r="S383" s="349"/>
      <c r="T383" s="349"/>
      <c r="U383" s="349"/>
      <c r="V383" s="349"/>
      <c r="W383" s="540"/>
      <c r="X383" s="349"/>
      <c r="Y383" s="349"/>
      <c r="Z383" s="349"/>
    </row>
    <row r="384" ht="18.75" customHeight="1">
      <c r="A384" s="349"/>
      <c r="B384" s="349"/>
      <c r="C384" s="349"/>
      <c r="D384" s="349"/>
      <c r="E384" s="349"/>
      <c r="F384" s="498"/>
      <c r="G384" s="498"/>
      <c r="H384" s="349"/>
      <c r="I384" s="349"/>
      <c r="J384" s="349"/>
      <c r="K384" s="349"/>
      <c r="L384" s="349"/>
      <c r="M384" s="349"/>
      <c r="N384" s="349"/>
      <c r="O384" s="349"/>
      <c r="P384" s="349"/>
      <c r="Q384" s="349"/>
      <c r="R384" s="349"/>
      <c r="S384" s="349"/>
      <c r="T384" s="349"/>
      <c r="U384" s="349"/>
      <c r="V384" s="349"/>
      <c r="W384" s="540"/>
      <c r="X384" s="349"/>
      <c r="Y384" s="349"/>
      <c r="Z384" s="349"/>
    </row>
    <row r="385" ht="18.75" customHeight="1">
      <c r="A385" s="349"/>
      <c r="B385" s="349"/>
      <c r="C385" s="349"/>
      <c r="D385" s="349"/>
      <c r="E385" s="349"/>
      <c r="F385" s="498"/>
      <c r="G385" s="498"/>
      <c r="H385" s="349"/>
      <c r="I385" s="349"/>
      <c r="J385" s="349"/>
      <c r="K385" s="349"/>
      <c r="L385" s="349"/>
      <c r="M385" s="349"/>
      <c r="N385" s="349"/>
      <c r="O385" s="349"/>
      <c r="P385" s="349"/>
      <c r="Q385" s="349"/>
      <c r="R385" s="349"/>
      <c r="S385" s="349"/>
      <c r="T385" s="349"/>
      <c r="U385" s="349"/>
      <c r="V385" s="349"/>
      <c r="W385" s="540"/>
      <c r="X385" s="349"/>
      <c r="Y385" s="349"/>
      <c r="Z385" s="349"/>
    </row>
    <row r="386" ht="18.75" customHeight="1">
      <c r="A386" s="349"/>
      <c r="B386" s="349"/>
      <c r="C386" s="349"/>
      <c r="D386" s="349"/>
      <c r="E386" s="349"/>
      <c r="F386" s="498"/>
      <c r="G386" s="498"/>
      <c r="H386" s="349"/>
      <c r="I386" s="349"/>
      <c r="J386" s="349"/>
      <c r="K386" s="349"/>
      <c r="L386" s="349"/>
      <c r="M386" s="349"/>
      <c r="N386" s="349"/>
      <c r="O386" s="349"/>
      <c r="P386" s="349"/>
      <c r="Q386" s="349"/>
      <c r="R386" s="349"/>
      <c r="S386" s="349"/>
      <c r="T386" s="349"/>
      <c r="U386" s="349"/>
      <c r="V386" s="349"/>
      <c r="W386" s="540"/>
      <c r="X386" s="349"/>
      <c r="Y386" s="349"/>
      <c r="Z386" s="349"/>
    </row>
    <row r="387" ht="18.75" customHeight="1">
      <c r="A387" s="349"/>
      <c r="B387" s="349"/>
      <c r="C387" s="349"/>
      <c r="D387" s="349"/>
      <c r="E387" s="349"/>
      <c r="F387" s="498"/>
      <c r="G387" s="498"/>
      <c r="H387" s="349"/>
      <c r="I387" s="349"/>
      <c r="J387" s="349"/>
      <c r="K387" s="349"/>
      <c r="L387" s="349"/>
      <c r="M387" s="349"/>
      <c r="N387" s="349"/>
      <c r="O387" s="349"/>
      <c r="P387" s="349"/>
      <c r="Q387" s="349"/>
      <c r="R387" s="349"/>
      <c r="S387" s="349"/>
      <c r="T387" s="349"/>
      <c r="U387" s="349"/>
      <c r="V387" s="349"/>
      <c r="W387" s="540"/>
      <c r="X387" s="349"/>
      <c r="Y387" s="349"/>
      <c r="Z387" s="349"/>
    </row>
    <row r="388" ht="18.75" customHeight="1">
      <c r="A388" s="349"/>
      <c r="B388" s="349"/>
      <c r="C388" s="349"/>
      <c r="D388" s="349"/>
      <c r="E388" s="349"/>
      <c r="F388" s="498"/>
      <c r="G388" s="498"/>
      <c r="H388" s="349"/>
      <c r="I388" s="349"/>
      <c r="J388" s="349"/>
      <c r="K388" s="349"/>
      <c r="L388" s="349"/>
      <c r="M388" s="349"/>
      <c r="N388" s="349"/>
      <c r="O388" s="349"/>
      <c r="P388" s="349"/>
      <c r="Q388" s="349"/>
      <c r="R388" s="349"/>
      <c r="S388" s="349"/>
      <c r="T388" s="349"/>
      <c r="U388" s="349"/>
      <c r="V388" s="349"/>
      <c r="W388" s="540"/>
      <c r="X388" s="349"/>
      <c r="Y388" s="349"/>
      <c r="Z388" s="349"/>
    </row>
    <row r="389" ht="18.75" customHeight="1">
      <c r="A389" s="349"/>
      <c r="B389" s="349"/>
      <c r="C389" s="349"/>
      <c r="D389" s="349"/>
      <c r="E389" s="349"/>
      <c r="F389" s="498"/>
      <c r="G389" s="498"/>
      <c r="H389" s="349"/>
      <c r="I389" s="349"/>
      <c r="J389" s="349"/>
      <c r="K389" s="349"/>
      <c r="L389" s="349"/>
      <c r="M389" s="349"/>
      <c r="N389" s="349"/>
      <c r="O389" s="349"/>
      <c r="P389" s="349"/>
      <c r="Q389" s="349"/>
      <c r="R389" s="349"/>
      <c r="S389" s="349"/>
      <c r="T389" s="349"/>
      <c r="U389" s="349"/>
      <c r="V389" s="349"/>
      <c r="W389" s="540"/>
      <c r="X389" s="349"/>
      <c r="Y389" s="349"/>
      <c r="Z389" s="349"/>
    </row>
    <row r="390" ht="18.75" customHeight="1">
      <c r="A390" s="349"/>
      <c r="B390" s="349"/>
      <c r="C390" s="349"/>
      <c r="D390" s="349"/>
      <c r="E390" s="349"/>
      <c r="F390" s="498"/>
      <c r="G390" s="498"/>
      <c r="H390" s="349"/>
      <c r="I390" s="349"/>
      <c r="J390" s="349"/>
      <c r="K390" s="349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540"/>
      <c r="X390" s="349"/>
      <c r="Y390" s="349"/>
      <c r="Z390" s="349"/>
    </row>
    <row r="391" ht="18.75" customHeight="1">
      <c r="A391" s="349"/>
      <c r="B391" s="349"/>
      <c r="C391" s="349"/>
      <c r="D391" s="349"/>
      <c r="E391" s="349"/>
      <c r="F391" s="498"/>
      <c r="G391" s="498"/>
      <c r="H391" s="349"/>
      <c r="I391" s="349"/>
      <c r="J391" s="349"/>
      <c r="K391" s="349"/>
      <c r="L391" s="349"/>
      <c r="M391" s="349"/>
      <c r="N391" s="349"/>
      <c r="O391" s="349"/>
      <c r="P391" s="349"/>
      <c r="Q391" s="349"/>
      <c r="R391" s="349"/>
      <c r="S391" s="349"/>
      <c r="T391" s="349"/>
      <c r="U391" s="349"/>
      <c r="V391" s="349"/>
      <c r="W391" s="540"/>
      <c r="X391" s="349"/>
      <c r="Y391" s="349"/>
      <c r="Z391" s="349"/>
    </row>
    <row r="392" ht="18.75" customHeight="1">
      <c r="A392" s="349"/>
      <c r="B392" s="349"/>
      <c r="C392" s="349"/>
      <c r="D392" s="349"/>
      <c r="E392" s="349"/>
      <c r="F392" s="498"/>
      <c r="G392" s="498"/>
      <c r="H392" s="349"/>
      <c r="I392" s="349"/>
      <c r="J392" s="349"/>
      <c r="K392" s="349"/>
      <c r="L392" s="349"/>
      <c r="M392" s="349"/>
      <c r="N392" s="349"/>
      <c r="O392" s="349"/>
      <c r="P392" s="349"/>
      <c r="Q392" s="349"/>
      <c r="R392" s="349"/>
      <c r="S392" s="349"/>
      <c r="T392" s="349"/>
      <c r="U392" s="349"/>
      <c r="V392" s="349"/>
      <c r="W392" s="540"/>
      <c r="X392" s="349"/>
      <c r="Y392" s="349"/>
      <c r="Z392" s="349"/>
    </row>
    <row r="393" ht="18.75" customHeight="1">
      <c r="A393" s="349"/>
      <c r="B393" s="349"/>
      <c r="C393" s="349"/>
      <c r="D393" s="349"/>
      <c r="E393" s="349"/>
      <c r="F393" s="498"/>
      <c r="G393" s="498"/>
      <c r="H393" s="349"/>
      <c r="I393" s="349"/>
      <c r="J393" s="349"/>
      <c r="K393" s="349"/>
      <c r="L393" s="349"/>
      <c r="M393" s="349"/>
      <c r="N393" s="349"/>
      <c r="O393" s="349"/>
      <c r="P393" s="349"/>
      <c r="Q393" s="349"/>
      <c r="R393" s="349"/>
      <c r="S393" s="349"/>
      <c r="T393" s="349"/>
      <c r="U393" s="349"/>
      <c r="V393" s="349"/>
      <c r="W393" s="540"/>
      <c r="X393" s="349"/>
      <c r="Y393" s="349"/>
      <c r="Z393" s="349"/>
    </row>
    <row r="394" ht="18.75" customHeight="1">
      <c r="A394" s="349"/>
      <c r="B394" s="349"/>
      <c r="C394" s="349"/>
      <c r="D394" s="349"/>
      <c r="E394" s="349"/>
      <c r="F394" s="498"/>
      <c r="G394" s="498"/>
      <c r="H394" s="349"/>
      <c r="I394" s="349"/>
      <c r="J394" s="349"/>
      <c r="K394" s="349"/>
      <c r="L394" s="349"/>
      <c r="M394" s="349"/>
      <c r="N394" s="349"/>
      <c r="O394" s="349"/>
      <c r="P394" s="349"/>
      <c r="Q394" s="349"/>
      <c r="R394" s="349"/>
      <c r="S394" s="349"/>
      <c r="T394" s="349"/>
      <c r="U394" s="349"/>
      <c r="V394" s="349"/>
      <c r="W394" s="540"/>
      <c r="X394" s="349"/>
      <c r="Y394" s="349"/>
      <c r="Z394" s="349"/>
    </row>
    <row r="395" ht="18.75" customHeight="1">
      <c r="A395" s="349"/>
      <c r="B395" s="349"/>
      <c r="C395" s="349"/>
      <c r="D395" s="349"/>
      <c r="E395" s="349"/>
      <c r="F395" s="498"/>
      <c r="G395" s="498"/>
      <c r="H395" s="349"/>
      <c r="I395" s="349"/>
      <c r="J395" s="349"/>
      <c r="K395" s="349"/>
      <c r="L395" s="349"/>
      <c r="M395" s="349"/>
      <c r="N395" s="349"/>
      <c r="O395" s="349"/>
      <c r="P395" s="349"/>
      <c r="Q395" s="349"/>
      <c r="R395" s="349"/>
      <c r="S395" s="349"/>
      <c r="T395" s="349"/>
      <c r="U395" s="349"/>
      <c r="V395" s="349"/>
      <c r="W395" s="540"/>
      <c r="X395" s="349"/>
      <c r="Y395" s="349"/>
      <c r="Z395" s="349"/>
    </row>
    <row r="396" ht="18.75" customHeight="1">
      <c r="A396" s="349"/>
      <c r="B396" s="349"/>
      <c r="C396" s="349"/>
      <c r="D396" s="349"/>
      <c r="E396" s="349"/>
      <c r="F396" s="498"/>
      <c r="G396" s="498"/>
      <c r="H396" s="349"/>
      <c r="I396" s="349"/>
      <c r="J396" s="349"/>
      <c r="K396" s="349"/>
      <c r="L396" s="349"/>
      <c r="M396" s="349"/>
      <c r="N396" s="349"/>
      <c r="O396" s="349"/>
      <c r="P396" s="349"/>
      <c r="Q396" s="349"/>
      <c r="R396" s="349"/>
      <c r="S396" s="349"/>
      <c r="T396" s="349"/>
      <c r="U396" s="349"/>
      <c r="V396" s="349"/>
      <c r="W396" s="540"/>
      <c r="X396" s="349"/>
      <c r="Y396" s="349"/>
      <c r="Z396" s="349"/>
    </row>
    <row r="397" ht="18.75" customHeight="1">
      <c r="A397" s="349"/>
      <c r="B397" s="349"/>
      <c r="C397" s="349"/>
      <c r="D397" s="349"/>
      <c r="E397" s="349"/>
      <c r="F397" s="498"/>
      <c r="G397" s="498"/>
      <c r="H397" s="349"/>
      <c r="I397" s="349"/>
      <c r="J397" s="349"/>
      <c r="K397" s="349"/>
      <c r="L397" s="349"/>
      <c r="M397" s="349"/>
      <c r="N397" s="349"/>
      <c r="O397" s="349"/>
      <c r="P397" s="349"/>
      <c r="Q397" s="349"/>
      <c r="R397" s="349"/>
      <c r="S397" s="349"/>
      <c r="T397" s="349"/>
      <c r="U397" s="349"/>
      <c r="V397" s="349"/>
      <c r="W397" s="540"/>
      <c r="X397" s="349"/>
      <c r="Y397" s="349"/>
      <c r="Z397" s="349"/>
    </row>
    <row r="398" ht="18.75" customHeight="1">
      <c r="A398" s="349"/>
      <c r="B398" s="349"/>
      <c r="C398" s="349"/>
      <c r="D398" s="349"/>
      <c r="E398" s="349"/>
      <c r="F398" s="498"/>
      <c r="G398" s="498"/>
      <c r="H398" s="349"/>
      <c r="I398" s="349"/>
      <c r="J398" s="349"/>
      <c r="K398" s="349"/>
      <c r="L398" s="349"/>
      <c r="M398" s="349"/>
      <c r="N398" s="349"/>
      <c r="O398" s="349"/>
      <c r="P398" s="349"/>
      <c r="Q398" s="349"/>
      <c r="R398" s="349"/>
      <c r="S398" s="349"/>
      <c r="T398" s="349"/>
      <c r="U398" s="349"/>
      <c r="V398" s="349"/>
      <c r="W398" s="540"/>
      <c r="X398" s="349"/>
      <c r="Y398" s="349"/>
      <c r="Z398" s="349"/>
    </row>
    <row r="399" ht="18.75" customHeight="1">
      <c r="A399" s="349"/>
      <c r="B399" s="349"/>
      <c r="C399" s="349"/>
      <c r="D399" s="349"/>
      <c r="E399" s="349"/>
      <c r="F399" s="498"/>
      <c r="G399" s="498"/>
      <c r="H399" s="349"/>
      <c r="I399" s="349"/>
      <c r="J399" s="349"/>
      <c r="K399" s="349"/>
      <c r="L399" s="349"/>
      <c r="M399" s="349"/>
      <c r="N399" s="349"/>
      <c r="O399" s="349"/>
      <c r="P399" s="349"/>
      <c r="Q399" s="349"/>
      <c r="R399" s="349"/>
      <c r="S399" s="349"/>
      <c r="T399" s="349"/>
      <c r="U399" s="349"/>
      <c r="V399" s="349"/>
      <c r="W399" s="540"/>
      <c r="X399" s="349"/>
      <c r="Y399" s="349"/>
      <c r="Z399" s="349"/>
    </row>
    <row r="400" ht="18.75" customHeight="1">
      <c r="A400" s="349"/>
      <c r="B400" s="349"/>
      <c r="C400" s="349"/>
      <c r="D400" s="349"/>
      <c r="E400" s="349"/>
      <c r="F400" s="498"/>
      <c r="G400" s="498"/>
      <c r="H400" s="349"/>
      <c r="I400" s="349"/>
      <c r="J400" s="349"/>
      <c r="K400" s="349"/>
      <c r="L400" s="349"/>
      <c r="M400" s="349"/>
      <c r="N400" s="349"/>
      <c r="O400" s="349"/>
      <c r="P400" s="349"/>
      <c r="Q400" s="349"/>
      <c r="R400" s="349"/>
      <c r="S400" s="349"/>
      <c r="T400" s="349"/>
      <c r="U400" s="349"/>
      <c r="V400" s="349"/>
      <c r="W400" s="540"/>
      <c r="X400" s="349"/>
      <c r="Y400" s="349"/>
      <c r="Z400" s="349"/>
    </row>
    <row r="401" ht="18.75" customHeight="1">
      <c r="A401" s="349"/>
      <c r="B401" s="349"/>
      <c r="C401" s="349"/>
      <c r="D401" s="349"/>
      <c r="E401" s="349"/>
      <c r="F401" s="498"/>
      <c r="G401" s="498"/>
      <c r="H401" s="349"/>
      <c r="I401" s="349"/>
      <c r="J401" s="349"/>
      <c r="K401" s="349"/>
      <c r="L401" s="349"/>
      <c r="M401" s="349"/>
      <c r="N401" s="349"/>
      <c r="O401" s="349"/>
      <c r="P401" s="349"/>
      <c r="Q401" s="349"/>
      <c r="R401" s="349"/>
      <c r="S401" s="349"/>
      <c r="T401" s="349"/>
      <c r="U401" s="349"/>
      <c r="V401" s="349"/>
      <c r="W401" s="540"/>
      <c r="X401" s="349"/>
      <c r="Y401" s="349"/>
      <c r="Z401" s="349"/>
    </row>
    <row r="402" ht="18.75" customHeight="1">
      <c r="A402" s="349"/>
      <c r="B402" s="349"/>
      <c r="C402" s="349"/>
      <c r="D402" s="349"/>
      <c r="E402" s="349"/>
      <c r="F402" s="498"/>
      <c r="G402" s="498"/>
      <c r="H402" s="349"/>
      <c r="I402" s="349"/>
      <c r="J402" s="349"/>
      <c r="K402" s="349"/>
      <c r="L402" s="349"/>
      <c r="M402" s="349"/>
      <c r="N402" s="349"/>
      <c r="O402" s="349"/>
      <c r="P402" s="349"/>
      <c r="Q402" s="349"/>
      <c r="R402" s="349"/>
      <c r="S402" s="349"/>
      <c r="T402" s="349"/>
      <c r="U402" s="349"/>
      <c r="V402" s="349"/>
      <c r="W402" s="540"/>
      <c r="X402" s="349"/>
      <c r="Y402" s="349"/>
      <c r="Z402" s="349"/>
    </row>
    <row r="403" ht="18.75" customHeight="1">
      <c r="A403" s="349"/>
      <c r="B403" s="349"/>
      <c r="C403" s="349"/>
      <c r="D403" s="349"/>
      <c r="E403" s="349"/>
      <c r="F403" s="498"/>
      <c r="G403" s="498"/>
      <c r="H403" s="349"/>
      <c r="I403" s="349"/>
      <c r="J403" s="349"/>
      <c r="K403" s="349"/>
      <c r="L403" s="349"/>
      <c r="M403" s="349"/>
      <c r="N403" s="349"/>
      <c r="O403" s="349"/>
      <c r="P403" s="349"/>
      <c r="Q403" s="349"/>
      <c r="R403" s="349"/>
      <c r="S403" s="349"/>
      <c r="T403" s="349"/>
      <c r="U403" s="349"/>
      <c r="V403" s="349"/>
      <c r="W403" s="540"/>
      <c r="X403" s="349"/>
      <c r="Y403" s="349"/>
      <c r="Z403" s="349"/>
    </row>
    <row r="404" ht="18.75" customHeight="1">
      <c r="A404" s="349"/>
      <c r="B404" s="349"/>
      <c r="C404" s="349"/>
      <c r="D404" s="349"/>
      <c r="E404" s="349"/>
      <c r="F404" s="498"/>
      <c r="G404" s="498"/>
      <c r="H404" s="349"/>
      <c r="I404" s="349"/>
      <c r="J404" s="349"/>
      <c r="K404" s="349"/>
      <c r="L404" s="349"/>
      <c r="M404" s="349"/>
      <c r="N404" s="349"/>
      <c r="O404" s="349"/>
      <c r="P404" s="349"/>
      <c r="Q404" s="349"/>
      <c r="R404" s="349"/>
      <c r="S404" s="349"/>
      <c r="T404" s="349"/>
      <c r="U404" s="349"/>
      <c r="V404" s="349"/>
      <c r="W404" s="540"/>
      <c r="X404" s="349"/>
      <c r="Y404" s="349"/>
      <c r="Z404" s="349"/>
    </row>
    <row r="405" ht="18.75" customHeight="1">
      <c r="A405" s="349"/>
      <c r="B405" s="349"/>
      <c r="C405" s="349"/>
      <c r="D405" s="349"/>
      <c r="E405" s="349"/>
      <c r="F405" s="498"/>
      <c r="G405" s="498"/>
      <c r="H405" s="349"/>
      <c r="I405" s="349"/>
      <c r="J405" s="349"/>
      <c r="K405" s="349"/>
      <c r="L405" s="349"/>
      <c r="M405" s="349"/>
      <c r="N405" s="349"/>
      <c r="O405" s="349"/>
      <c r="P405" s="349"/>
      <c r="Q405" s="349"/>
      <c r="R405" s="349"/>
      <c r="S405" s="349"/>
      <c r="T405" s="349"/>
      <c r="U405" s="349"/>
      <c r="V405" s="349"/>
      <c r="W405" s="540"/>
      <c r="X405" s="349"/>
      <c r="Y405" s="349"/>
      <c r="Z405" s="349"/>
    </row>
    <row r="406" ht="18.75" customHeight="1">
      <c r="A406" s="349"/>
      <c r="B406" s="349"/>
      <c r="C406" s="349"/>
      <c r="D406" s="349"/>
      <c r="E406" s="349"/>
      <c r="F406" s="498"/>
      <c r="G406" s="498"/>
      <c r="H406" s="349"/>
      <c r="I406" s="349"/>
      <c r="J406" s="349"/>
      <c r="K406" s="349"/>
      <c r="L406" s="349"/>
      <c r="M406" s="349"/>
      <c r="N406" s="349"/>
      <c r="O406" s="349"/>
      <c r="P406" s="349"/>
      <c r="Q406" s="349"/>
      <c r="R406" s="349"/>
      <c r="S406" s="349"/>
      <c r="T406" s="349"/>
      <c r="U406" s="349"/>
      <c r="V406" s="349"/>
      <c r="W406" s="540"/>
      <c r="X406" s="349"/>
      <c r="Y406" s="349"/>
      <c r="Z406" s="349"/>
    </row>
    <row r="407" ht="18.75" customHeight="1">
      <c r="A407" s="349"/>
      <c r="B407" s="349"/>
      <c r="C407" s="349"/>
      <c r="D407" s="349"/>
      <c r="E407" s="349"/>
      <c r="F407" s="498"/>
      <c r="G407" s="498"/>
      <c r="H407" s="349"/>
      <c r="I407" s="349"/>
      <c r="J407" s="349"/>
      <c r="K407" s="349"/>
      <c r="L407" s="349"/>
      <c r="M407" s="349"/>
      <c r="N407" s="349"/>
      <c r="O407" s="349"/>
      <c r="P407" s="349"/>
      <c r="Q407" s="349"/>
      <c r="R407" s="349"/>
      <c r="S407" s="349"/>
      <c r="T407" s="349"/>
      <c r="U407" s="349"/>
      <c r="V407" s="349"/>
      <c r="W407" s="540"/>
      <c r="X407" s="349"/>
      <c r="Y407" s="349"/>
      <c r="Z407" s="349"/>
    </row>
    <row r="408" ht="18.75" customHeight="1">
      <c r="A408" s="349"/>
      <c r="B408" s="349"/>
      <c r="C408" s="349"/>
      <c r="D408" s="349"/>
      <c r="E408" s="349"/>
      <c r="F408" s="498"/>
      <c r="G408" s="498"/>
      <c r="H408" s="349"/>
      <c r="I408" s="349"/>
      <c r="J408" s="349"/>
      <c r="K408" s="349"/>
      <c r="L408" s="349"/>
      <c r="M408" s="349"/>
      <c r="N408" s="349"/>
      <c r="O408" s="349"/>
      <c r="P408" s="349"/>
      <c r="Q408" s="349"/>
      <c r="R408" s="349"/>
      <c r="S408" s="349"/>
      <c r="T408" s="349"/>
      <c r="U408" s="349"/>
      <c r="V408" s="349"/>
      <c r="W408" s="540"/>
      <c r="X408" s="349"/>
      <c r="Y408" s="349"/>
      <c r="Z408" s="349"/>
    </row>
    <row r="409" ht="18.75" customHeight="1">
      <c r="A409" s="349"/>
      <c r="B409" s="349"/>
      <c r="C409" s="349"/>
      <c r="D409" s="349"/>
      <c r="E409" s="349"/>
      <c r="F409" s="498"/>
      <c r="G409" s="498"/>
      <c r="H409" s="349"/>
      <c r="I409" s="349"/>
      <c r="J409" s="349"/>
      <c r="K409" s="349"/>
      <c r="L409" s="349"/>
      <c r="M409" s="349"/>
      <c r="N409" s="349"/>
      <c r="O409" s="349"/>
      <c r="P409" s="349"/>
      <c r="Q409" s="349"/>
      <c r="R409" s="349"/>
      <c r="S409" s="349"/>
      <c r="T409" s="349"/>
      <c r="U409" s="349"/>
      <c r="V409" s="349"/>
      <c r="W409" s="540"/>
      <c r="X409" s="349"/>
      <c r="Y409" s="349"/>
      <c r="Z409" s="349"/>
    </row>
    <row r="410" ht="18.75" customHeight="1">
      <c r="A410" s="349"/>
      <c r="B410" s="349"/>
      <c r="C410" s="349"/>
      <c r="D410" s="349"/>
      <c r="E410" s="349"/>
      <c r="F410" s="498"/>
      <c r="G410" s="498"/>
      <c r="H410" s="349"/>
      <c r="I410" s="349"/>
      <c r="J410" s="349"/>
      <c r="K410" s="349"/>
      <c r="L410" s="349"/>
      <c r="M410" s="349"/>
      <c r="N410" s="349"/>
      <c r="O410" s="349"/>
      <c r="P410" s="349"/>
      <c r="Q410" s="349"/>
      <c r="R410" s="349"/>
      <c r="S410" s="349"/>
      <c r="T410" s="349"/>
      <c r="U410" s="349"/>
      <c r="V410" s="349"/>
      <c r="W410" s="540"/>
      <c r="X410" s="349"/>
      <c r="Y410" s="349"/>
      <c r="Z410" s="349"/>
    </row>
    <row r="411" ht="18.75" customHeight="1">
      <c r="A411" s="349"/>
      <c r="B411" s="349"/>
      <c r="C411" s="349"/>
      <c r="D411" s="349"/>
      <c r="E411" s="349"/>
      <c r="F411" s="498"/>
      <c r="G411" s="498"/>
      <c r="H411" s="349"/>
      <c r="I411" s="349"/>
      <c r="J411" s="349"/>
      <c r="K411" s="349"/>
      <c r="L411" s="349"/>
      <c r="M411" s="349"/>
      <c r="N411" s="349"/>
      <c r="O411" s="349"/>
      <c r="P411" s="349"/>
      <c r="Q411" s="349"/>
      <c r="R411" s="349"/>
      <c r="S411" s="349"/>
      <c r="T411" s="349"/>
      <c r="U411" s="349"/>
      <c r="V411" s="349"/>
      <c r="W411" s="540"/>
      <c r="X411" s="349"/>
      <c r="Y411" s="349"/>
      <c r="Z411" s="349"/>
    </row>
    <row r="412" ht="18.75" customHeight="1">
      <c r="A412" s="349"/>
      <c r="B412" s="349"/>
      <c r="C412" s="349"/>
      <c r="D412" s="349"/>
      <c r="E412" s="349"/>
      <c r="F412" s="498"/>
      <c r="G412" s="498"/>
      <c r="H412" s="349"/>
      <c r="I412" s="349"/>
      <c r="J412" s="349"/>
      <c r="K412" s="349"/>
      <c r="L412" s="349"/>
      <c r="M412" s="349"/>
      <c r="N412" s="349"/>
      <c r="O412" s="349"/>
      <c r="P412" s="349"/>
      <c r="Q412" s="349"/>
      <c r="R412" s="349"/>
      <c r="S412" s="349"/>
      <c r="T412" s="349"/>
      <c r="U412" s="349"/>
      <c r="V412" s="349"/>
      <c r="W412" s="540"/>
      <c r="X412" s="349"/>
      <c r="Y412" s="349"/>
      <c r="Z412" s="349"/>
    </row>
    <row r="413" ht="18.75" customHeight="1">
      <c r="A413" s="349"/>
      <c r="B413" s="349"/>
      <c r="C413" s="349"/>
      <c r="D413" s="349"/>
      <c r="E413" s="349"/>
      <c r="F413" s="498"/>
      <c r="G413" s="498"/>
      <c r="H413" s="349"/>
      <c r="I413" s="349"/>
      <c r="J413" s="349"/>
      <c r="K413" s="349"/>
      <c r="L413" s="349"/>
      <c r="M413" s="349"/>
      <c r="N413" s="349"/>
      <c r="O413" s="349"/>
      <c r="P413" s="349"/>
      <c r="Q413" s="349"/>
      <c r="R413" s="349"/>
      <c r="S413" s="349"/>
      <c r="T413" s="349"/>
      <c r="U413" s="349"/>
      <c r="V413" s="349"/>
      <c r="W413" s="540"/>
      <c r="X413" s="349"/>
      <c r="Y413" s="349"/>
      <c r="Z413" s="349"/>
    </row>
    <row r="414" ht="18.75" customHeight="1">
      <c r="A414" s="349"/>
      <c r="B414" s="349"/>
      <c r="C414" s="349"/>
      <c r="D414" s="349"/>
      <c r="E414" s="349"/>
      <c r="F414" s="498"/>
      <c r="G414" s="498"/>
      <c r="H414" s="349"/>
      <c r="I414" s="349"/>
      <c r="J414" s="349"/>
      <c r="K414" s="349"/>
      <c r="L414" s="349"/>
      <c r="M414" s="349"/>
      <c r="N414" s="349"/>
      <c r="O414" s="349"/>
      <c r="P414" s="349"/>
      <c r="Q414" s="349"/>
      <c r="R414" s="349"/>
      <c r="S414" s="349"/>
      <c r="T414" s="349"/>
      <c r="U414" s="349"/>
      <c r="V414" s="349"/>
      <c r="W414" s="540"/>
      <c r="X414" s="349"/>
      <c r="Y414" s="349"/>
      <c r="Z414" s="349"/>
    </row>
    <row r="415" ht="18.75" customHeight="1">
      <c r="A415" s="349"/>
      <c r="B415" s="349"/>
      <c r="C415" s="349"/>
      <c r="D415" s="349"/>
      <c r="E415" s="349"/>
      <c r="F415" s="498"/>
      <c r="G415" s="498"/>
      <c r="H415" s="349"/>
      <c r="I415" s="349"/>
      <c r="J415" s="349"/>
      <c r="K415" s="349"/>
      <c r="L415" s="349"/>
      <c r="M415" s="349"/>
      <c r="N415" s="349"/>
      <c r="O415" s="349"/>
      <c r="P415" s="349"/>
      <c r="Q415" s="349"/>
      <c r="R415" s="349"/>
      <c r="S415" s="349"/>
      <c r="T415" s="349"/>
      <c r="U415" s="349"/>
      <c r="V415" s="349"/>
      <c r="W415" s="540"/>
      <c r="X415" s="349"/>
      <c r="Y415" s="349"/>
      <c r="Z415" s="349"/>
    </row>
    <row r="416" ht="18.75" customHeight="1">
      <c r="A416" s="349"/>
      <c r="B416" s="349"/>
      <c r="C416" s="349"/>
      <c r="D416" s="349"/>
      <c r="E416" s="349"/>
      <c r="F416" s="498"/>
      <c r="G416" s="498"/>
      <c r="H416" s="349"/>
      <c r="I416" s="349"/>
      <c r="J416" s="349"/>
      <c r="K416" s="349"/>
      <c r="L416" s="349"/>
      <c r="M416" s="349"/>
      <c r="N416" s="349"/>
      <c r="O416" s="349"/>
      <c r="P416" s="349"/>
      <c r="Q416" s="349"/>
      <c r="R416" s="349"/>
      <c r="S416" s="349"/>
      <c r="T416" s="349"/>
      <c r="U416" s="349"/>
      <c r="V416" s="349"/>
      <c r="W416" s="540"/>
      <c r="X416" s="349"/>
      <c r="Y416" s="349"/>
      <c r="Z416" s="349"/>
    </row>
    <row r="417" ht="18.75" customHeight="1">
      <c r="A417" s="349"/>
      <c r="B417" s="349"/>
      <c r="C417" s="349"/>
      <c r="D417" s="349"/>
      <c r="E417" s="349"/>
      <c r="F417" s="498"/>
      <c r="G417" s="498"/>
      <c r="H417" s="349"/>
      <c r="I417" s="349"/>
      <c r="J417" s="349"/>
      <c r="K417" s="349"/>
      <c r="L417" s="349"/>
      <c r="M417" s="349"/>
      <c r="N417" s="349"/>
      <c r="O417" s="349"/>
      <c r="P417" s="349"/>
      <c r="Q417" s="349"/>
      <c r="R417" s="349"/>
      <c r="S417" s="349"/>
      <c r="T417" s="349"/>
      <c r="U417" s="349"/>
      <c r="V417" s="349"/>
      <c r="W417" s="540"/>
      <c r="X417" s="349"/>
      <c r="Y417" s="349"/>
      <c r="Z417" s="349"/>
    </row>
    <row r="418" ht="18.75" customHeight="1">
      <c r="A418" s="349"/>
      <c r="B418" s="349"/>
      <c r="C418" s="349"/>
      <c r="D418" s="349"/>
      <c r="E418" s="349"/>
      <c r="F418" s="498"/>
      <c r="G418" s="498"/>
      <c r="H418" s="349"/>
      <c r="I418" s="349"/>
      <c r="J418" s="349"/>
      <c r="K418" s="349"/>
      <c r="L418" s="349"/>
      <c r="M418" s="349"/>
      <c r="N418" s="349"/>
      <c r="O418" s="349"/>
      <c r="P418" s="349"/>
      <c r="Q418" s="349"/>
      <c r="R418" s="349"/>
      <c r="S418" s="349"/>
      <c r="T418" s="349"/>
      <c r="U418" s="349"/>
      <c r="V418" s="349"/>
      <c r="W418" s="540"/>
      <c r="X418" s="349"/>
      <c r="Y418" s="349"/>
      <c r="Z418" s="349"/>
    </row>
    <row r="419" ht="18.75" customHeight="1">
      <c r="A419" s="349"/>
      <c r="B419" s="349"/>
      <c r="C419" s="349"/>
      <c r="D419" s="349"/>
      <c r="E419" s="349"/>
      <c r="F419" s="498"/>
      <c r="G419" s="498"/>
      <c r="H419" s="349"/>
      <c r="I419" s="349"/>
      <c r="J419" s="349"/>
      <c r="K419" s="349"/>
      <c r="L419" s="349"/>
      <c r="M419" s="349"/>
      <c r="N419" s="349"/>
      <c r="O419" s="349"/>
      <c r="P419" s="349"/>
      <c r="Q419" s="349"/>
      <c r="R419" s="349"/>
      <c r="S419" s="349"/>
      <c r="T419" s="349"/>
      <c r="U419" s="349"/>
      <c r="V419" s="349"/>
      <c r="W419" s="540"/>
      <c r="X419" s="349"/>
      <c r="Y419" s="349"/>
      <c r="Z419" s="349"/>
    </row>
    <row r="420" ht="18.75" customHeight="1">
      <c r="A420" s="349"/>
      <c r="B420" s="349"/>
      <c r="C420" s="349"/>
      <c r="D420" s="349"/>
      <c r="E420" s="349"/>
      <c r="F420" s="498"/>
      <c r="G420" s="498"/>
      <c r="H420" s="349"/>
      <c r="I420" s="349"/>
      <c r="J420" s="349"/>
      <c r="K420" s="349"/>
      <c r="L420" s="349"/>
      <c r="M420" s="349"/>
      <c r="N420" s="349"/>
      <c r="O420" s="349"/>
      <c r="P420" s="349"/>
      <c r="Q420" s="349"/>
      <c r="R420" s="349"/>
      <c r="S420" s="349"/>
      <c r="T420" s="349"/>
      <c r="U420" s="349"/>
      <c r="V420" s="349"/>
      <c r="W420" s="540"/>
      <c r="X420" s="349"/>
      <c r="Y420" s="349"/>
      <c r="Z420" s="349"/>
    </row>
    <row r="421" ht="18.75" customHeight="1">
      <c r="A421" s="349"/>
      <c r="B421" s="349"/>
      <c r="C421" s="349"/>
      <c r="D421" s="349"/>
      <c r="E421" s="349"/>
      <c r="F421" s="498"/>
      <c r="G421" s="498"/>
      <c r="H421" s="349"/>
      <c r="I421" s="349"/>
      <c r="J421" s="349"/>
      <c r="K421" s="349"/>
      <c r="L421" s="349"/>
      <c r="M421" s="349"/>
      <c r="N421" s="349"/>
      <c r="O421" s="349"/>
      <c r="P421" s="349"/>
      <c r="Q421" s="349"/>
      <c r="R421" s="349"/>
      <c r="S421" s="349"/>
      <c r="T421" s="349"/>
      <c r="U421" s="349"/>
      <c r="V421" s="349"/>
      <c r="W421" s="540"/>
      <c r="X421" s="349"/>
      <c r="Y421" s="349"/>
      <c r="Z421" s="349"/>
    </row>
    <row r="422" ht="18.75" customHeight="1">
      <c r="A422" s="349"/>
      <c r="B422" s="349"/>
      <c r="C422" s="349"/>
      <c r="D422" s="349"/>
      <c r="E422" s="349"/>
      <c r="F422" s="498"/>
      <c r="G422" s="498"/>
      <c r="H422" s="349"/>
      <c r="I422" s="349"/>
      <c r="J422" s="349"/>
      <c r="K422" s="349"/>
      <c r="L422" s="349"/>
      <c r="M422" s="349"/>
      <c r="N422" s="349"/>
      <c r="O422" s="349"/>
      <c r="P422" s="349"/>
      <c r="Q422" s="349"/>
      <c r="R422" s="349"/>
      <c r="S422" s="349"/>
      <c r="T422" s="349"/>
      <c r="U422" s="349"/>
      <c r="V422" s="349"/>
      <c r="W422" s="540"/>
      <c r="X422" s="349"/>
      <c r="Y422" s="349"/>
      <c r="Z422" s="349"/>
    </row>
    <row r="423" ht="18.75" customHeight="1">
      <c r="A423" s="349"/>
      <c r="B423" s="349"/>
      <c r="C423" s="349"/>
      <c r="D423" s="349"/>
      <c r="E423" s="349"/>
      <c r="F423" s="498"/>
      <c r="G423" s="498"/>
      <c r="H423" s="349"/>
      <c r="I423" s="349"/>
      <c r="J423" s="349"/>
      <c r="K423" s="349"/>
      <c r="L423" s="349"/>
      <c r="M423" s="349"/>
      <c r="N423" s="349"/>
      <c r="O423" s="349"/>
      <c r="P423" s="349"/>
      <c r="Q423" s="349"/>
      <c r="R423" s="349"/>
      <c r="S423" s="349"/>
      <c r="T423" s="349"/>
      <c r="U423" s="349"/>
      <c r="V423" s="349"/>
      <c r="W423" s="540"/>
      <c r="X423" s="349"/>
      <c r="Y423" s="349"/>
      <c r="Z423" s="349"/>
    </row>
    <row r="424" ht="18.75" customHeight="1">
      <c r="A424" s="349"/>
      <c r="B424" s="349"/>
      <c r="C424" s="349"/>
      <c r="D424" s="349"/>
      <c r="E424" s="349"/>
      <c r="F424" s="498"/>
      <c r="G424" s="498"/>
      <c r="H424" s="349"/>
      <c r="I424" s="349"/>
      <c r="J424" s="349"/>
      <c r="K424" s="349"/>
      <c r="L424" s="349"/>
      <c r="M424" s="349"/>
      <c r="N424" s="349"/>
      <c r="O424" s="349"/>
      <c r="P424" s="349"/>
      <c r="Q424" s="349"/>
      <c r="R424" s="349"/>
      <c r="S424" s="349"/>
      <c r="T424" s="349"/>
      <c r="U424" s="349"/>
      <c r="V424" s="349"/>
      <c r="W424" s="540"/>
      <c r="X424" s="349"/>
      <c r="Y424" s="349"/>
      <c r="Z424" s="349"/>
    </row>
    <row r="425" ht="18.75" customHeight="1">
      <c r="A425" s="349"/>
      <c r="B425" s="349"/>
      <c r="C425" s="349"/>
      <c r="D425" s="349"/>
      <c r="E425" s="349"/>
      <c r="F425" s="498"/>
      <c r="G425" s="498"/>
      <c r="H425" s="349"/>
      <c r="I425" s="349"/>
      <c r="J425" s="349"/>
      <c r="K425" s="349"/>
      <c r="L425" s="349"/>
      <c r="M425" s="349"/>
      <c r="N425" s="349"/>
      <c r="O425" s="349"/>
      <c r="P425" s="349"/>
      <c r="Q425" s="349"/>
      <c r="R425" s="349"/>
      <c r="S425" s="349"/>
      <c r="T425" s="349"/>
      <c r="U425" s="349"/>
      <c r="V425" s="349"/>
      <c r="W425" s="540"/>
      <c r="X425" s="349"/>
      <c r="Y425" s="349"/>
      <c r="Z425" s="349"/>
    </row>
    <row r="426" ht="18.75" customHeight="1">
      <c r="A426" s="349"/>
      <c r="B426" s="349"/>
      <c r="C426" s="349"/>
      <c r="D426" s="349"/>
      <c r="E426" s="349"/>
      <c r="F426" s="498"/>
      <c r="G426" s="498"/>
      <c r="H426" s="349"/>
      <c r="I426" s="349"/>
      <c r="J426" s="349"/>
      <c r="K426" s="349"/>
      <c r="L426" s="349"/>
      <c r="M426" s="349"/>
      <c r="N426" s="349"/>
      <c r="O426" s="349"/>
      <c r="P426" s="349"/>
      <c r="Q426" s="349"/>
      <c r="R426" s="349"/>
      <c r="S426" s="349"/>
      <c r="T426" s="349"/>
      <c r="U426" s="349"/>
      <c r="V426" s="349"/>
      <c r="W426" s="540"/>
      <c r="X426" s="349"/>
      <c r="Y426" s="349"/>
      <c r="Z426" s="349"/>
    </row>
    <row r="427" ht="18.75" customHeight="1">
      <c r="A427" s="349"/>
      <c r="B427" s="349"/>
      <c r="C427" s="349"/>
      <c r="D427" s="349"/>
      <c r="E427" s="349"/>
      <c r="F427" s="498"/>
      <c r="G427" s="498"/>
      <c r="H427" s="349"/>
      <c r="I427" s="349"/>
      <c r="J427" s="349"/>
      <c r="K427" s="349"/>
      <c r="L427" s="349"/>
      <c r="M427" s="349"/>
      <c r="N427" s="349"/>
      <c r="O427" s="349"/>
      <c r="P427" s="349"/>
      <c r="Q427" s="349"/>
      <c r="R427" s="349"/>
      <c r="S427" s="349"/>
      <c r="T427" s="349"/>
      <c r="U427" s="349"/>
      <c r="V427" s="349"/>
      <c r="W427" s="540"/>
      <c r="X427" s="349"/>
      <c r="Y427" s="349"/>
      <c r="Z427" s="349"/>
    </row>
    <row r="428" ht="18.75" customHeight="1">
      <c r="A428" s="349"/>
      <c r="B428" s="349"/>
      <c r="C428" s="349"/>
      <c r="D428" s="349"/>
      <c r="E428" s="349"/>
      <c r="F428" s="498"/>
      <c r="G428" s="498"/>
      <c r="H428" s="349"/>
      <c r="I428" s="349"/>
      <c r="J428" s="349"/>
      <c r="K428" s="349"/>
      <c r="L428" s="349"/>
      <c r="M428" s="349"/>
      <c r="N428" s="349"/>
      <c r="O428" s="349"/>
      <c r="P428" s="349"/>
      <c r="Q428" s="349"/>
      <c r="R428" s="349"/>
      <c r="S428" s="349"/>
      <c r="T428" s="349"/>
      <c r="U428" s="349"/>
      <c r="V428" s="349"/>
      <c r="W428" s="540"/>
      <c r="X428" s="349"/>
      <c r="Y428" s="349"/>
      <c r="Z428" s="349"/>
    </row>
    <row r="429" ht="18.75" customHeight="1">
      <c r="A429" s="349"/>
      <c r="B429" s="349"/>
      <c r="C429" s="349"/>
      <c r="D429" s="349"/>
      <c r="E429" s="349"/>
      <c r="F429" s="498"/>
      <c r="G429" s="498"/>
      <c r="H429" s="349"/>
      <c r="I429" s="349"/>
      <c r="J429" s="349"/>
      <c r="K429" s="349"/>
      <c r="L429" s="349"/>
      <c r="M429" s="349"/>
      <c r="N429" s="349"/>
      <c r="O429" s="349"/>
      <c r="P429" s="349"/>
      <c r="Q429" s="349"/>
      <c r="R429" s="349"/>
      <c r="S429" s="349"/>
      <c r="T429" s="349"/>
      <c r="U429" s="349"/>
      <c r="V429" s="349"/>
      <c r="W429" s="540"/>
      <c r="X429" s="349"/>
      <c r="Y429" s="349"/>
      <c r="Z429" s="349"/>
    </row>
    <row r="430" ht="18.75" customHeight="1">
      <c r="A430" s="349"/>
      <c r="B430" s="349"/>
      <c r="C430" s="349"/>
      <c r="D430" s="349"/>
      <c r="E430" s="349"/>
      <c r="F430" s="498"/>
      <c r="G430" s="498"/>
      <c r="H430" s="349"/>
      <c r="I430" s="349"/>
      <c r="J430" s="349"/>
      <c r="K430" s="349"/>
      <c r="L430" s="349"/>
      <c r="M430" s="349"/>
      <c r="N430" s="349"/>
      <c r="O430" s="349"/>
      <c r="P430" s="349"/>
      <c r="Q430" s="349"/>
      <c r="R430" s="349"/>
      <c r="S430" s="349"/>
      <c r="T430" s="349"/>
      <c r="U430" s="349"/>
      <c r="V430" s="349"/>
      <c r="W430" s="540"/>
      <c r="X430" s="349"/>
      <c r="Y430" s="349"/>
      <c r="Z430" s="349"/>
    </row>
    <row r="431" ht="18.75" customHeight="1">
      <c r="A431" s="349"/>
      <c r="B431" s="349"/>
      <c r="C431" s="349"/>
      <c r="D431" s="349"/>
      <c r="E431" s="349"/>
      <c r="F431" s="498"/>
      <c r="G431" s="498"/>
      <c r="H431" s="349"/>
      <c r="I431" s="349"/>
      <c r="J431" s="349"/>
      <c r="K431" s="349"/>
      <c r="L431" s="349"/>
      <c r="M431" s="349"/>
      <c r="N431" s="349"/>
      <c r="O431" s="349"/>
      <c r="P431" s="349"/>
      <c r="Q431" s="349"/>
      <c r="R431" s="349"/>
      <c r="S431" s="349"/>
      <c r="T431" s="349"/>
      <c r="U431" s="349"/>
      <c r="V431" s="349"/>
      <c r="W431" s="540"/>
      <c r="X431" s="349"/>
      <c r="Y431" s="349"/>
      <c r="Z431" s="349"/>
    </row>
    <row r="432" ht="18.75" customHeight="1">
      <c r="A432" s="349"/>
      <c r="B432" s="349"/>
      <c r="C432" s="349"/>
      <c r="D432" s="349"/>
      <c r="E432" s="349"/>
      <c r="F432" s="498"/>
      <c r="G432" s="498"/>
      <c r="H432" s="349"/>
      <c r="I432" s="349"/>
      <c r="J432" s="349"/>
      <c r="K432" s="349"/>
      <c r="L432" s="349"/>
      <c r="M432" s="349"/>
      <c r="N432" s="349"/>
      <c r="O432" s="349"/>
      <c r="P432" s="349"/>
      <c r="Q432" s="349"/>
      <c r="R432" s="349"/>
      <c r="S432" s="349"/>
      <c r="T432" s="349"/>
      <c r="U432" s="349"/>
      <c r="V432" s="349"/>
      <c r="W432" s="540"/>
      <c r="X432" s="349"/>
      <c r="Y432" s="349"/>
      <c r="Z432" s="349"/>
    </row>
    <row r="433" ht="18.75" customHeight="1">
      <c r="A433" s="349"/>
      <c r="B433" s="349"/>
      <c r="C433" s="349"/>
      <c r="D433" s="349"/>
      <c r="E433" s="349"/>
      <c r="F433" s="498"/>
      <c r="G433" s="498"/>
      <c r="H433" s="349"/>
      <c r="I433" s="349"/>
      <c r="J433" s="349"/>
      <c r="K433" s="349"/>
      <c r="L433" s="349"/>
      <c r="M433" s="349"/>
      <c r="N433" s="349"/>
      <c r="O433" s="349"/>
      <c r="P433" s="349"/>
      <c r="Q433" s="349"/>
      <c r="R433" s="349"/>
      <c r="S433" s="349"/>
      <c r="T433" s="349"/>
      <c r="U433" s="349"/>
      <c r="V433" s="349"/>
      <c r="W433" s="540"/>
      <c r="X433" s="349"/>
      <c r="Y433" s="349"/>
      <c r="Z433" s="349"/>
    </row>
    <row r="434" ht="18.75" customHeight="1">
      <c r="A434" s="349"/>
      <c r="B434" s="349"/>
      <c r="C434" s="349"/>
      <c r="D434" s="349"/>
      <c r="E434" s="349"/>
      <c r="F434" s="498"/>
      <c r="G434" s="498"/>
      <c r="H434" s="349"/>
      <c r="I434" s="349"/>
      <c r="J434" s="349"/>
      <c r="K434" s="349"/>
      <c r="L434" s="349"/>
      <c r="M434" s="349"/>
      <c r="N434" s="349"/>
      <c r="O434" s="349"/>
      <c r="P434" s="349"/>
      <c r="Q434" s="349"/>
      <c r="R434" s="349"/>
      <c r="S434" s="349"/>
      <c r="T434" s="349"/>
      <c r="U434" s="349"/>
      <c r="V434" s="349"/>
      <c r="W434" s="540"/>
      <c r="X434" s="349"/>
      <c r="Y434" s="349"/>
      <c r="Z434" s="349"/>
    </row>
    <row r="435" ht="18.75" customHeight="1">
      <c r="A435" s="349"/>
      <c r="B435" s="349"/>
      <c r="C435" s="349"/>
      <c r="D435" s="349"/>
      <c r="E435" s="349"/>
      <c r="F435" s="498"/>
      <c r="G435" s="498"/>
      <c r="H435" s="349"/>
      <c r="I435" s="349"/>
      <c r="J435" s="349"/>
      <c r="K435" s="349"/>
      <c r="L435" s="349"/>
      <c r="M435" s="349"/>
      <c r="N435" s="349"/>
      <c r="O435" s="349"/>
      <c r="P435" s="349"/>
      <c r="Q435" s="349"/>
      <c r="R435" s="349"/>
      <c r="S435" s="349"/>
      <c r="T435" s="349"/>
      <c r="U435" s="349"/>
      <c r="V435" s="349"/>
      <c r="W435" s="540"/>
      <c r="X435" s="349"/>
      <c r="Y435" s="349"/>
      <c r="Z435" s="349"/>
    </row>
    <row r="436" ht="18.75" customHeight="1">
      <c r="A436" s="349"/>
      <c r="B436" s="349"/>
      <c r="C436" s="349"/>
      <c r="D436" s="349"/>
      <c r="E436" s="349"/>
      <c r="F436" s="498"/>
      <c r="G436" s="498"/>
      <c r="H436" s="349"/>
      <c r="I436" s="349"/>
      <c r="J436" s="349"/>
      <c r="K436" s="349"/>
      <c r="L436" s="349"/>
      <c r="M436" s="349"/>
      <c r="N436" s="349"/>
      <c r="O436" s="349"/>
      <c r="P436" s="349"/>
      <c r="Q436" s="349"/>
      <c r="R436" s="349"/>
      <c r="S436" s="349"/>
      <c r="T436" s="349"/>
      <c r="U436" s="349"/>
      <c r="V436" s="349"/>
      <c r="W436" s="540"/>
      <c r="X436" s="349"/>
      <c r="Y436" s="349"/>
      <c r="Z436" s="349"/>
    </row>
    <row r="437" ht="18.75" customHeight="1">
      <c r="A437" s="349"/>
      <c r="B437" s="349"/>
      <c r="C437" s="349"/>
      <c r="D437" s="349"/>
      <c r="E437" s="349"/>
      <c r="F437" s="498"/>
      <c r="G437" s="498"/>
      <c r="H437" s="349"/>
      <c r="I437" s="349"/>
      <c r="J437" s="349"/>
      <c r="K437" s="349"/>
      <c r="L437" s="349"/>
      <c r="M437" s="349"/>
      <c r="N437" s="349"/>
      <c r="O437" s="349"/>
      <c r="P437" s="349"/>
      <c r="Q437" s="349"/>
      <c r="R437" s="349"/>
      <c r="S437" s="349"/>
      <c r="T437" s="349"/>
      <c r="U437" s="349"/>
      <c r="V437" s="349"/>
      <c r="W437" s="540"/>
      <c r="X437" s="349"/>
      <c r="Y437" s="349"/>
      <c r="Z437" s="349"/>
    </row>
    <row r="438" ht="18.75" customHeight="1">
      <c r="A438" s="349"/>
      <c r="B438" s="349"/>
      <c r="C438" s="349"/>
      <c r="D438" s="349"/>
      <c r="E438" s="349"/>
      <c r="F438" s="498"/>
      <c r="G438" s="498"/>
      <c r="H438" s="349"/>
      <c r="I438" s="349"/>
      <c r="J438" s="349"/>
      <c r="K438" s="349"/>
      <c r="L438" s="349"/>
      <c r="M438" s="349"/>
      <c r="N438" s="349"/>
      <c r="O438" s="349"/>
      <c r="P438" s="349"/>
      <c r="Q438" s="349"/>
      <c r="R438" s="349"/>
      <c r="S438" s="349"/>
      <c r="T438" s="349"/>
      <c r="U438" s="349"/>
      <c r="V438" s="349"/>
      <c r="W438" s="540"/>
      <c r="X438" s="349"/>
      <c r="Y438" s="349"/>
      <c r="Z438" s="349"/>
    </row>
    <row r="439" ht="18.75" customHeight="1">
      <c r="A439" s="349"/>
      <c r="B439" s="349"/>
      <c r="C439" s="349"/>
      <c r="D439" s="349"/>
      <c r="E439" s="349"/>
      <c r="F439" s="498"/>
      <c r="G439" s="498"/>
      <c r="H439" s="349"/>
      <c r="I439" s="349"/>
      <c r="J439" s="349"/>
      <c r="K439" s="349"/>
      <c r="L439" s="349"/>
      <c r="M439" s="349"/>
      <c r="N439" s="349"/>
      <c r="O439" s="349"/>
      <c r="P439" s="349"/>
      <c r="Q439" s="349"/>
      <c r="R439" s="349"/>
      <c r="S439" s="349"/>
      <c r="T439" s="349"/>
      <c r="U439" s="349"/>
      <c r="V439" s="349"/>
      <c r="W439" s="540"/>
      <c r="X439" s="349"/>
      <c r="Y439" s="349"/>
      <c r="Z439" s="349"/>
    </row>
    <row r="440" ht="18.75" customHeight="1">
      <c r="A440" s="349"/>
      <c r="B440" s="349"/>
      <c r="C440" s="349"/>
      <c r="D440" s="349"/>
      <c r="E440" s="349"/>
      <c r="F440" s="498"/>
      <c r="G440" s="498"/>
      <c r="H440" s="349"/>
      <c r="I440" s="349"/>
      <c r="J440" s="349"/>
      <c r="K440" s="349"/>
      <c r="L440" s="349"/>
      <c r="M440" s="349"/>
      <c r="N440" s="349"/>
      <c r="O440" s="349"/>
      <c r="P440" s="349"/>
      <c r="Q440" s="349"/>
      <c r="R440" s="349"/>
      <c r="S440" s="349"/>
      <c r="T440" s="349"/>
      <c r="U440" s="349"/>
      <c r="V440" s="349"/>
      <c r="W440" s="540"/>
      <c r="X440" s="349"/>
      <c r="Y440" s="349"/>
      <c r="Z440" s="349"/>
    </row>
    <row r="441" ht="18.75" customHeight="1">
      <c r="A441" s="349"/>
      <c r="B441" s="349"/>
      <c r="C441" s="349"/>
      <c r="D441" s="349"/>
      <c r="E441" s="349"/>
      <c r="F441" s="498"/>
      <c r="G441" s="498"/>
      <c r="H441" s="349"/>
      <c r="I441" s="349"/>
      <c r="J441" s="349"/>
      <c r="K441" s="349"/>
      <c r="L441" s="349"/>
      <c r="M441" s="349"/>
      <c r="N441" s="349"/>
      <c r="O441" s="349"/>
      <c r="P441" s="349"/>
      <c r="Q441" s="349"/>
      <c r="R441" s="349"/>
      <c r="S441" s="349"/>
      <c r="T441" s="349"/>
      <c r="U441" s="349"/>
      <c r="V441" s="349"/>
      <c r="W441" s="540"/>
      <c r="X441" s="349"/>
      <c r="Y441" s="349"/>
      <c r="Z441" s="349"/>
    </row>
    <row r="442" ht="18.75" customHeight="1">
      <c r="A442" s="349"/>
      <c r="B442" s="349"/>
      <c r="C442" s="349"/>
      <c r="D442" s="349"/>
      <c r="E442" s="349"/>
      <c r="F442" s="498"/>
      <c r="G442" s="498"/>
      <c r="H442" s="349"/>
      <c r="I442" s="349"/>
      <c r="J442" s="349"/>
      <c r="K442" s="349"/>
      <c r="L442" s="349"/>
      <c r="M442" s="349"/>
      <c r="N442" s="349"/>
      <c r="O442" s="349"/>
      <c r="P442" s="349"/>
      <c r="Q442" s="349"/>
      <c r="R442" s="349"/>
      <c r="S442" s="349"/>
      <c r="T442" s="349"/>
      <c r="U442" s="349"/>
      <c r="V442" s="349"/>
      <c r="W442" s="540"/>
      <c r="X442" s="349"/>
      <c r="Y442" s="349"/>
      <c r="Z442" s="349"/>
    </row>
    <row r="443" ht="18.75" customHeight="1">
      <c r="A443" s="349"/>
      <c r="B443" s="349"/>
      <c r="C443" s="349"/>
      <c r="D443" s="349"/>
      <c r="E443" s="349"/>
      <c r="F443" s="498"/>
      <c r="G443" s="498"/>
      <c r="H443" s="349"/>
      <c r="I443" s="349"/>
      <c r="J443" s="349"/>
      <c r="K443" s="349"/>
      <c r="L443" s="349"/>
      <c r="M443" s="349"/>
      <c r="N443" s="349"/>
      <c r="O443" s="349"/>
      <c r="P443" s="349"/>
      <c r="Q443" s="349"/>
      <c r="R443" s="349"/>
      <c r="S443" s="349"/>
      <c r="T443" s="349"/>
      <c r="U443" s="349"/>
      <c r="V443" s="349"/>
      <c r="W443" s="540"/>
      <c r="X443" s="349"/>
      <c r="Y443" s="349"/>
      <c r="Z443" s="349"/>
    </row>
    <row r="444" ht="18.75" customHeight="1">
      <c r="A444" s="349"/>
      <c r="B444" s="349"/>
      <c r="C444" s="349"/>
      <c r="D444" s="349"/>
      <c r="E444" s="349"/>
      <c r="F444" s="498"/>
      <c r="G444" s="498"/>
      <c r="H444" s="349"/>
      <c r="I444" s="349"/>
      <c r="J444" s="349"/>
      <c r="K444" s="349"/>
      <c r="L444" s="349"/>
      <c r="M444" s="349"/>
      <c r="N444" s="349"/>
      <c r="O444" s="349"/>
      <c r="P444" s="349"/>
      <c r="Q444" s="349"/>
      <c r="R444" s="349"/>
      <c r="S444" s="349"/>
      <c r="T444" s="349"/>
      <c r="U444" s="349"/>
      <c r="V444" s="349"/>
      <c r="W444" s="540"/>
      <c r="X444" s="349"/>
      <c r="Y444" s="349"/>
      <c r="Z444" s="349"/>
    </row>
    <row r="445" ht="18.75" customHeight="1">
      <c r="A445" s="349"/>
      <c r="B445" s="349"/>
      <c r="C445" s="349"/>
      <c r="D445" s="349"/>
      <c r="E445" s="349"/>
      <c r="F445" s="498"/>
      <c r="G445" s="498"/>
      <c r="H445" s="349"/>
      <c r="I445" s="349"/>
      <c r="J445" s="349"/>
      <c r="K445" s="349"/>
      <c r="L445" s="349"/>
      <c r="M445" s="349"/>
      <c r="N445" s="349"/>
      <c r="O445" s="349"/>
      <c r="P445" s="349"/>
      <c r="Q445" s="349"/>
      <c r="R445" s="349"/>
      <c r="S445" s="349"/>
      <c r="T445" s="349"/>
      <c r="U445" s="349"/>
      <c r="V445" s="349"/>
      <c r="W445" s="540"/>
      <c r="X445" s="349"/>
      <c r="Y445" s="349"/>
      <c r="Z445" s="349"/>
    </row>
    <row r="446" ht="18.75" customHeight="1">
      <c r="A446" s="349"/>
      <c r="B446" s="349"/>
      <c r="C446" s="349"/>
      <c r="D446" s="349"/>
      <c r="E446" s="349"/>
      <c r="F446" s="498"/>
      <c r="G446" s="498"/>
      <c r="H446" s="349"/>
      <c r="I446" s="349"/>
      <c r="J446" s="349"/>
      <c r="K446" s="349"/>
      <c r="L446" s="349"/>
      <c r="M446" s="349"/>
      <c r="N446" s="349"/>
      <c r="O446" s="349"/>
      <c r="P446" s="349"/>
      <c r="Q446" s="349"/>
      <c r="R446" s="349"/>
      <c r="S446" s="349"/>
      <c r="T446" s="349"/>
      <c r="U446" s="349"/>
      <c r="V446" s="349"/>
      <c r="W446" s="540"/>
      <c r="X446" s="349"/>
      <c r="Y446" s="349"/>
      <c r="Z446" s="349"/>
    </row>
    <row r="447" ht="18.75" customHeight="1">
      <c r="A447" s="349"/>
      <c r="B447" s="349"/>
      <c r="C447" s="349"/>
      <c r="D447" s="349"/>
      <c r="E447" s="349"/>
      <c r="F447" s="498"/>
      <c r="G447" s="498"/>
      <c r="H447" s="349"/>
      <c r="I447" s="349"/>
      <c r="J447" s="349"/>
      <c r="K447" s="349"/>
      <c r="L447" s="349"/>
      <c r="M447" s="349"/>
      <c r="N447" s="349"/>
      <c r="O447" s="349"/>
      <c r="P447" s="349"/>
      <c r="Q447" s="349"/>
      <c r="R447" s="349"/>
      <c r="S447" s="349"/>
      <c r="T447" s="349"/>
      <c r="U447" s="349"/>
      <c r="V447" s="349"/>
      <c r="W447" s="540"/>
      <c r="X447" s="349"/>
      <c r="Y447" s="349"/>
      <c r="Z447" s="349"/>
    </row>
    <row r="448" ht="18.75" customHeight="1">
      <c r="A448" s="349"/>
      <c r="B448" s="349"/>
      <c r="C448" s="349"/>
      <c r="D448" s="349"/>
      <c r="E448" s="349"/>
      <c r="F448" s="498"/>
      <c r="G448" s="498"/>
      <c r="H448" s="349"/>
      <c r="I448" s="349"/>
      <c r="J448" s="349"/>
      <c r="K448" s="349"/>
      <c r="L448" s="349"/>
      <c r="M448" s="349"/>
      <c r="N448" s="349"/>
      <c r="O448" s="349"/>
      <c r="P448" s="349"/>
      <c r="Q448" s="349"/>
      <c r="R448" s="349"/>
      <c r="S448" s="349"/>
      <c r="T448" s="349"/>
      <c r="U448" s="349"/>
      <c r="V448" s="349"/>
      <c r="W448" s="540"/>
      <c r="X448" s="349"/>
      <c r="Y448" s="349"/>
      <c r="Z448" s="349"/>
    </row>
    <row r="449" ht="18.75" customHeight="1">
      <c r="A449" s="349"/>
      <c r="B449" s="349"/>
      <c r="C449" s="349"/>
      <c r="D449" s="349"/>
      <c r="E449" s="349"/>
      <c r="F449" s="498"/>
      <c r="G449" s="498"/>
      <c r="H449" s="349"/>
      <c r="I449" s="349"/>
      <c r="J449" s="349"/>
      <c r="K449" s="349"/>
      <c r="L449" s="349"/>
      <c r="M449" s="349"/>
      <c r="N449" s="349"/>
      <c r="O449" s="349"/>
      <c r="P449" s="349"/>
      <c r="Q449" s="349"/>
      <c r="R449" s="349"/>
      <c r="S449" s="349"/>
      <c r="T449" s="349"/>
      <c r="U449" s="349"/>
      <c r="V449" s="349"/>
      <c r="W449" s="540"/>
      <c r="X449" s="349"/>
      <c r="Y449" s="349"/>
      <c r="Z449" s="349"/>
    </row>
    <row r="450" ht="18.75" customHeight="1">
      <c r="A450" s="349"/>
      <c r="B450" s="349"/>
      <c r="C450" s="349"/>
      <c r="D450" s="349"/>
      <c r="E450" s="349"/>
      <c r="F450" s="498"/>
      <c r="G450" s="498"/>
      <c r="H450" s="349"/>
      <c r="I450" s="349"/>
      <c r="J450" s="349"/>
      <c r="K450" s="349"/>
      <c r="L450" s="349"/>
      <c r="M450" s="349"/>
      <c r="N450" s="349"/>
      <c r="O450" s="349"/>
      <c r="P450" s="349"/>
      <c r="Q450" s="349"/>
      <c r="R450" s="349"/>
      <c r="S450" s="349"/>
      <c r="T450" s="349"/>
      <c r="U450" s="349"/>
      <c r="V450" s="349"/>
      <c r="W450" s="540"/>
      <c r="X450" s="349"/>
      <c r="Y450" s="349"/>
      <c r="Z450" s="349"/>
    </row>
    <row r="451" ht="18.75" customHeight="1">
      <c r="A451" s="349"/>
      <c r="B451" s="349"/>
      <c r="C451" s="349"/>
      <c r="D451" s="349"/>
      <c r="E451" s="349"/>
      <c r="F451" s="498"/>
      <c r="G451" s="498"/>
      <c r="H451" s="349"/>
      <c r="I451" s="349"/>
      <c r="J451" s="349"/>
      <c r="K451" s="349"/>
      <c r="L451" s="349"/>
      <c r="M451" s="349"/>
      <c r="N451" s="349"/>
      <c r="O451" s="349"/>
      <c r="P451" s="349"/>
      <c r="Q451" s="349"/>
      <c r="R451" s="349"/>
      <c r="S451" s="349"/>
      <c r="T451" s="349"/>
      <c r="U451" s="349"/>
      <c r="V451" s="349"/>
      <c r="W451" s="540"/>
      <c r="X451" s="349"/>
      <c r="Y451" s="349"/>
      <c r="Z451" s="349"/>
    </row>
    <row r="452" ht="18.75" customHeight="1">
      <c r="A452" s="349"/>
      <c r="B452" s="349"/>
      <c r="C452" s="349"/>
      <c r="D452" s="349"/>
      <c r="E452" s="349"/>
      <c r="F452" s="498"/>
      <c r="G452" s="498"/>
      <c r="H452" s="349"/>
      <c r="I452" s="349"/>
      <c r="J452" s="349"/>
      <c r="K452" s="349"/>
      <c r="L452" s="349"/>
      <c r="M452" s="349"/>
      <c r="N452" s="349"/>
      <c r="O452" s="349"/>
      <c r="P452" s="349"/>
      <c r="Q452" s="349"/>
      <c r="R452" s="349"/>
      <c r="S452" s="349"/>
      <c r="T452" s="349"/>
      <c r="U452" s="349"/>
      <c r="V452" s="349"/>
      <c r="W452" s="540"/>
      <c r="X452" s="349"/>
      <c r="Y452" s="349"/>
      <c r="Z452" s="349"/>
    </row>
    <row r="453" ht="18.75" customHeight="1">
      <c r="A453" s="349"/>
      <c r="B453" s="349"/>
      <c r="C453" s="349"/>
      <c r="D453" s="349"/>
      <c r="E453" s="349"/>
      <c r="F453" s="498"/>
      <c r="G453" s="498"/>
      <c r="H453" s="349"/>
      <c r="I453" s="349"/>
      <c r="J453" s="349"/>
      <c r="K453" s="349"/>
      <c r="L453" s="349"/>
      <c r="M453" s="349"/>
      <c r="N453" s="349"/>
      <c r="O453" s="349"/>
      <c r="P453" s="349"/>
      <c r="Q453" s="349"/>
      <c r="R453" s="349"/>
      <c r="S453" s="349"/>
      <c r="T453" s="349"/>
      <c r="U453" s="349"/>
      <c r="V453" s="349"/>
      <c r="W453" s="540"/>
      <c r="X453" s="349"/>
      <c r="Y453" s="349"/>
      <c r="Z453" s="349"/>
    </row>
    <row r="454" ht="18.75" customHeight="1">
      <c r="A454" s="349"/>
      <c r="B454" s="349"/>
      <c r="C454" s="349"/>
      <c r="D454" s="349"/>
      <c r="E454" s="349"/>
      <c r="F454" s="498"/>
      <c r="G454" s="498"/>
      <c r="H454" s="349"/>
      <c r="I454" s="349"/>
      <c r="J454" s="349"/>
      <c r="K454" s="349"/>
      <c r="L454" s="349"/>
      <c r="M454" s="349"/>
      <c r="N454" s="349"/>
      <c r="O454" s="349"/>
      <c r="P454" s="349"/>
      <c r="Q454" s="349"/>
      <c r="R454" s="349"/>
      <c r="S454" s="349"/>
      <c r="T454" s="349"/>
      <c r="U454" s="349"/>
      <c r="V454" s="349"/>
      <c r="W454" s="540"/>
      <c r="X454" s="349"/>
      <c r="Y454" s="349"/>
      <c r="Z454" s="349"/>
    </row>
    <row r="455" ht="18.75" customHeight="1">
      <c r="A455" s="349"/>
      <c r="B455" s="349"/>
      <c r="C455" s="349"/>
      <c r="D455" s="349"/>
      <c r="E455" s="349"/>
      <c r="F455" s="498"/>
      <c r="G455" s="498"/>
      <c r="H455" s="349"/>
      <c r="I455" s="349"/>
      <c r="J455" s="349"/>
      <c r="K455" s="349"/>
      <c r="L455" s="349"/>
      <c r="M455" s="349"/>
      <c r="N455" s="349"/>
      <c r="O455" s="349"/>
      <c r="P455" s="349"/>
      <c r="Q455" s="349"/>
      <c r="R455" s="349"/>
      <c r="S455" s="349"/>
      <c r="T455" s="349"/>
      <c r="U455" s="349"/>
      <c r="V455" s="349"/>
      <c r="W455" s="540"/>
      <c r="X455" s="349"/>
      <c r="Y455" s="349"/>
      <c r="Z455" s="349"/>
    </row>
    <row r="456" ht="18.75" customHeight="1">
      <c r="A456" s="349"/>
      <c r="B456" s="349"/>
      <c r="C456" s="349"/>
      <c r="D456" s="349"/>
      <c r="E456" s="349"/>
      <c r="F456" s="498"/>
      <c r="G456" s="498"/>
      <c r="H456" s="349"/>
      <c r="I456" s="349"/>
      <c r="J456" s="349"/>
      <c r="K456" s="349"/>
      <c r="L456" s="349"/>
      <c r="M456" s="349"/>
      <c r="N456" s="349"/>
      <c r="O456" s="349"/>
      <c r="P456" s="349"/>
      <c r="Q456" s="349"/>
      <c r="R456" s="349"/>
      <c r="S456" s="349"/>
      <c r="T456" s="349"/>
      <c r="U456" s="349"/>
      <c r="V456" s="349"/>
      <c r="W456" s="540"/>
      <c r="X456" s="349"/>
      <c r="Y456" s="349"/>
      <c r="Z456" s="349"/>
    </row>
    <row r="457" ht="18.75" customHeight="1">
      <c r="A457" s="349"/>
      <c r="B457" s="349"/>
      <c r="C457" s="349"/>
      <c r="D457" s="349"/>
      <c r="E457" s="349"/>
      <c r="F457" s="498"/>
      <c r="G457" s="498"/>
      <c r="H457" s="349"/>
      <c r="I457" s="349"/>
      <c r="J457" s="349"/>
      <c r="K457" s="349"/>
      <c r="L457" s="349"/>
      <c r="M457" s="349"/>
      <c r="N457" s="349"/>
      <c r="O457" s="349"/>
      <c r="P457" s="349"/>
      <c r="Q457" s="349"/>
      <c r="R457" s="349"/>
      <c r="S457" s="349"/>
      <c r="T457" s="349"/>
      <c r="U457" s="349"/>
      <c r="V457" s="349"/>
      <c r="W457" s="540"/>
      <c r="X457" s="349"/>
      <c r="Y457" s="349"/>
      <c r="Z457" s="349"/>
    </row>
    <row r="458" ht="18.75" customHeight="1">
      <c r="A458" s="349"/>
      <c r="B458" s="349"/>
      <c r="C458" s="349"/>
      <c r="D458" s="349"/>
      <c r="E458" s="349"/>
      <c r="F458" s="498"/>
      <c r="G458" s="498"/>
      <c r="H458" s="349"/>
      <c r="I458" s="349"/>
      <c r="J458" s="349"/>
      <c r="K458" s="349"/>
      <c r="L458" s="349"/>
      <c r="M458" s="349"/>
      <c r="N458" s="349"/>
      <c r="O458" s="349"/>
      <c r="P458" s="349"/>
      <c r="Q458" s="349"/>
      <c r="R458" s="349"/>
      <c r="S458" s="349"/>
      <c r="T458" s="349"/>
      <c r="U458" s="349"/>
      <c r="V458" s="349"/>
      <c r="W458" s="540"/>
      <c r="X458" s="349"/>
      <c r="Y458" s="349"/>
      <c r="Z458" s="349"/>
    </row>
    <row r="459" ht="18.75" customHeight="1">
      <c r="A459" s="349"/>
      <c r="B459" s="349"/>
      <c r="C459" s="349"/>
      <c r="D459" s="349"/>
      <c r="E459" s="349"/>
      <c r="F459" s="498"/>
      <c r="G459" s="498"/>
      <c r="H459" s="349"/>
      <c r="I459" s="349"/>
      <c r="J459" s="349"/>
      <c r="K459" s="349"/>
      <c r="L459" s="349"/>
      <c r="M459" s="349"/>
      <c r="N459" s="349"/>
      <c r="O459" s="349"/>
      <c r="P459" s="349"/>
      <c r="Q459" s="349"/>
      <c r="R459" s="349"/>
      <c r="S459" s="349"/>
      <c r="T459" s="349"/>
      <c r="U459" s="349"/>
      <c r="V459" s="349"/>
      <c r="W459" s="540"/>
      <c r="X459" s="349"/>
      <c r="Y459" s="349"/>
      <c r="Z459" s="349"/>
    </row>
    <row r="460" ht="18.75" customHeight="1">
      <c r="A460" s="349"/>
      <c r="B460" s="349"/>
      <c r="C460" s="349"/>
      <c r="D460" s="349"/>
      <c r="E460" s="349"/>
      <c r="F460" s="498"/>
      <c r="G460" s="498"/>
      <c r="H460" s="349"/>
      <c r="I460" s="349"/>
      <c r="J460" s="349"/>
      <c r="K460" s="349"/>
      <c r="L460" s="349"/>
      <c r="M460" s="349"/>
      <c r="N460" s="349"/>
      <c r="O460" s="349"/>
      <c r="P460" s="349"/>
      <c r="Q460" s="349"/>
      <c r="R460" s="349"/>
      <c r="S460" s="349"/>
      <c r="T460" s="349"/>
      <c r="U460" s="349"/>
      <c r="V460" s="349"/>
      <c r="W460" s="540"/>
      <c r="X460" s="349"/>
      <c r="Y460" s="349"/>
      <c r="Z460" s="349"/>
    </row>
    <row r="461" ht="18.75" customHeight="1">
      <c r="A461" s="349"/>
      <c r="B461" s="349"/>
      <c r="C461" s="349"/>
      <c r="D461" s="349"/>
      <c r="E461" s="349"/>
      <c r="F461" s="498"/>
      <c r="G461" s="498"/>
      <c r="H461" s="349"/>
      <c r="I461" s="349"/>
      <c r="J461" s="349"/>
      <c r="K461" s="349"/>
      <c r="L461" s="349"/>
      <c r="M461" s="349"/>
      <c r="N461" s="349"/>
      <c r="O461" s="349"/>
      <c r="P461" s="349"/>
      <c r="Q461" s="349"/>
      <c r="R461" s="349"/>
      <c r="S461" s="349"/>
      <c r="T461" s="349"/>
      <c r="U461" s="349"/>
      <c r="V461" s="349"/>
      <c r="W461" s="540"/>
      <c r="X461" s="349"/>
      <c r="Y461" s="349"/>
      <c r="Z461" s="349"/>
    </row>
    <row r="462" ht="18.75" customHeight="1">
      <c r="A462" s="349"/>
      <c r="B462" s="349"/>
      <c r="C462" s="349"/>
      <c r="D462" s="349"/>
      <c r="E462" s="349"/>
      <c r="F462" s="498"/>
      <c r="G462" s="498"/>
      <c r="H462" s="349"/>
      <c r="I462" s="349"/>
      <c r="J462" s="349"/>
      <c r="K462" s="349"/>
      <c r="L462" s="349"/>
      <c r="M462" s="349"/>
      <c r="N462" s="349"/>
      <c r="O462" s="349"/>
      <c r="P462" s="349"/>
      <c r="Q462" s="349"/>
      <c r="R462" s="349"/>
      <c r="S462" s="349"/>
      <c r="T462" s="349"/>
      <c r="U462" s="349"/>
      <c r="V462" s="349"/>
      <c r="W462" s="540"/>
      <c r="X462" s="349"/>
      <c r="Y462" s="349"/>
      <c r="Z462" s="349"/>
    </row>
    <row r="463" ht="18.75" customHeight="1">
      <c r="A463" s="349"/>
      <c r="B463" s="349"/>
      <c r="C463" s="349"/>
      <c r="D463" s="349"/>
      <c r="E463" s="349"/>
      <c r="F463" s="498"/>
      <c r="G463" s="498"/>
      <c r="H463" s="349"/>
      <c r="I463" s="349"/>
      <c r="J463" s="349"/>
      <c r="K463" s="349"/>
      <c r="L463" s="349"/>
      <c r="M463" s="349"/>
      <c r="N463" s="349"/>
      <c r="O463" s="349"/>
      <c r="P463" s="349"/>
      <c r="Q463" s="349"/>
      <c r="R463" s="349"/>
      <c r="S463" s="349"/>
      <c r="T463" s="349"/>
      <c r="U463" s="349"/>
      <c r="V463" s="349"/>
      <c r="W463" s="540"/>
      <c r="X463" s="349"/>
      <c r="Y463" s="349"/>
      <c r="Z463" s="349"/>
    </row>
    <row r="464" ht="18.75" customHeight="1">
      <c r="A464" s="349"/>
      <c r="B464" s="349"/>
      <c r="C464" s="349"/>
      <c r="D464" s="349"/>
      <c r="E464" s="349"/>
      <c r="F464" s="498"/>
      <c r="G464" s="498"/>
      <c r="H464" s="349"/>
      <c r="I464" s="349"/>
      <c r="J464" s="349"/>
      <c r="K464" s="349"/>
      <c r="L464" s="349"/>
      <c r="M464" s="349"/>
      <c r="N464" s="349"/>
      <c r="O464" s="349"/>
      <c r="P464" s="349"/>
      <c r="Q464" s="349"/>
      <c r="R464" s="349"/>
      <c r="S464" s="349"/>
      <c r="T464" s="349"/>
      <c r="U464" s="349"/>
      <c r="V464" s="349"/>
      <c r="W464" s="540"/>
      <c r="X464" s="349"/>
      <c r="Y464" s="349"/>
      <c r="Z464" s="349"/>
    </row>
    <row r="465" ht="18.75" customHeight="1">
      <c r="A465" s="349"/>
      <c r="B465" s="349"/>
      <c r="C465" s="349"/>
      <c r="D465" s="349"/>
      <c r="E465" s="349"/>
      <c r="F465" s="498"/>
      <c r="G465" s="498"/>
      <c r="H465" s="349"/>
      <c r="I465" s="349"/>
      <c r="J465" s="349"/>
      <c r="K465" s="349"/>
      <c r="L465" s="349"/>
      <c r="M465" s="349"/>
      <c r="N465" s="349"/>
      <c r="O465" s="349"/>
      <c r="P465" s="349"/>
      <c r="Q465" s="349"/>
      <c r="R465" s="349"/>
      <c r="S465" s="349"/>
      <c r="T465" s="349"/>
      <c r="U465" s="349"/>
      <c r="V465" s="349"/>
      <c r="W465" s="540"/>
      <c r="X465" s="349"/>
      <c r="Y465" s="349"/>
      <c r="Z465" s="349"/>
    </row>
    <row r="466" ht="18.75" customHeight="1">
      <c r="A466" s="349"/>
      <c r="B466" s="349"/>
      <c r="C466" s="349"/>
      <c r="D466" s="349"/>
      <c r="E466" s="349"/>
      <c r="F466" s="498"/>
      <c r="G466" s="498"/>
      <c r="H466" s="349"/>
      <c r="I466" s="349"/>
      <c r="J466" s="349"/>
      <c r="K466" s="349"/>
      <c r="L466" s="349"/>
      <c r="M466" s="349"/>
      <c r="N466" s="349"/>
      <c r="O466" s="349"/>
      <c r="P466" s="349"/>
      <c r="Q466" s="349"/>
      <c r="R466" s="349"/>
      <c r="S466" s="349"/>
      <c r="T466" s="349"/>
      <c r="U466" s="349"/>
      <c r="V466" s="349"/>
      <c r="W466" s="540"/>
      <c r="X466" s="349"/>
      <c r="Y466" s="349"/>
      <c r="Z466" s="349"/>
    </row>
    <row r="467" ht="18.75" customHeight="1">
      <c r="A467" s="349"/>
      <c r="B467" s="349"/>
      <c r="C467" s="349"/>
      <c r="D467" s="349"/>
      <c r="E467" s="349"/>
      <c r="F467" s="498"/>
      <c r="G467" s="498"/>
      <c r="H467" s="349"/>
      <c r="I467" s="349"/>
      <c r="J467" s="349"/>
      <c r="K467" s="349"/>
      <c r="L467" s="349"/>
      <c r="M467" s="349"/>
      <c r="N467" s="349"/>
      <c r="O467" s="349"/>
      <c r="P467" s="349"/>
      <c r="Q467" s="349"/>
      <c r="R467" s="349"/>
      <c r="S467" s="349"/>
      <c r="T467" s="349"/>
      <c r="U467" s="349"/>
      <c r="V467" s="349"/>
      <c r="W467" s="540"/>
      <c r="X467" s="349"/>
      <c r="Y467" s="349"/>
      <c r="Z467" s="349"/>
    </row>
    <row r="468" ht="18.75" customHeight="1">
      <c r="A468" s="349"/>
      <c r="B468" s="349"/>
      <c r="C468" s="349"/>
      <c r="D468" s="349"/>
      <c r="E468" s="349"/>
      <c r="F468" s="498"/>
      <c r="G468" s="498"/>
      <c r="H468" s="349"/>
      <c r="I468" s="349"/>
      <c r="J468" s="349"/>
      <c r="K468" s="349"/>
      <c r="L468" s="349"/>
      <c r="M468" s="349"/>
      <c r="N468" s="349"/>
      <c r="O468" s="349"/>
      <c r="P468" s="349"/>
      <c r="Q468" s="349"/>
      <c r="R468" s="349"/>
      <c r="S468" s="349"/>
      <c r="T468" s="349"/>
      <c r="U468" s="349"/>
      <c r="V468" s="349"/>
      <c r="W468" s="540"/>
      <c r="X468" s="349"/>
      <c r="Y468" s="349"/>
      <c r="Z468" s="349"/>
    </row>
    <row r="469" ht="18.75" customHeight="1">
      <c r="A469" s="349"/>
      <c r="B469" s="349"/>
      <c r="C469" s="349"/>
      <c r="D469" s="349"/>
      <c r="E469" s="349"/>
      <c r="F469" s="498"/>
      <c r="G469" s="498"/>
      <c r="H469" s="349"/>
      <c r="I469" s="349"/>
      <c r="J469" s="349"/>
      <c r="K469" s="349"/>
      <c r="L469" s="349"/>
      <c r="M469" s="349"/>
      <c r="N469" s="349"/>
      <c r="O469" s="349"/>
      <c r="P469" s="349"/>
      <c r="Q469" s="349"/>
      <c r="R469" s="349"/>
      <c r="S469" s="349"/>
      <c r="T469" s="349"/>
      <c r="U469" s="349"/>
      <c r="V469" s="349"/>
      <c r="W469" s="540"/>
      <c r="X469" s="349"/>
      <c r="Y469" s="349"/>
      <c r="Z469" s="349"/>
    </row>
    <row r="470" ht="18.75" customHeight="1">
      <c r="A470" s="349"/>
      <c r="B470" s="349"/>
      <c r="C470" s="349"/>
      <c r="D470" s="349"/>
      <c r="E470" s="349"/>
      <c r="F470" s="498"/>
      <c r="G470" s="498"/>
      <c r="H470" s="349"/>
      <c r="I470" s="349"/>
      <c r="J470" s="349"/>
      <c r="K470" s="349"/>
      <c r="L470" s="349"/>
      <c r="M470" s="349"/>
      <c r="N470" s="349"/>
      <c r="O470" s="349"/>
      <c r="P470" s="349"/>
      <c r="Q470" s="349"/>
      <c r="R470" s="349"/>
      <c r="S470" s="349"/>
      <c r="T470" s="349"/>
      <c r="U470" s="349"/>
      <c r="V470" s="349"/>
      <c r="W470" s="540"/>
      <c r="X470" s="349"/>
      <c r="Y470" s="349"/>
      <c r="Z470" s="349"/>
    </row>
    <row r="471" ht="18.75" customHeight="1">
      <c r="A471" s="349"/>
      <c r="B471" s="349"/>
      <c r="C471" s="349"/>
      <c r="D471" s="349"/>
      <c r="E471" s="349"/>
      <c r="F471" s="498"/>
      <c r="G471" s="498"/>
      <c r="H471" s="349"/>
      <c r="I471" s="349"/>
      <c r="J471" s="349"/>
      <c r="K471" s="349"/>
      <c r="L471" s="349"/>
      <c r="M471" s="349"/>
      <c r="N471" s="349"/>
      <c r="O471" s="349"/>
      <c r="P471" s="349"/>
      <c r="Q471" s="349"/>
      <c r="R471" s="349"/>
      <c r="S471" s="349"/>
      <c r="T471" s="349"/>
      <c r="U471" s="349"/>
      <c r="V471" s="349"/>
      <c r="W471" s="540"/>
      <c r="X471" s="349"/>
      <c r="Y471" s="349"/>
      <c r="Z471" s="349"/>
    </row>
    <row r="472" ht="18.75" customHeight="1">
      <c r="A472" s="349"/>
      <c r="B472" s="349"/>
      <c r="C472" s="349"/>
      <c r="D472" s="349"/>
      <c r="E472" s="349"/>
      <c r="F472" s="498"/>
      <c r="G472" s="498"/>
      <c r="H472" s="349"/>
      <c r="I472" s="349"/>
      <c r="J472" s="349"/>
      <c r="K472" s="349"/>
      <c r="L472" s="349"/>
      <c r="M472" s="349"/>
      <c r="N472" s="349"/>
      <c r="O472" s="349"/>
      <c r="P472" s="349"/>
      <c r="Q472" s="349"/>
      <c r="R472" s="349"/>
      <c r="S472" s="349"/>
      <c r="T472" s="349"/>
      <c r="U472" s="349"/>
      <c r="V472" s="349"/>
      <c r="W472" s="540"/>
      <c r="X472" s="349"/>
      <c r="Y472" s="349"/>
      <c r="Z472" s="349"/>
    </row>
    <row r="473" ht="18.75" customHeight="1">
      <c r="A473" s="349"/>
      <c r="B473" s="349"/>
      <c r="C473" s="349"/>
      <c r="D473" s="349"/>
      <c r="E473" s="349"/>
      <c r="F473" s="498"/>
      <c r="G473" s="498"/>
      <c r="H473" s="349"/>
      <c r="I473" s="349"/>
      <c r="J473" s="349"/>
      <c r="K473" s="349"/>
      <c r="L473" s="349"/>
      <c r="M473" s="349"/>
      <c r="N473" s="349"/>
      <c r="O473" s="349"/>
      <c r="P473" s="349"/>
      <c r="Q473" s="349"/>
      <c r="R473" s="349"/>
      <c r="S473" s="349"/>
      <c r="T473" s="349"/>
      <c r="U473" s="349"/>
      <c r="V473" s="349"/>
      <c r="W473" s="540"/>
      <c r="X473" s="349"/>
      <c r="Y473" s="349"/>
      <c r="Z473" s="349"/>
    </row>
    <row r="474" ht="18.75" customHeight="1">
      <c r="A474" s="349"/>
      <c r="B474" s="349"/>
      <c r="C474" s="349"/>
      <c r="D474" s="349"/>
      <c r="E474" s="349"/>
      <c r="F474" s="498"/>
      <c r="G474" s="498"/>
      <c r="H474" s="349"/>
      <c r="I474" s="349"/>
      <c r="J474" s="349"/>
      <c r="K474" s="349"/>
      <c r="L474" s="349"/>
      <c r="M474" s="349"/>
      <c r="N474" s="349"/>
      <c r="O474" s="349"/>
      <c r="P474" s="349"/>
      <c r="Q474" s="349"/>
      <c r="R474" s="349"/>
      <c r="S474" s="349"/>
      <c r="T474" s="349"/>
      <c r="U474" s="349"/>
      <c r="V474" s="349"/>
      <c r="W474" s="540"/>
      <c r="X474" s="349"/>
      <c r="Y474" s="349"/>
      <c r="Z474" s="349"/>
    </row>
    <row r="475" ht="18.75" customHeight="1">
      <c r="A475" s="349"/>
      <c r="B475" s="349"/>
      <c r="C475" s="349"/>
      <c r="D475" s="349"/>
      <c r="E475" s="349"/>
      <c r="F475" s="498"/>
      <c r="G475" s="498"/>
      <c r="H475" s="349"/>
      <c r="I475" s="349"/>
      <c r="J475" s="349"/>
      <c r="K475" s="349"/>
      <c r="L475" s="349"/>
      <c r="M475" s="349"/>
      <c r="N475" s="349"/>
      <c r="O475" s="349"/>
      <c r="P475" s="349"/>
      <c r="Q475" s="349"/>
      <c r="R475" s="349"/>
      <c r="S475" s="349"/>
      <c r="T475" s="349"/>
      <c r="U475" s="349"/>
      <c r="V475" s="349"/>
      <c r="W475" s="540"/>
      <c r="X475" s="349"/>
      <c r="Y475" s="349"/>
      <c r="Z475" s="349"/>
    </row>
    <row r="476" ht="18.75" customHeight="1">
      <c r="A476" s="349"/>
      <c r="B476" s="349"/>
      <c r="C476" s="349"/>
      <c r="D476" s="349"/>
      <c r="E476" s="349"/>
      <c r="F476" s="498"/>
      <c r="G476" s="498"/>
      <c r="H476" s="349"/>
      <c r="I476" s="349"/>
      <c r="J476" s="349"/>
      <c r="K476" s="349"/>
      <c r="L476" s="349"/>
      <c r="M476" s="349"/>
      <c r="N476" s="349"/>
      <c r="O476" s="349"/>
      <c r="P476" s="349"/>
      <c r="Q476" s="349"/>
      <c r="R476" s="349"/>
      <c r="S476" s="349"/>
      <c r="T476" s="349"/>
      <c r="U476" s="349"/>
      <c r="V476" s="349"/>
      <c r="W476" s="540"/>
      <c r="X476" s="349"/>
      <c r="Y476" s="349"/>
      <c r="Z476" s="349"/>
    </row>
    <row r="477" ht="18.75" customHeight="1">
      <c r="A477" s="349"/>
      <c r="B477" s="349"/>
      <c r="C477" s="349"/>
      <c r="D477" s="349"/>
      <c r="E477" s="349"/>
      <c r="F477" s="498"/>
      <c r="G477" s="498"/>
      <c r="H477" s="349"/>
      <c r="I477" s="349"/>
      <c r="J477" s="349"/>
      <c r="K477" s="349"/>
      <c r="L477" s="349"/>
      <c r="M477" s="349"/>
      <c r="N477" s="349"/>
      <c r="O477" s="349"/>
      <c r="P477" s="349"/>
      <c r="Q477" s="349"/>
      <c r="R477" s="349"/>
      <c r="S477" s="349"/>
      <c r="T477" s="349"/>
      <c r="U477" s="349"/>
      <c r="V477" s="349"/>
      <c r="W477" s="540"/>
      <c r="X477" s="349"/>
      <c r="Y477" s="349"/>
      <c r="Z477" s="349"/>
    </row>
    <row r="478" ht="18.75" customHeight="1">
      <c r="A478" s="349"/>
      <c r="B478" s="349"/>
      <c r="C478" s="349"/>
      <c r="D478" s="349"/>
      <c r="E478" s="349"/>
      <c r="F478" s="498"/>
      <c r="G478" s="498"/>
      <c r="H478" s="349"/>
      <c r="I478" s="349"/>
      <c r="J478" s="349"/>
      <c r="K478" s="349"/>
      <c r="L478" s="349"/>
      <c r="M478" s="349"/>
      <c r="N478" s="349"/>
      <c r="O478" s="349"/>
      <c r="P478" s="349"/>
      <c r="Q478" s="349"/>
      <c r="R478" s="349"/>
      <c r="S478" s="349"/>
      <c r="T478" s="349"/>
      <c r="U478" s="349"/>
      <c r="V478" s="349"/>
      <c r="W478" s="540"/>
      <c r="X478" s="349"/>
      <c r="Y478" s="349"/>
      <c r="Z478" s="349"/>
    </row>
    <row r="479" ht="18.75" customHeight="1">
      <c r="A479" s="349"/>
      <c r="B479" s="349"/>
      <c r="C479" s="349"/>
      <c r="D479" s="349"/>
      <c r="E479" s="349"/>
      <c r="F479" s="498"/>
      <c r="G479" s="498"/>
      <c r="H479" s="349"/>
      <c r="I479" s="349"/>
      <c r="J479" s="349"/>
      <c r="K479" s="349"/>
      <c r="L479" s="349"/>
      <c r="M479" s="349"/>
      <c r="N479" s="349"/>
      <c r="O479" s="349"/>
      <c r="P479" s="349"/>
      <c r="Q479" s="349"/>
      <c r="R479" s="349"/>
      <c r="S479" s="349"/>
      <c r="T479" s="349"/>
      <c r="U479" s="349"/>
      <c r="V479" s="349"/>
      <c r="W479" s="540"/>
      <c r="X479" s="349"/>
      <c r="Y479" s="349"/>
      <c r="Z479" s="349"/>
    </row>
    <row r="480" ht="18.75" customHeight="1">
      <c r="A480" s="349"/>
      <c r="B480" s="349"/>
      <c r="C480" s="349"/>
      <c r="D480" s="349"/>
      <c r="E480" s="349"/>
      <c r="F480" s="498"/>
      <c r="G480" s="498"/>
      <c r="H480" s="349"/>
      <c r="I480" s="349"/>
      <c r="J480" s="349"/>
      <c r="K480" s="349"/>
      <c r="L480" s="349"/>
      <c r="M480" s="349"/>
      <c r="N480" s="349"/>
      <c r="O480" s="349"/>
      <c r="P480" s="349"/>
      <c r="Q480" s="349"/>
      <c r="R480" s="349"/>
      <c r="S480" s="349"/>
      <c r="T480" s="349"/>
      <c r="U480" s="349"/>
      <c r="V480" s="349"/>
      <c r="W480" s="540"/>
      <c r="X480" s="349"/>
      <c r="Y480" s="349"/>
      <c r="Z480" s="349"/>
    </row>
    <row r="481" ht="18.75" customHeight="1">
      <c r="A481" s="349"/>
      <c r="B481" s="349"/>
      <c r="C481" s="349"/>
      <c r="D481" s="349"/>
      <c r="E481" s="349"/>
      <c r="F481" s="498"/>
      <c r="G481" s="498"/>
      <c r="H481" s="349"/>
      <c r="I481" s="349"/>
      <c r="J481" s="349"/>
      <c r="K481" s="349"/>
      <c r="L481" s="349"/>
      <c r="M481" s="349"/>
      <c r="N481" s="349"/>
      <c r="O481" s="349"/>
      <c r="P481" s="349"/>
      <c r="Q481" s="349"/>
      <c r="R481" s="349"/>
      <c r="S481" s="349"/>
      <c r="T481" s="349"/>
      <c r="U481" s="349"/>
      <c r="V481" s="349"/>
      <c r="W481" s="540"/>
      <c r="X481" s="349"/>
      <c r="Y481" s="349"/>
      <c r="Z481" s="349"/>
    </row>
    <row r="482" ht="18.75" customHeight="1">
      <c r="A482" s="349"/>
      <c r="B482" s="349"/>
      <c r="C482" s="349"/>
      <c r="D482" s="349"/>
      <c r="E482" s="349"/>
      <c r="F482" s="498"/>
      <c r="G482" s="498"/>
      <c r="H482" s="349"/>
      <c r="I482" s="349"/>
      <c r="J482" s="349"/>
      <c r="K482" s="349"/>
      <c r="L482" s="349"/>
      <c r="M482" s="349"/>
      <c r="N482" s="349"/>
      <c r="O482" s="349"/>
      <c r="P482" s="349"/>
      <c r="Q482" s="349"/>
      <c r="R482" s="349"/>
      <c r="S482" s="349"/>
      <c r="T482" s="349"/>
      <c r="U482" s="349"/>
      <c r="V482" s="349"/>
      <c r="W482" s="540"/>
      <c r="X482" s="349"/>
      <c r="Y482" s="349"/>
      <c r="Z482" s="349"/>
    </row>
    <row r="483" ht="18.75" customHeight="1">
      <c r="A483" s="349"/>
      <c r="B483" s="349"/>
      <c r="C483" s="349"/>
      <c r="D483" s="349"/>
      <c r="E483" s="349"/>
      <c r="F483" s="498"/>
      <c r="G483" s="498"/>
      <c r="H483" s="349"/>
      <c r="I483" s="349"/>
      <c r="J483" s="349"/>
      <c r="K483" s="349"/>
      <c r="L483" s="349"/>
      <c r="M483" s="349"/>
      <c r="N483" s="349"/>
      <c r="O483" s="349"/>
      <c r="P483" s="349"/>
      <c r="Q483" s="349"/>
      <c r="R483" s="349"/>
      <c r="S483" s="349"/>
      <c r="T483" s="349"/>
      <c r="U483" s="349"/>
      <c r="V483" s="349"/>
      <c r="W483" s="540"/>
      <c r="X483" s="349"/>
      <c r="Y483" s="349"/>
      <c r="Z483" s="349"/>
    </row>
    <row r="484" ht="18.75" customHeight="1">
      <c r="A484" s="349"/>
      <c r="B484" s="349"/>
      <c r="C484" s="349"/>
      <c r="D484" s="349"/>
      <c r="E484" s="349"/>
      <c r="F484" s="498"/>
      <c r="G484" s="498"/>
      <c r="H484" s="349"/>
      <c r="I484" s="349"/>
      <c r="J484" s="349"/>
      <c r="K484" s="349"/>
      <c r="L484" s="349"/>
      <c r="M484" s="349"/>
      <c r="N484" s="349"/>
      <c r="O484" s="349"/>
      <c r="P484" s="349"/>
      <c r="Q484" s="349"/>
      <c r="R484" s="349"/>
      <c r="S484" s="349"/>
      <c r="T484" s="349"/>
      <c r="U484" s="349"/>
      <c r="V484" s="349"/>
      <c r="W484" s="540"/>
      <c r="X484" s="349"/>
      <c r="Y484" s="349"/>
      <c r="Z484" s="349"/>
    </row>
    <row r="485" ht="18.75" customHeight="1">
      <c r="A485" s="349"/>
      <c r="B485" s="349"/>
      <c r="C485" s="349"/>
      <c r="D485" s="349"/>
      <c r="E485" s="349"/>
      <c r="F485" s="498"/>
      <c r="G485" s="498"/>
      <c r="H485" s="349"/>
      <c r="I485" s="349"/>
      <c r="J485" s="349"/>
      <c r="K485" s="349"/>
      <c r="L485" s="349"/>
      <c r="M485" s="349"/>
      <c r="N485" s="349"/>
      <c r="O485" s="349"/>
      <c r="P485" s="349"/>
      <c r="Q485" s="349"/>
      <c r="R485" s="349"/>
      <c r="S485" s="349"/>
      <c r="T485" s="349"/>
      <c r="U485" s="349"/>
      <c r="V485" s="349"/>
      <c r="W485" s="540"/>
      <c r="X485" s="349"/>
      <c r="Y485" s="349"/>
      <c r="Z485" s="349"/>
    </row>
    <row r="486" ht="18.75" customHeight="1">
      <c r="A486" s="349"/>
      <c r="B486" s="349"/>
      <c r="C486" s="349"/>
      <c r="D486" s="349"/>
      <c r="E486" s="349"/>
      <c r="F486" s="498"/>
      <c r="G486" s="498"/>
      <c r="H486" s="349"/>
      <c r="I486" s="349"/>
      <c r="J486" s="349"/>
      <c r="K486" s="349"/>
      <c r="L486" s="349"/>
      <c r="M486" s="349"/>
      <c r="N486" s="349"/>
      <c r="O486" s="349"/>
      <c r="P486" s="349"/>
      <c r="Q486" s="349"/>
      <c r="R486" s="349"/>
      <c r="S486" s="349"/>
      <c r="T486" s="349"/>
      <c r="U486" s="349"/>
      <c r="V486" s="349"/>
      <c r="W486" s="540"/>
      <c r="X486" s="349"/>
      <c r="Y486" s="349"/>
      <c r="Z486" s="349"/>
    </row>
    <row r="487" ht="18.75" customHeight="1">
      <c r="A487" s="349"/>
      <c r="B487" s="349"/>
      <c r="C487" s="349"/>
      <c r="D487" s="349"/>
      <c r="E487" s="349"/>
      <c r="F487" s="498"/>
      <c r="G487" s="498"/>
      <c r="H487" s="349"/>
      <c r="I487" s="349"/>
      <c r="J487" s="349"/>
      <c r="K487" s="349"/>
      <c r="L487" s="349"/>
      <c r="M487" s="349"/>
      <c r="N487" s="349"/>
      <c r="O487" s="349"/>
      <c r="P487" s="349"/>
      <c r="Q487" s="349"/>
      <c r="R487" s="349"/>
      <c r="S487" s="349"/>
      <c r="T487" s="349"/>
      <c r="U487" s="349"/>
      <c r="V487" s="349"/>
      <c r="W487" s="540"/>
      <c r="X487" s="349"/>
      <c r="Y487" s="349"/>
      <c r="Z487" s="349"/>
    </row>
    <row r="488" ht="18.75" customHeight="1">
      <c r="A488" s="349"/>
      <c r="B488" s="349"/>
      <c r="C488" s="349"/>
      <c r="D488" s="349"/>
      <c r="E488" s="349"/>
      <c r="F488" s="498"/>
      <c r="G488" s="498"/>
      <c r="H488" s="349"/>
      <c r="I488" s="349"/>
      <c r="J488" s="349"/>
      <c r="K488" s="349"/>
      <c r="L488" s="349"/>
      <c r="M488" s="349"/>
      <c r="N488" s="349"/>
      <c r="O488" s="349"/>
      <c r="P488" s="349"/>
      <c r="Q488" s="349"/>
      <c r="R488" s="349"/>
      <c r="S488" s="349"/>
      <c r="T488" s="349"/>
      <c r="U488" s="349"/>
      <c r="V488" s="349"/>
      <c r="W488" s="540"/>
      <c r="X488" s="349"/>
      <c r="Y488" s="349"/>
      <c r="Z488" s="349"/>
    </row>
    <row r="489" ht="18.75" customHeight="1">
      <c r="A489" s="349"/>
      <c r="B489" s="349"/>
      <c r="C489" s="349"/>
      <c r="D489" s="349"/>
      <c r="E489" s="349"/>
      <c r="F489" s="498"/>
      <c r="G489" s="498"/>
      <c r="H489" s="349"/>
      <c r="I489" s="349"/>
      <c r="J489" s="349"/>
      <c r="K489" s="349"/>
      <c r="L489" s="349"/>
      <c r="M489" s="349"/>
      <c r="N489" s="349"/>
      <c r="O489" s="349"/>
      <c r="P489" s="349"/>
      <c r="Q489" s="349"/>
      <c r="R489" s="349"/>
      <c r="S489" s="349"/>
      <c r="T489" s="349"/>
      <c r="U489" s="349"/>
      <c r="V489" s="349"/>
      <c r="W489" s="540"/>
      <c r="X489" s="349"/>
      <c r="Y489" s="349"/>
      <c r="Z489" s="349"/>
    </row>
    <row r="490" ht="18.75" customHeight="1">
      <c r="A490" s="349"/>
      <c r="B490" s="349"/>
      <c r="C490" s="349"/>
      <c r="D490" s="349"/>
      <c r="E490" s="349"/>
      <c r="F490" s="498"/>
      <c r="G490" s="498"/>
      <c r="H490" s="349"/>
      <c r="I490" s="349"/>
      <c r="J490" s="349"/>
      <c r="K490" s="349"/>
      <c r="L490" s="349"/>
      <c r="M490" s="349"/>
      <c r="N490" s="349"/>
      <c r="O490" s="349"/>
      <c r="P490" s="349"/>
      <c r="Q490" s="349"/>
      <c r="R490" s="349"/>
      <c r="S490" s="349"/>
      <c r="T490" s="349"/>
      <c r="U490" s="349"/>
      <c r="V490" s="349"/>
      <c r="W490" s="540"/>
      <c r="X490" s="349"/>
      <c r="Y490" s="349"/>
      <c r="Z490" s="349"/>
    </row>
    <row r="491" ht="18.75" customHeight="1">
      <c r="A491" s="349"/>
      <c r="B491" s="349"/>
      <c r="C491" s="349"/>
      <c r="D491" s="349"/>
      <c r="E491" s="349"/>
      <c r="F491" s="498"/>
      <c r="G491" s="498"/>
      <c r="H491" s="349"/>
      <c r="I491" s="349"/>
      <c r="J491" s="349"/>
      <c r="K491" s="349"/>
      <c r="L491" s="349"/>
      <c r="M491" s="349"/>
      <c r="N491" s="349"/>
      <c r="O491" s="349"/>
      <c r="P491" s="349"/>
      <c r="Q491" s="349"/>
      <c r="R491" s="349"/>
      <c r="S491" s="349"/>
      <c r="T491" s="349"/>
      <c r="U491" s="349"/>
      <c r="V491" s="349"/>
      <c r="W491" s="540"/>
      <c r="X491" s="349"/>
      <c r="Y491" s="349"/>
      <c r="Z491" s="349"/>
    </row>
    <row r="492" ht="18.75" customHeight="1">
      <c r="A492" s="349"/>
      <c r="B492" s="349"/>
      <c r="C492" s="349"/>
      <c r="D492" s="349"/>
      <c r="E492" s="349"/>
      <c r="F492" s="498"/>
      <c r="G492" s="498"/>
      <c r="H492" s="349"/>
      <c r="I492" s="349"/>
      <c r="J492" s="349"/>
      <c r="K492" s="349"/>
      <c r="L492" s="349"/>
      <c r="M492" s="349"/>
      <c r="N492" s="349"/>
      <c r="O492" s="349"/>
      <c r="P492" s="349"/>
      <c r="Q492" s="349"/>
      <c r="R492" s="349"/>
      <c r="S492" s="349"/>
      <c r="T492" s="349"/>
      <c r="U492" s="349"/>
      <c r="V492" s="349"/>
      <c r="W492" s="540"/>
      <c r="X492" s="349"/>
      <c r="Y492" s="349"/>
      <c r="Z492" s="349"/>
    </row>
    <row r="493" ht="18.75" customHeight="1">
      <c r="A493" s="349"/>
      <c r="B493" s="349"/>
      <c r="C493" s="349"/>
      <c r="D493" s="349"/>
      <c r="E493" s="349"/>
      <c r="F493" s="498"/>
      <c r="G493" s="498"/>
      <c r="H493" s="349"/>
      <c r="I493" s="349"/>
      <c r="J493" s="349"/>
      <c r="K493" s="349"/>
      <c r="L493" s="349"/>
      <c r="M493" s="349"/>
      <c r="N493" s="349"/>
      <c r="O493" s="349"/>
      <c r="P493" s="349"/>
      <c r="Q493" s="349"/>
      <c r="R493" s="349"/>
      <c r="S493" s="349"/>
      <c r="T493" s="349"/>
      <c r="U493" s="349"/>
      <c r="V493" s="349"/>
      <c r="W493" s="540"/>
      <c r="X493" s="349"/>
      <c r="Y493" s="349"/>
      <c r="Z493" s="349"/>
    </row>
    <row r="494" ht="18.75" customHeight="1">
      <c r="A494" s="349"/>
      <c r="B494" s="349"/>
      <c r="C494" s="349"/>
      <c r="D494" s="349"/>
      <c r="E494" s="349"/>
      <c r="F494" s="498"/>
      <c r="G494" s="498"/>
      <c r="H494" s="349"/>
      <c r="I494" s="349"/>
      <c r="J494" s="349"/>
      <c r="K494" s="349"/>
      <c r="L494" s="349"/>
      <c r="M494" s="349"/>
      <c r="N494" s="349"/>
      <c r="O494" s="349"/>
      <c r="P494" s="349"/>
      <c r="Q494" s="349"/>
      <c r="R494" s="349"/>
      <c r="S494" s="349"/>
      <c r="T494" s="349"/>
      <c r="U494" s="349"/>
      <c r="V494" s="349"/>
      <c r="W494" s="540"/>
      <c r="X494" s="349"/>
      <c r="Y494" s="349"/>
      <c r="Z494" s="349"/>
    </row>
    <row r="495" ht="18.75" customHeight="1">
      <c r="A495" s="349"/>
      <c r="B495" s="349"/>
      <c r="C495" s="349"/>
      <c r="D495" s="349"/>
      <c r="E495" s="349"/>
      <c r="F495" s="498"/>
      <c r="G495" s="498"/>
      <c r="H495" s="349"/>
      <c r="I495" s="349"/>
      <c r="J495" s="349"/>
      <c r="K495" s="349"/>
      <c r="L495" s="349"/>
      <c r="M495" s="349"/>
      <c r="N495" s="349"/>
      <c r="O495" s="349"/>
      <c r="P495" s="349"/>
      <c r="Q495" s="349"/>
      <c r="R495" s="349"/>
      <c r="S495" s="349"/>
      <c r="T495" s="349"/>
      <c r="U495" s="349"/>
      <c r="V495" s="349"/>
      <c r="W495" s="540"/>
      <c r="X495" s="349"/>
      <c r="Y495" s="349"/>
      <c r="Z495" s="349"/>
    </row>
    <row r="496" ht="18.75" customHeight="1">
      <c r="A496" s="349"/>
      <c r="B496" s="349"/>
      <c r="C496" s="349"/>
      <c r="D496" s="349"/>
      <c r="E496" s="349"/>
      <c r="F496" s="498"/>
      <c r="G496" s="498"/>
      <c r="H496" s="349"/>
      <c r="I496" s="349"/>
      <c r="J496" s="349"/>
      <c r="K496" s="349"/>
      <c r="L496" s="349"/>
      <c r="M496" s="349"/>
      <c r="N496" s="349"/>
      <c r="O496" s="349"/>
      <c r="P496" s="349"/>
      <c r="Q496" s="349"/>
      <c r="R496" s="349"/>
      <c r="S496" s="349"/>
      <c r="T496" s="349"/>
      <c r="U496" s="349"/>
      <c r="V496" s="349"/>
      <c r="W496" s="540"/>
      <c r="X496" s="349"/>
      <c r="Y496" s="349"/>
      <c r="Z496" s="349"/>
    </row>
    <row r="497" ht="18.75" customHeight="1">
      <c r="A497" s="349"/>
      <c r="B497" s="349"/>
      <c r="C497" s="349"/>
      <c r="D497" s="349"/>
      <c r="E497" s="349"/>
      <c r="F497" s="498"/>
      <c r="G497" s="498"/>
      <c r="H497" s="349"/>
      <c r="I497" s="349"/>
      <c r="J497" s="349"/>
      <c r="K497" s="349"/>
      <c r="L497" s="349"/>
      <c r="M497" s="349"/>
      <c r="N497" s="349"/>
      <c r="O497" s="349"/>
      <c r="P497" s="349"/>
      <c r="Q497" s="349"/>
      <c r="R497" s="349"/>
      <c r="S497" s="349"/>
      <c r="T497" s="349"/>
      <c r="U497" s="349"/>
      <c r="V497" s="349"/>
      <c r="W497" s="540"/>
      <c r="X497" s="349"/>
      <c r="Y497" s="349"/>
      <c r="Z497" s="349"/>
    </row>
    <row r="498" ht="18.75" customHeight="1">
      <c r="A498" s="349"/>
      <c r="B498" s="349"/>
      <c r="C498" s="349"/>
      <c r="D498" s="349"/>
      <c r="E498" s="349"/>
      <c r="F498" s="498"/>
      <c r="G498" s="498"/>
      <c r="H498" s="349"/>
      <c r="I498" s="349"/>
      <c r="J498" s="349"/>
      <c r="K498" s="349"/>
      <c r="L498" s="349"/>
      <c r="M498" s="349"/>
      <c r="N498" s="349"/>
      <c r="O498" s="349"/>
      <c r="P498" s="349"/>
      <c r="Q498" s="349"/>
      <c r="R498" s="349"/>
      <c r="S498" s="349"/>
      <c r="T498" s="349"/>
      <c r="U498" s="349"/>
      <c r="V498" s="349"/>
      <c r="W498" s="540"/>
      <c r="X498" s="349"/>
      <c r="Y498" s="349"/>
      <c r="Z498" s="349"/>
    </row>
    <row r="499" ht="18.75" customHeight="1">
      <c r="A499" s="349"/>
      <c r="B499" s="349"/>
      <c r="C499" s="349"/>
      <c r="D499" s="349"/>
      <c r="E499" s="349"/>
      <c r="F499" s="498"/>
      <c r="G499" s="498"/>
      <c r="H499" s="349"/>
      <c r="I499" s="349"/>
      <c r="J499" s="349"/>
      <c r="K499" s="349"/>
      <c r="L499" s="349"/>
      <c r="M499" s="349"/>
      <c r="N499" s="349"/>
      <c r="O499" s="349"/>
      <c r="P499" s="349"/>
      <c r="Q499" s="349"/>
      <c r="R499" s="349"/>
      <c r="S499" s="349"/>
      <c r="T499" s="349"/>
      <c r="U499" s="349"/>
      <c r="V499" s="349"/>
      <c r="W499" s="540"/>
      <c r="X499" s="349"/>
      <c r="Y499" s="349"/>
      <c r="Z499" s="349"/>
    </row>
    <row r="500" ht="18.75" customHeight="1">
      <c r="A500" s="349"/>
      <c r="B500" s="349"/>
      <c r="C500" s="349"/>
      <c r="D500" s="349"/>
      <c r="E500" s="349"/>
      <c r="F500" s="498"/>
      <c r="G500" s="498"/>
      <c r="H500" s="349"/>
      <c r="I500" s="349"/>
      <c r="J500" s="349"/>
      <c r="K500" s="349"/>
      <c r="L500" s="349"/>
      <c r="M500" s="349"/>
      <c r="N500" s="349"/>
      <c r="O500" s="349"/>
      <c r="P500" s="349"/>
      <c r="Q500" s="349"/>
      <c r="R500" s="349"/>
      <c r="S500" s="349"/>
      <c r="T500" s="349"/>
      <c r="U500" s="349"/>
      <c r="V500" s="349"/>
      <c r="W500" s="540"/>
      <c r="X500" s="349"/>
      <c r="Y500" s="349"/>
      <c r="Z500" s="349"/>
    </row>
    <row r="501" ht="18.75" customHeight="1">
      <c r="A501" s="349"/>
      <c r="B501" s="349"/>
      <c r="C501" s="349"/>
      <c r="D501" s="349"/>
      <c r="E501" s="349"/>
      <c r="F501" s="498"/>
      <c r="G501" s="498"/>
      <c r="H501" s="349"/>
      <c r="I501" s="349"/>
      <c r="J501" s="349"/>
      <c r="K501" s="349"/>
      <c r="L501" s="349"/>
      <c r="M501" s="349"/>
      <c r="N501" s="349"/>
      <c r="O501" s="349"/>
      <c r="P501" s="349"/>
      <c r="Q501" s="349"/>
      <c r="R501" s="349"/>
      <c r="S501" s="349"/>
      <c r="T501" s="349"/>
      <c r="U501" s="349"/>
      <c r="V501" s="349"/>
      <c r="W501" s="540"/>
      <c r="X501" s="349"/>
      <c r="Y501" s="349"/>
      <c r="Z501" s="349"/>
    </row>
    <row r="502" ht="18.75" customHeight="1">
      <c r="A502" s="349"/>
      <c r="B502" s="349"/>
      <c r="C502" s="349"/>
      <c r="D502" s="349"/>
      <c r="E502" s="349"/>
      <c r="F502" s="498"/>
      <c r="G502" s="498"/>
      <c r="H502" s="349"/>
      <c r="I502" s="349"/>
      <c r="J502" s="349"/>
      <c r="K502" s="349"/>
      <c r="L502" s="349"/>
      <c r="M502" s="349"/>
      <c r="N502" s="349"/>
      <c r="O502" s="349"/>
      <c r="P502" s="349"/>
      <c r="Q502" s="349"/>
      <c r="R502" s="349"/>
      <c r="S502" s="349"/>
      <c r="T502" s="349"/>
      <c r="U502" s="349"/>
      <c r="V502" s="349"/>
      <c r="W502" s="540"/>
      <c r="X502" s="349"/>
      <c r="Y502" s="349"/>
      <c r="Z502" s="349"/>
    </row>
    <row r="503" ht="18.75" customHeight="1">
      <c r="A503" s="349"/>
      <c r="B503" s="349"/>
      <c r="C503" s="349"/>
      <c r="D503" s="349"/>
      <c r="E503" s="349"/>
      <c r="F503" s="498"/>
      <c r="G503" s="498"/>
      <c r="H503" s="349"/>
      <c r="I503" s="349"/>
      <c r="J503" s="349"/>
      <c r="K503" s="349"/>
      <c r="L503" s="349"/>
      <c r="M503" s="349"/>
      <c r="N503" s="349"/>
      <c r="O503" s="349"/>
      <c r="P503" s="349"/>
      <c r="Q503" s="349"/>
      <c r="R503" s="349"/>
      <c r="S503" s="349"/>
      <c r="T503" s="349"/>
      <c r="U503" s="349"/>
      <c r="V503" s="349"/>
      <c r="W503" s="540"/>
      <c r="X503" s="349"/>
      <c r="Y503" s="349"/>
      <c r="Z503" s="349"/>
    </row>
    <row r="504" ht="18.75" customHeight="1">
      <c r="A504" s="349"/>
      <c r="B504" s="349"/>
      <c r="C504" s="349"/>
      <c r="D504" s="349"/>
      <c r="E504" s="349"/>
      <c r="F504" s="498"/>
      <c r="G504" s="498"/>
      <c r="H504" s="349"/>
      <c r="I504" s="349"/>
      <c r="J504" s="349"/>
      <c r="K504" s="349"/>
      <c r="L504" s="349"/>
      <c r="M504" s="349"/>
      <c r="N504" s="349"/>
      <c r="O504" s="349"/>
      <c r="P504" s="349"/>
      <c r="Q504" s="349"/>
      <c r="R504" s="349"/>
      <c r="S504" s="349"/>
      <c r="T504" s="349"/>
      <c r="U504" s="349"/>
      <c r="V504" s="349"/>
      <c r="W504" s="540"/>
      <c r="X504" s="349"/>
      <c r="Y504" s="349"/>
      <c r="Z504" s="349"/>
    </row>
    <row r="505" ht="18.75" customHeight="1">
      <c r="A505" s="349"/>
      <c r="B505" s="349"/>
      <c r="C505" s="349"/>
      <c r="D505" s="349"/>
      <c r="E505" s="349"/>
      <c r="F505" s="498"/>
      <c r="G505" s="498"/>
      <c r="H505" s="349"/>
      <c r="I505" s="349"/>
      <c r="J505" s="349"/>
      <c r="K505" s="349"/>
      <c r="L505" s="349"/>
      <c r="M505" s="349"/>
      <c r="N505" s="349"/>
      <c r="O505" s="349"/>
      <c r="P505" s="349"/>
      <c r="Q505" s="349"/>
      <c r="R505" s="349"/>
      <c r="S505" s="349"/>
      <c r="T505" s="349"/>
      <c r="U505" s="349"/>
      <c r="V505" s="349"/>
      <c r="W505" s="540"/>
      <c r="X505" s="349"/>
      <c r="Y505" s="349"/>
      <c r="Z505" s="349"/>
    </row>
    <row r="506" ht="18.75" customHeight="1">
      <c r="A506" s="349"/>
      <c r="B506" s="349"/>
      <c r="C506" s="349"/>
      <c r="D506" s="349"/>
      <c r="E506" s="349"/>
      <c r="F506" s="498"/>
      <c r="G506" s="498"/>
      <c r="H506" s="349"/>
      <c r="I506" s="349"/>
      <c r="J506" s="349"/>
      <c r="K506" s="349"/>
      <c r="L506" s="349"/>
      <c r="M506" s="349"/>
      <c r="N506" s="349"/>
      <c r="O506" s="349"/>
      <c r="P506" s="349"/>
      <c r="Q506" s="349"/>
      <c r="R506" s="349"/>
      <c r="S506" s="349"/>
      <c r="T506" s="349"/>
      <c r="U506" s="349"/>
      <c r="V506" s="349"/>
      <c r="W506" s="540"/>
      <c r="X506" s="349"/>
      <c r="Y506" s="349"/>
      <c r="Z506" s="349"/>
    </row>
    <row r="507" ht="18.75" customHeight="1">
      <c r="A507" s="349"/>
      <c r="B507" s="349"/>
      <c r="C507" s="349"/>
      <c r="D507" s="349"/>
      <c r="E507" s="349"/>
      <c r="F507" s="498"/>
      <c r="G507" s="498"/>
      <c r="H507" s="349"/>
      <c r="I507" s="349"/>
      <c r="J507" s="349"/>
      <c r="K507" s="349"/>
      <c r="L507" s="349"/>
      <c r="M507" s="349"/>
      <c r="N507" s="349"/>
      <c r="O507" s="349"/>
      <c r="P507" s="349"/>
      <c r="Q507" s="349"/>
      <c r="R507" s="349"/>
      <c r="S507" s="349"/>
      <c r="T507" s="349"/>
      <c r="U507" s="349"/>
      <c r="V507" s="349"/>
      <c r="W507" s="540"/>
      <c r="X507" s="349"/>
      <c r="Y507" s="349"/>
      <c r="Z507" s="349"/>
    </row>
    <row r="508" ht="18.75" customHeight="1">
      <c r="A508" s="349"/>
      <c r="B508" s="349"/>
      <c r="C508" s="349"/>
      <c r="D508" s="349"/>
      <c r="E508" s="349"/>
      <c r="F508" s="498"/>
      <c r="G508" s="498"/>
      <c r="H508" s="349"/>
      <c r="I508" s="349"/>
      <c r="J508" s="349"/>
      <c r="K508" s="349"/>
      <c r="L508" s="349"/>
      <c r="M508" s="349"/>
      <c r="N508" s="349"/>
      <c r="O508" s="349"/>
      <c r="P508" s="349"/>
      <c r="Q508" s="349"/>
      <c r="R508" s="349"/>
      <c r="S508" s="349"/>
      <c r="T508" s="349"/>
      <c r="U508" s="349"/>
      <c r="V508" s="349"/>
      <c r="W508" s="540"/>
      <c r="X508" s="349"/>
      <c r="Y508" s="349"/>
      <c r="Z508" s="349"/>
    </row>
    <row r="509" ht="18.75" customHeight="1">
      <c r="A509" s="349"/>
      <c r="B509" s="349"/>
      <c r="C509" s="349"/>
      <c r="D509" s="349"/>
      <c r="E509" s="349"/>
      <c r="F509" s="498"/>
      <c r="G509" s="498"/>
      <c r="H509" s="349"/>
      <c r="I509" s="349"/>
      <c r="J509" s="349"/>
      <c r="K509" s="349"/>
      <c r="L509" s="349"/>
      <c r="M509" s="349"/>
      <c r="N509" s="349"/>
      <c r="O509" s="349"/>
      <c r="P509" s="349"/>
      <c r="Q509" s="349"/>
      <c r="R509" s="349"/>
      <c r="S509" s="349"/>
      <c r="T509" s="349"/>
      <c r="U509" s="349"/>
      <c r="V509" s="349"/>
      <c r="W509" s="540"/>
      <c r="X509" s="349"/>
      <c r="Y509" s="349"/>
      <c r="Z509" s="349"/>
    </row>
    <row r="510" ht="18.75" customHeight="1">
      <c r="A510" s="349"/>
      <c r="B510" s="349"/>
      <c r="C510" s="349"/>
      <c r="D510" s="349"/>
      <c r="E510" s="349"/>
      <c r="F510" s="498"/>
      <c r="G510" s="498"/>
      <c r="H510" s="349"/>
      <c r="I510" s="349"/>
      <c r="J510" s="349"/>
      <c r="K510" s="349"/>
      <c r="L510" s="349"/>
      <c r="M510" s="349"/>
      <c r="N510" s="349"/>
      <c r="O510" s="349"/>
      <c r="P510" s="349"/>
      <c r="Q510" s="349"/>
      <c r="R510" s="349"/>
      <c r="S510" s="349"/>
      <c r="T510" s="349"/>
      <c r="U510" s="349"/>
      <c r="V510" s="349"/>
      <c r="W510" s="540"/>
      <c r="X510" s="349"/>
      <c r="Y510" s="349"/>
      <c r="Z510" s="349"/>
    </row>
    <row r="511" ht="18.75" customHeight="1">
      <c r="A511" s="349"/>
      <c r="B511" s="349"/>
      <c r="C511" s="349"/>
      <c r="D511" s="349"/>
      <c r="E511" s="349"/>
      <c r="F511" s="498"/>
      <c r="G511" s="498"/>
      <c r="H511" s="349"/>
      <c r="I511" s="349"/>
      <c r="J511" s="349"/>
      <c r="K511" s="349"/>
      <c r="L511" s="349"/>
      <c r="M511" s="349"/>
      <c r="N511" s="349"/>
      <c r="O511" s="349"/>
      <c r="P511" s="349"/>
      <c r="Q511" s="349"/>
      <c r="R511" s="349"/>
      <c r="S511" s="349"/>
      <c r="T511" s="349"/>
      <c r="U511" s="349"/>
      <c r="V511" s="349"/>
      <c r="W511" s="540"/>
      <c r="X511" s="349"/>
      <c r="Y511" s="349"/>
      <c r="Z511" s="349"/>
    </row>
    <row r="512" ht="18.75" customHeight="1">
      <c r="A512" s="349"/>
      <c r="B512" s="349"/>
      <c r="C512" s="349"/>
      <c r="D512" s="349"/>
      <c r="E512" s="349"/>
      <c r="F512" s="498"/>
      <c r="G512" s="498"/>
      <c r="H512" s="349"/>
      <c r="I512" s="349"/>
      <c r="J512" s="349"/>
      <c r="K512" s="349"/>
      <c r="L512" s="349"/>
      <c r="M512" s="349"/>
      <c r="N512" s="349"/>
      <c r="O512" s="349"/>
      <c r="P512" s="349"/>
      <c r="Q512" s="349"/>
      <c r="R512" s="349"/>
      <c r="S512" s="349"/>
      <c r="T512" s="349"/>
      <c r="U512" s="349"/>
      <c r="V512" s="349"/>
      <c r="W512" s="540"/>
      <c r="X512" s="349"/>
      <c r="Y512" s="349"/>
      <c r="Z512" s="349"/>
    </row>
    <row r="513" ht="18.75" customHeight="1">
      <c r="A513" s="349"/>
      <c r="B513" s="349"/>
      <c r="C513" s="349"/>
      <c r="D513" s="349"/>
      <c r="E513" s="349"/>
      <c r="F513" s="498"/>
      <c r="G513" s="498"/>
      <c r="H513" s="349"/>
      <c r="I513" s="349"/>
      <c r="J513" s="349"/>
      <c r="K513" s="349"/>
      <c r="L513" s="349"/>
      <c r="M513" s="349"/>
      <c r="N513" s="349"/>
      <c r="O513" s="349"/>
      <c r="P513" s="349"/>
      <c r="Q513" s="349"/>
      <c r="R513" s="349"/>
      <c r="S513" s="349"/>
      <c r="T513" s="349"/>
      <c r="U513" s="349"/>
      <c r="V513" s="349"/>
      <c r="W513" s="540"/>
      <c r="X513" s="349"/>
      <c r="Y513" s="349"/>
      <c r="Z513" s="349"/>
    </row>
    <row r="514" ht="18.75" customHeight="1">
      <c r="A514" s="349"/>
      <c r="B514" s="349"/>
      <c r="C514" s="349"/>
      <c r="D514" s="349"/>
      <c r="E514" s="349"/>
      <c r="F514" s="498"/>
      <c r="G514" s="498"/>
      <c r="H514" s="349"/>
      <c r="I514" s="349"/>
      <c r="J514" s="349"/>
      <c r="K514" s="349"/>
      <c r="L514" s="349"/>
      <c r="M514" s="349"/>
      <c r="N514" s="349"/>
      <c r="O514" s="349"/>
      <c r="P514" s="349"/>
      <c r="Q514" s="349"/>
      <c r="R514" s="349"/>
      <c r="S514" s="349"/>
      <c r="T514" s="349"/>
      <c r="U514" s="349"/>
      <c r="V514" s="349"/>
      <c r="W514" s="540"/>
      <c r="X514" s="349"/>
      <c r="Y514" s="349"/>
      <c r="Z514" s="349"/>
    </row>
    <row r="515" ht="18.75" customHeight="1">
      <c r="A515" s="349"/>
      <c r="B515" s="349"/>
      <c r="C515" s="349"/>
      <c r="D515" s="349"/>
      <c r="E515" s="349"/>
      <c r="F515" s="498"/>
      <c r="G515" s="498"/>
      <c r="H515" s="349"/>
      <c r="I515" s="349"/>
      <c r="J515" s="349"/>
      <c r="K515" s="349"/>
      <c r="L515" s="349"/>
      <c r="M515" s="349"/>
      <c r="N515" s="349"/>
      <c r="O515" s="349"/>
      <c r="P515" s="349"/>
      <c r="Q515" s="349"/>
      <c r="R515" s="349"/>
      <c r="S515" s="349"/>
      <c r="T515" s="349"/>
      <c r="U515" s="349"/>
      <c r="V515" s="349"/>
      <c r="W515" s="540"/>
      <c r="X515" s="349"/>
      <c r="Y515" s="349"/>
      <c r="Z515" s="349"/>
    </row>
    <row r="516" ht="18.75" customHeight="1">
      <c r="A516" s="349"/>
      <c r="B516" s="349"/>
      <c r="C516" s="349"/>
      <c r="D516" s="349"/>
      <c r="E516" s="349"/>
      <c r="F516" s="498"/>
      <c r="G516" s="498"/>
      <c r="H516" s="349"/>
      <c r="I516" s="349"/>
      <c r="J516" s="349"/>
      <c r="K516" s="349"/>
      <c r="L516" s="349"/>
      <c r="M516" s="349"/>
      <c r="N516" s="349"/>
      <c r="O516" s="349"/>
      <c r="P516" s="349"/>
      <c r="Q516" s="349"/>
      <c r="R516" s="349"/>
      <c r="S516" s="349"/>
      <c r="T516" s="349"/>
      <c r="U516" s="349"/>
      <c r="V516" s="349"/>
      <c r="W516" s="540"/>
      <c r="X516" s="349"/>
      <c r="Y516" s="349"/>
      <c r="Z516" s="349"/>
    </row>
    <row r="517" ht="18.75" customHeight="1">
      <c r="A517" s="349"/>
      <c r="B517" s="349"/>
      <c r="C517" s="349"/>
      <c r="D517" s="349"/>
      <c r="E517" s="349"/>
      <c r="F517" s="498"/>
      <c r="G517" s="498"/>
      <c r="H517" s="349"/>
      <c r="I517" s="349"/>
      <c r="J517" s="349"/>
      <c r="K517" s="349"/>
      <c r="L517" s="349"/>
      <c r="M517" s="349"/>
      <c r="N517" s="349"/>
      <c r="O517" s="349"/>
      <c r="P517" s="349"/>
      <c r="Q517" s="349"/>
      <c r="R517" s="349"/>
      <c r="S517" s="349"/>
      <c r="T517" s="349"/>
      <c r="U517" s="349"/>
      <c r="V517" s="349"/>
      <c r="W517" s="540"/>
      <c r="X517" s="349"/>
      <c r="Y517" s="349"/>
      <c r="Z517" s="349"/>
    </row>
    <row r="518" ht="18.75" customHeight="1">
      <c r="A518" s="349"/>
      <c r="B518" s="349"/>
      <c r="C518" s="349"/>
      <c r="D518" s="349"/>
      <c r="E518" s="349"/>
      <c r="F518" s="498"/>
      <c r="G518" s="498"/>
      <c r="H518" s="349"/>
      <c r="I518" s="349"/>
      <c r="J518" s="349"/>
      <c r="K518" s="349"/>
      <c r="L518" s="349"/>
      <c r="M518" s="349"/>
      <c r="N518" s="349"/>
      <c r="O518" s="349"/>
      <c r="P518" s="349"/>
      <c r="Q518" s="349"/>
      <c r="R518" s="349"/>
      <c r="S518" s="349"/>
      <c r="T518" s="349"/>
      <c r="U518" s="349"/>
      <c r="V518" s="349"/>
      <c r="W518" s="540"/>
      <c r="X518" s="349"/>
      <c r="Y518" s="349"/>
      <c r="Z518" s="349"/>
    </row>
    <row r="519" ht="18.75" customHeight="1">
      <c r="A519" s="349"/>
      <c r="B519" s="349"/>
      <c r="C519" s="349"/>
      <c r="D519" s="349"/>
      <c r="E519" s="349"/>
      <c r="F519" s="498"/>
      <c r="G519" s="498"/>
      <c r="H519" s="349"/>
      <c r="I519" s="349"/>
      <c r="J519" s="349"/>
      <c r="K519" s="349"/>
      <c r="L519" s="349"/>
      <c r="M519" s="349"/>
      <c r="N519" s="349"/>
      <c r="O519" s="349"/>
      <c r="P519" s="349"/>
      <c r="Q519" s="349"/>
      <c r="R519" s="349"/>
      <c r="S519" s="349"/>
      <c r="T519" s="349"/>
      <c r="U519" s="349"/>
      <c r="V519" s="349"/>
      <c r="W519" s="540"/>
      <c r="X519" s="349"/>
      <c r="Y519" s="349"/>
      <c r="Z519" s="349"/>
    </row>
    <row r="520" ht="18.75" customHeight="1">
      <c r="A520" s="349"/>
      <c r="B520" s="349"/>
      <c r="C520" s="349"/>
      <c r="D520" s="349"/>
      <c r="E520" s="349"/>
      <c r="F520" s="498"/>
      <c r="G520" s="498"/>
      <c r="H520" s="349"/>
      <c r="I520" s="349"/>
      <c r="J520" s="349"/>
      <c r="K520" s="349"/>
      <c r="L520" s="349"/>
      <c r="M520" s="349"/>
      <c r="N520" s="349"/>
      <c r="O520" s="349"/>
      <c r="P520" s="349"/>
      <c r="Q520" s="349"/>
      <c r="R520" s="349"/>
      <c r="S520" s="349"/>
      <c r="T520" s="349"/>
      <c r="U520" s="349"/>
      <c r="V520" s="349"/>
      <c r="W520" s="540"/>
      <c r="X520" s="349"/>
      <c r="Y520" s="349"/>
      <c r="Z520" s="349"/>
    </row>
    <row r="521" ht="18.75" customHeight="1">
      <c r="A521" s="349"/>
      <c r="B521" s="349"/>
      <c r="C521" s="349"/>
      <c r="D521" s="349"/>
      <c r="E521" s="349"/>
      <c r="F521" s="498"/>
      <c r="G521" s="498"/>
      <c r="H521" s="349"/>
      <c r="I521" s="349"/>
      <c r="J521" s="349"/>
      <c r="K521" s="349"/>
      <c r="L521" s="349"/>
      <c r="M521" s="349"/>
      <c r="N521" s="349"/>
      <c r="O521" s="349"/>
      <c r="P521" s="349"/>
      <c r="Q521" s="349"/>
      <c r="R521" s="349"/>
      <c r="S521" s="349"/>
      <c r="T521" s="349"/>
      <c r="U521" s="349"/>
      <c r="V521" s="349"/>
      <c r="W521" s="540"/>
      <c r="X521" s="349"/>
      <c r="Y521" s="349"/>
      <c r="Z521" s="349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55"/>
      <c r="B1" s="456"/>
      <c r="C1" s="456"/>
      <c r="D1" s="456"/>
      <c r="E1" s="456"/>
      <c r="F1" s="463"/>
      <c r="G1" s="463"/>
      <c r="H1" s="456"/>
      <c r="I1" s="469"/>
      <c r="J1" s="469"/>
      <c r="K1" s="458"/>
      <c r="L1" s="458"/>
      <c r="M1" s="458"/>
      <c r="N1" s="458"/>
      <c r="O1" s="455"/>
      <c r="P1" s="455"/>
      <c r="Q1" s="455"/>
      <c r="R1" s="458"/>
      <c r="S1" s="458"/>
      <c r="T1" s="458"/>
      <c r="U1" s="458"/>
      <c r="V1" s="458"/>
      <c r="W1" s="458"/>
      <c r="X1" s="455"/>
      <c r="Y1" s="455"/>
    </row>
    <row r="2" ht="21.0" customHeight="1">
      <c r="A2" s="544"/>
      <c r="B2" s="545"/>
      <c r="C2" s="545"/>
      <c r="D2" s="545"/>
      <c r="E2" s="546"/>
      <c r="F2" s="547"/>
      <c r="G2" s="547"/>
      <c r="H2" s="545"/>
      <c r="I2" s="548"/>
      <c r="J2" s="548"/>
      <c r="K2" s="547"/>
      <c r="L2" s="547"/>
      <c r="M2" s="547"/>
      <c r="N2" s="26"/>
      <c r="O2" s="549"/>
      <c r="P2" s="550"/>
      <c r="Q2" s="550"/>
      <c r="R2" s="547"/>
      <c r="S2" s="547"/>
      <c r="T2" s="547"/>
      <c r="U2" s="547"/>
      <c r="V2" s="547"/>
      <c r="W2" s="547"/>
      <c r="X2" s="544"/>
      <c r="Y2" s="544"/>
    </row>
    <row r="3" ht="21.0" customHeight="1">
      <c r="A3" s="544"/>
      <c r="B3" s="545"/>
      <c r="C3" s="26"/>
      <c r="D3" s="547"/>
      <c r="E3" s="547"/>
      <c r="F3" s="547"/>
      <c r="G3" s="547"/>
      <c r="H3" s="547"/>
      <c r="I3" s="547"/>
      <c r="J3" s="547"/>
      <c r="K3" s="550"/>
      <c r="L3" s="549"/>
      <c r="M3" s="549"/>
      <c r="N3" s="550"/>
      <c r="O3" s="549"/>
      <c r="P3" s="550"/>
      <c r="Q3" s="550"/>
      <c r="R3" s="547"/>
      <c r="S3" s="547"/>
      <c r="T3" s="547"/>
      <c r="U3" s="547"/>
      <c r="V3" s="551"/>
      <c r="W3" s="547"/>
      <c r="X3" s="544"/>
      <c r="Y3" s="544"/>
    </row>
    <row r="4" ht="21.0" customHeight="1">
      <c r="A4" s="544"/>
      <c r="B4" s="552"/>
      <c r="C4" s="547"/>
      <c r="D4" s="547"/>
      <c r="E4" s="547"/>
      <c r="F4" s="547"/>
      <c r="G4" s="547"/>
      <c r="H4" s="547"/>
      <c r="I4" s="547"/>
      <c r="J4" s="547"/>
      <c r="K4" s="550"/>
      <c r="L4" s="549"/>
      <c r="M4" s="549"/>
      <c r="N4" s="550"/>
      <c r="O4" s="553"/>
      <c r="P4" s="544"/>
      <c r="Q4" s="544"/>
      <c r="R4" s="547"/>
      <c r="S4" s="547"/>
      <c r="T4" s="547"/>
      <c r="U4" s="547"/>
      <c r="V4" s="551"/>
      <c r="W4" s="547"/>
      <c r="X4" s="544"/>
      <c r="Y4" s="544"/>
    </row>
    <row r="5" ht="21.0" customHeight="1">
      <c r="A5" s="544"/>
      <c r="B5" s="552"/>
      <c r="C5" s="547"/>
      <c r="D5" s="547"/>
      <c r="E5" s="547"/>
      <c r="F5" s="547"/>
      <c r="G5" s="547"/>
      <c r="H5" s="547"/>
      <c r="I5" s="554"/>
      <c r="J5" s="554"/>
      <c r="K5" s="555"/>
      <c r="L5" s="554"/>
      <c r="M5" s="554"/>
      <c r="N5" s="547"/>
      <c r="O5" s="544"/>
      <c r="P5" s="544"/>
      <c r="Q5" s="544"/>
      <c r="R5" s="547"/>
      <c r="S5" s="547"/>
      <c r="T5" s="547"/>
      <c r="U5" s="547"/>
      <c r="V5" s="551"/>
      <c r="W5" s="547"/>
      <c r="X5" s="544"/>
      <c r="Y5" s="544"/>
    </row>
    <row r="6" ht="21.0" customHeight="1">
      <c r="A6" s="544"/>
      <c r="B6" s="552"/>
      <c r="C6" s="547"/>
      <c r="D6" s="547"/>
      <c r="E6" s="547"/>
      <c r="F6" s="547"/>
      <c r="G6" s="547"/>
      <c r="H6" s="545"/>
      <c r="I6" s="26"/>
      <c r="J6" s="26"/>
      <c r="K6" s="549"/>
      <c r="L6" s="550"/>
      <c r="M6" s="550"/>
      <c r="N6" s="547"/>
      <c r="O6" s="544"/>
      <c r="P6" s="544"/>
      <c r="Q6" s="544"/>
      <c r="R6" s="547"/>
      <c r="S6" s="547"/>
      <c r="T6" s="547"/>
      <c r="U6" s="547"/>
      <c r="V6" s="551"/>
      <c r="W6" s="547"/>
      <c r="X6" s="544"/>
      <c r="Y6" s="544"/>
    </row>
    <row r="7" ht="21.0" customHeight="1">
      <c r="A7" s="544"/>
      <c r="B7" s="552"/>
      <c r="C7" s="556"/>
      <c r="D7" s="547"/>
      <c r="E7" s="557"/>
      <c r="F7" s="547"/>
      <c r="G7" s="547"/>
      <c r="H7" s="545"/>
      <c r="I7" s="26"/>
      <c r="J7" s="26"/>
      <c r="K7" s="555"/>
      <c r="L7" s="555"/>
      <c r="M7" s="555"/>
      <c r="N7" s="547"/>
      <c r="O7" s="544"/>
      <c r="P7" s="544"/>
      <c r="Q7" s="544"/>
      <c r="R7" s="547"/>
      <c r="S7" s="547"/>
      <c r="T7" s="547"/>
      <c r="U7" s="547"/>
      <c r="V7" s="551"/>
      <c r="W7" s="547"/>
      <c r="X7" s="544"/>
      <c r="Y7" s="544"/>
    </row>
    <row r="8" ht="21.0" customHeight="1">
      <c r="A8" s="544"/>
      <c r="B8" s="552"/>
      <c r="C8" s="547"/>
      <c r="D8" s="547"/>
      <c r="E8" s="547"/>
      <c r="F8" s="547"/>
      <c r="G8" s="547"/>
      <c r="H8" s="558"/>
      <c r="I8" s="559"/>
      <c r="J8" s="559"/>
      <c r="K8" s="560"/>
      <c r="L8" s="547"/>
      <c r="M8" s="547"/>
      <c r="N8" s="547"/>
      <c r="O8" s="544"/>
      <c r="P8" s="544"/>
      <c r="Q8" s="544"/>
      <c r="R8" s="547"/>
      <c r="S8" s="547"/>
      <c r="T8" s="547"/>
      <c r="U8" s="547"/>
      <c r="V8" s="551"/>
      <c r="W8" s="547"/>
      <c r="X8" s="544"/>
      <c r="Y8" s="544"/>
    </row>
    <row r="9" ht="21.0" customHeight="1">
      <c r="A9" s="455"/>
      <c r="B9" s="462"/>
      <c r="C9" s="458"/>
      <c r="D9" s="458"/>
      <c r="E9" s="458"/>
      <c r="F9" s="458"/>
      <c r="G9" s="458"/>
      <c r="H9" s="470"/>
      <c r="I9" s="559"/>
      <c r="J9" s="559"/>
      <c r="K9" s="560"/>
      <c r="L9" s="547"/>
      <c r="M9" s="547"/>
      <c r="N9" s="547"/>
      <c r="O9" s="544"/>
      <c r="P9" s="544"/>
      <c r="Q9" s="544"/>
      <c r="R9" s="547"/>
      <c r="S9" s="547"/>
      <c r="T9" s="547"/>
      <c r="U9" s="547"/>
      <c r="V9" s="551"/>
      <c r="W9" s="547"/>
      <c r="X9" s="544"/>
      <c r="Y9" s="544"/>
    </row>
    <row r="10" ht="21.0" customHeight="1">
      <c r="A10" s="455"/>
      <c r="B10" s="456"/>
      <c r="C10" s="458"/>
      <c r="D10" s="458"/>
      <c r="E10" s="458"/>
      <c r="F10" s="458"/>
      <c r="G10" s="458"/>
      <c r="H10" s="470"/>
      <c r="I10" s="559"/>
      <c r="J10" s="559"/>
      <c r="K10" s="560"/>
      <c r="L10" s="547"/>
      <c r="M10" s="547"/>
      <c r="N10" s="547"/>
      <c r="O10" s="544"/>
      <c r="P10" s="544"/>
      <c r="Q10" s="544"/>
      <c r="R10" s="547"/>
      <c r="S10" s="547"/>
      <c r="T10" s="547"/>
      <c r="U10" s="547"/>
      <c r="V10" s="551"/>
      <c r="W10" s="547"/>
      <c r="X10" s="544"/>
      <c r="Y10" s="544"/>
    </row>
    <row r="11" ht="21.0" customHeight="1">
      <c r="A11" s="455"/>
      <c r="B11" s="456" t="s">
        <v>159</v>
      </c>
      <c r="C11" s="458" t="s">
        <v>160</v>
      </c>
      <c r="D11" s="458" t="s">
        <v>161</v>
      </c>
      <c r="E11" s="455" t="s">
        <v>168</v>
      </c>
      <c r="F11" s="458"/>
      <c r="G11" s="458"/>
      <c r="H11" s="470"/>
      <c r="I11" s="548"/>
      <c r="J11" s="548"/>
      <c r="K11" s="558"/>
      <c r="L11" s="547"/>
      <c r="M11" s="547"/>
      <c r="N11" s="547"/>
      <c r="O11" s="544"/>
      <c r="P11" s="544"/>
      <c r="Q11" s="544"/>
      <c r="R11" s="547"/>
      <c r="S11" s="547"/>
      <c r="T11" s="547"/>
      <c r="U11" s="547"/>
      <c r="V11" s="545"/>
      <c r="W11" s="547"/>
      <c r="X11" s="547"/>
      <c r="Y11" s="544"/>
    </row>
    <row r="12" ht="21.0" customHeight="1">
      <c r="A12" s="455"/>
      <c r="B12" s="456">
        <v>1.0</v>
      </c>
      <c r="C12" s="470"/>
      <c r="D12" s="531"/>
      <c r="E12" s="470"/>
      <c r="F12" s="458"/>
      <c r="G12" s="458"/>
      <c r="H12" s="470"/>
      <c r="I12" s="561"/>
      <c r="J12" s="561"/>
      <c r="K12" s="560"/>
      <c r="L12" s="547"/>
      <c r="M12" s="547"/>
      <c r="N12" s="547"/>
      <c r="O12" s="544"/>
      <c r="P12" s="544"/>
      <c r="Q12" s="544"/>
      <c r="R12" s="547"/>
      <c r="S12" s="66"/>
      <c r="T12" s="66"/>
      <c r="U12" s="547"/>
      <c r="V12" s="545"/>
      <c r="W12" s="562"/>
      <c r="X12" s="553"/>
      <c r="Y12" s="544"/>
    </row>
    <row r="13" ht="21.0" customHeight="1">
      <c r="A13" s="455"/>
      <c r="B13" s="456">
        <v>2.0</v>
      </c>
      <c r="C13" s="488"/>
      <c r="D13" s="531"/>
      <c r="E13" s="488"/>
      <c r="F13" s="463"/>
      <c r="G13" s="463"/>
      <c r="H13" s="456"/>
      <c r="I13" s="548"/>
      <c r="J13" s="548"/>
      <c r="K13" s="547"/>
      <c r="L13" s="547"/>
      <c r="M13" s="547"/>
      <c r="N13" s="547"/>
      <c r="O13" s="544"/>
      <c r="P13" s="544"/>
      <c r="Q13" s="544"/>
      <c r="R13" s="547"/>
      <c r="S13" s="66"/>
      <c r="T13" s="66"/>
      <c r="U13" s="547"/>
      <c r="V13" s="545"/>
      <c r="W13" s="545"/>
      <c r="X13" s="563"/>
      <c r="Y13" s="544"/>
    </row>
    <row r="14" ht="21.0" customHeight="1">
      <c r="A14" s="455"/>
      <c r="B14" s="456">
        <v>3.0</v>
      </c>
      <c r="C14" s="470"/>
      <c r="D14" s="531"/>
      <c r="E14" s="488"/>
      <c r="F14" s="463"/>
      <c r="G14" s="463"/>
      <c r="H14" s="456"/>
      <c r="I14" s="548"/>
      <c r="J14" s="548"/>
      <c r="K14" s="547"/>
      <c r="L14" s="547"/>
      <c r="M14" s="547"/>
      <c r="N14" s="547"/>
      <c r="O14" s="544"/>
      <c r="P14" s="544"/>
      <c r="Q14" s="544"/>
      <c r="R14" s="547"/>
      <c r="S14" s="66"/>
      <c r="T14" s="66"/>
      <c r="U14" s="547"/>
      <c r="V14" s="545"/>
      <c r="W14" s="545"/>
      <c r="X14" s="563"/>
      <c r="Y14" s="544"/>
    </row>
    <row r="15" ht="21.0" customHeight="1">
      <c r="A15" s="455"/>
      <c r="B15" s="456">
        <v>4.0</v>
      </c>
      <c r="C15" s="470"/>
      <c r="D15" s="531"/>
      <c r="E15" s="488"/>
      <c r="F15" s="463"/>
      <c r="G15" s="463"/>
      <c r="H15" s="456"/>
      <c r="I15" s="548"/>
      <c r="J15" s="548"/>
      <c r="K15" s="547"/>
      <c r="L15" s="547"/>
      <c r="M15" s="547"/>
      <c r="N15" s="547"/>
      <c r="O15" s="544"/>
      <c r="P15" s="544"/>
      <c r="Q15" s="544"/>
      <c r="R15" s="547"/>
      <c r="S15" s="66"/>
      <c r="T15" s="66"/>
      <c r="U15" s="547"/>
      <c r="V15" s="545"/>
      <c r="W15" s="545"/>
      <c r="X15" s="26"/>
      <c r="Y15" s="544"/>
    </row>
    <row r="16" ht="21.0" customHeight="1">
      <c r="A16" s="455"/>
      <c r="B16" s="456">
        <v>5.0</v>
      </c>
      <c r="C16" s="470"/>
      <c r="D16" s="531"/>
      <c r="E16" s="488"/>
      <c r="F16" s="463"/>
      <c r="G16" s="463"/>
      <c r="H16" s="456"/>
      <c r="I16" s="548"/>
      <c r="J16" s="548"/>
      <c r="K16" s="547"/>
      <c r="L16" s="547"/>
      <c r="M16" s="547"/>
      <c r="N16" s="547"/>
      <c r="O16" s="544"/>
      <c r="P16" s="544"/>
      <c r="Q16" s="544"/>
      <c r="R16" s="547"/>
      <c r="S16" s="66"/>
      <c r="T16" s="66"/>
      <c r="U16" s="547"/>
      <c r="V16" s="545"/>
      <c r="W16" s="545"/>
      <c r="X16" s="563"/>
      <c r="Y16" s="544"/>
    </row>
    <row r="17" ht="21.0" customHeight="1">
      <c r="A17" s="455"/>
      <c r="B17" s="456">
        <v>6.0</v>
      </c>
      <c r="C17" s="470"/>
      <c r="D17" s="531"/>
      <c r="E17" s="488"/>
      <c r="F17" s="463"/>
      <c r="G17" s="463"/>
      <c r="H17" s="456"/>
      <c r="I17" s="548"/>
      <c r="J17" s="548"/>
      <c r="K17" s="547"/>
      <c r="L17" s="547"/>
      <c r="M17" s="547"/>
      <c r="N17" s="547"/>
      <c r="O17" s="544"/>
      <c r="P17" s="544"/>
      <c r="Q17" s="544"/>
      <c r="R17" s="547"/>
      <c r="S17" s="66"/>
      <c r="T17" s="66"/>
      <c r="U17" s="547"/>
      <c r="V17" s="545"/>
      <c r="W17" s="545"/>
      <c r="X17" s="563"/>
      <c r="Y17" s="544"/>
    </row>
    <row r="18" ht="21.0" customHeight="1">
      <c r="A18" s="455"/>
      <c r="B18" s="456">
        <v>7.0</v>
      </c>
      <c r="C18" s="488"/>
      <c r="D18" s="534"/>
      <c r="E18" s="488"/>
      <c r="F18" s="463"/>
      <c r="G18" s="463"/>
      <c r="H18" s="456"/>
      <c r="I18" s="548"/>
      <c r="J18" s="548"/>
      <c r="K18" s="547"/>
      <c r="L18" s="547"/>
      <c r="M18" s="547"/>
      <c r="N18" s="547"/>
      <c r="O18" s="544"/>
      <c r="P18" s="544"/>
      <c r="Q18" s="544"/>
      <c r="R18" s="547"/>
      <c r="S18" s="66"/>
      <c r="T18" s="66"/>
      <c r="U18" s="547"/>
      <c r="V18" s="545"/>
      <c r="W18" s="564"/>
      <c r="X18" s="553"/>
      <c r="Y18" s="544"/>
    </row>
    <row r="19" ht="21.0" customHeight="1">
      <c r="A19" s="455"/>
      <c r="B19" s="456">
        <v>8.0</v>
      </c>
      <c r="C19" s="488"/>
      <c r="D19" s="534"/>
      <c r="E19" s="488"/>
      <c r="F19" s="463"/>
      <c r="G19" s="463"/>
      <c r="H19" s="456"/>
      <c r="I19" s="548"/>
      <c r="J19" s="548"/>
      <c r="K19" s="547"/>
      <c r="L19" s="547"/>
      <c r="M19" s="547"/>
      <c r="N19" s="547"/>
      <c r="O19" s="544"/>
      <c r="P19" s="544"/>
      <c r="Q19" s="544"/>
      <c r="R19" s="547"/>
      <c r="S19" s="66"/>
      <c r="T19" s="66"/>
      <c r="U19" s="547"/>
      <c r="V19" s="545"/>
      <c r="W19" s="545"/>
      <c r="X19" s="553"/>
      <c r="Y19" s="544"/>
    </row>
    <row r="20" ht="21.0" customHeight="1">
      <c r="A20" s="455"/>
      <c r="B20" s="456">
        <v>9.0</v>
      </c>
      <c r="C20" s="470"/>
      <c r="D20" s="487"/>
      <c r="E20" s="488"/>
      <c r="F20" s="463"/>
      <c r="G20" s="463"/>
      <c r="H20" s="456"/>
      <c r="I20" s="548"/>
      <c r="J20" s="548"/>
      <c r="K20" s="547"/>
      <c r="L20" s="547"/>
      <c r="M20" s="547"/>
      <c r="N20" s="547"/>
      <c r="O20" s="544"/>
      <c r="P20" s="544"/>
      <c r="Q20" s="544"/>
      <c r="R20" s="547"/>
      <c r="S20" s="66"/>
      <c r="T20" s="66"/>
      <c r="U20" s="547"/>
      <c r="V20" s="545"/>
      <c r="W20" s="565"/>
      <c r="X20" s="553"/>
      <c r="Y20" s="544"/>
    </row>
    <row r="21" ht="21.0" customHeight="1">
      <c r="A21" s="455"/>
      <c r="B21" s="456">
        <v>10.0</v>
      </c>
      <c r="C21" s="470"/>
      <c r="D21" s="531"/>
      <c r="E21" s="488"/>
      <c r="F21" s="463"/>
      <c r="G21" s="463"/>
      <c r="H21" s="456"/>
      <c r="I21" s="548"/>
      <c r="J21" s="548"/>
      <c r="K21" s="547"/>
      <c r="L21" s="547"/>
      <c r="M21" s="547"/>
      <c r="N21" s="547"/>
      <c r="O21" s="544"/>
      <c r="P21" s="544"/>
      <c r="Q21" s="544"/>
      <c r="R21" s="547"/>
      <c r="S21" s="66"/>
      <c r="T21" s="66"/>
      <c r="U21" s="547"/>
      <c r="V21" s="545"/>
      <c r="W21" s="545"/>
      <c r="X21" s="553"/>
      <c r="Y21" s="544"/>
    </row>
    <row r="22" ht="21.0" customHeight="1">
      <c r="A22" s="455"/>
      <c r="B22" s="456">
        <v>11.0</v>
      </c>
      <c r="C22" s="470"/>
      <c r="D22" s="531"/>
      <c r="E22" s="488"/>
      <c r="F22" s="463"/>
      <c r="G22" s="463"/>
      <c r="H22" s="456"/>
      <c r="I22" s="548"/>
      <c r="J22" s="548"/>
      <c r="K22" s="547"/>
      <c r="L22" s="547"/>
      <c r="M22" s="547"/>
      <c r="N22" s="547"/>
      <c r="O22" s="544"/>
      <c r="P22" s="544"/>
      <c r="Q22" s="544"/>
      <c r="R22" s="547"/>
      <c r="S22" s="66"/>
      <c r="T22" s="66"/>
      <c r="U22" s="547"/>
      <c r="V22" s="545"/>
      <c r="W22" s="565"/>
      <c r="X22" s="553"/>
      <c r="Y22" s="544"/>
    </row>
    <row r="23" ht="21.0" customHeight="1">
      <c r="A23" s="455"/>
      <c r="B23" s="456">
        <v>12.0</v>
      </c>
      <c r="C23" s="488"/>
      <c r="D23" s="534"/>
      <c r="E23" s="488"/>
      <c r="F23" s="463"/>
      <c r="G23" s="463"/>
      <c r="H23" s="456"/>
      <c r="I23" s="548"/>
      <c r="J23" s="548"/>
      <c r="K23" s="547"/>
      <c r="L23" s="547"/>
      <c r="M23" s="547"/>
      <c r="N23" s="547"/>
      <c r="O23" s="544"/>
      <c r="P23" s="544"/>
      <c r="Q23" s="544"/>
      <c r="R23" s="547"/>
      <c r="S23" s="66"/>
      <c r="T23" s="66"/>
      <c r="U23" s="547"/>
      <c r="V23" s="545"/>
      <c r="W23" s="565"/>
      <c r="X23" s="553"/>
      <c r="Y23" s="544"/>
    </row>
    <row r="24" ht="21.0" customHeight="1">
      <c r="A24" s="455"/>
      <c r="B24" s="456">
        <v>13.0</v>
      </c>
      <c r="C24" s="470"/>
      <c r="D24" s="531"/>
      <c r="E24" s="488"/>
      <c r="F24" s="463"/>
      <c r="G24" s="463"/>
      <c r="H24" s="456"/>
      <c r="I24" s="548"/>
      <c r="J24" s="548"/>
      <c r="K24" s="547"/>
      <c r="L24" s="547"/>
      <c r="M24" s="547"/>
      <c r="N24" s="547"/>
      <c r="O24" s="544"/>
      <c r="P24" s="544"/>
      <c r="Q24" s="544"/>
      <c r="R24" s="547"/>
      <c r="S24" s="66"/>
      <c r="T24" s="66"/>
      <c r="U24" s="547"/>
      <c r="V24" s="545"/>
      <c r="W24" s="564"/>
      <c r="X24" s="553"/>
      <c r="Y24" s="544"/>
    </row>
    <row r="25" ht="21.0" customHeight="1">
      <c r="A25" s="455"/>
      <c r="B25" s="456">
        <v>14.0</v>
      </c>
      <c r="C25" s="470"/>
      <c r="D25" s="531"/>
      <c r="E25" s="488"/>
      <c r="F25" s="463"/>
      <c r="G25" s="463"/>
      <c r="H25" s="456"/>
      <c r="I25" s="548"/>
      <c r="J25" s="548"/>
      <c r="K25" s="547"/>
      <c r="L25" s="547"/>
      <c r="M25" s="547"/>
      <c r="N25" s="547"/>
      <c r="O25" s="544"/>
      <c r="P25" s="544"/>
      <c r="Q25" s="544"/>
      <c r="R25" s="547"/>
      <c r="S25" s="66"/>
      <c r="T25" s="566"/>
      <c r="U25" s="547"/>
      <c r="V25" s="545"/>
      <c r="W25" s="564"/>
      <c r="X25" s="553"/>
      <c r="Y25" s="544"/>
    </row>
    <row r="26" ht="21.0" customHeight="1">
      <c r="A26" s="455"/>
      <c r="B26" s="456">
        <v>15.0</v>
      </c>
      <c r="C26" s="470"/>
      <c r="D26" s="487"/>
      <c r="E26" s="488"/>
      <c r="F26" s="463"/>
      <c r="G26" s="463"/>
      <c r="H26" s="456"/>
      <c r="I26" s="548"/>
      <c r="J26" s="548"/>
      <c r="K26" s="547"/>
      <c r="L26" s="547"/>
      <c r="M26" s="547"/>
      <c r="N26" s="547"/>
      <c r="O26" s="544"/>
      <c r="P26" s="544"/>
      <c r="Q26" s="544"/>
      <c r="R26" s="547"/>
      <c r="S26" s="66"/>
      <c r="T26" s="66"/>
      <c r="U26" s="547"/>
      <c r="V26" s="545"/>
      <c r="W26" s="564"/>
      <c r="X26" s="553"/>
      <c r="Y26" s="544"/>
    </row>
    <row r="27" ht="21.0" customHeight="1">
      <c r="A27" s="455"/>
      <c r="B27" s="456">
        <v>16.0</v>
      </c>
      <c r="C27" s="470"/>
      <c r="D27" s="531"/>
      <c r="E27" s="488"/>
      <c r="F27" s="463"/>
      <c r="G27" s="463"/>
      <c r="H27" s="456"/>
      <c r="I27" s="548"/>
      <c r="J27" s="548"/>
      <c r="K27" s="547"/>
      <c r="L27" s="547"/>
      <c r="M27" s="547"/>
      <c r="N27" s="547"/>
      <c r="O27" s="544"/>
      <c r="P27" s="544"/>
      <c r="Q27" s="544"/>
      <c r="R27" s="547"/>
      <c r="S27" s="66"/>
      <c r="T27" s="66"/>
      <c r="U27" s="547"/>
      <c r="V27" s="545"/>
      <c r="W27" s="545"/>
      <c r="X27" s="553"/>
      <c r="Y27" s="544"/>
    </row>
    <row r="28" ht="21.0" customHeight="1">
      <c r="A28" s="455"/>
      <c r="B28" s="456">
        <v>17.0</v>
      </c>
      <c r="C28" s="488"/>
      <c r="D28" s="534"/>
      <c r="E28" s="488"/>
      <c r="F28" s="463"/>
      <c r="G28" s="463"/>
      <c r="H28" s="456"/>
      <c r="I28" s="548"/>
      <c r="J28" s="548"/>
      <c r="K28" s="547"/>
      <c r="L28" s="547"/>
      <c r="M28" s="547"/>
      <c r="N28" s="547"/>
      <c r="O28" s="544"/>
      <c r="P28" s="544"/>
      <c r="Q28" s="544"/>
      <c r="R28" s="547"/>
      <c r="S28" s="66"/>
      <c r="T28" s="66"/>
      <c r="U28" s="547"/>
      <c r="V28" s="545"/>
      <c r="W28" s="545"/>
      <c r="X28" s="553"/>
      <c r="Y28" s="544"/>
    </row>
    <row r="29" ht="21.0" customHeight="1">
      <c r="A29" s="455"/>
      <c r="B29" s="456">
        <v>18.0</v>
      </c>
      <c r="C29" s="470"/>
      <c r="D29" s="531"/>
      <c r="E29" s="488"/>
      <c r="F29" s="463"/>
      <c r="G29" s="463"/>
      <c r="H29" s="456"/>
      <c r="I29" s="548"/>
      <c r="J29" s="548"/>
      <c r="K29" s="547"/>
      <c r="L29" s="547"/>
      <c r="M29" s="547"/>
      <c r="N29" s="547"/>
      <c r="O29" s="544"/>
      <c r="P29" s="544"/>
      <c r="Q29" s="544"/>
      <c r="R29" s="547"/>
      <c r="S29" s="66"/>
      <c r="T29" s="66"/>
      <c r="U29" s="547"/>
      <c r="V29" s="545"/>
      <c r="W29" s="545"/>
      <c r="X29" s="553"/>
      <c r="Y29" s="544"/>
    </row>
    <row r="30" ht="21.0" customHeight="1">
      <c r="A30" s="455"/>
      <c r="B30" s="456">
        <v>19.0</v>
      </c>
      <c r="C30" s="470"/>
      <c r="D30" s="531"/>
      <c r="E30" s="488"/>
      <c r="F30" s="463"/>
      <c r="G30" s="463"/>
      <c r="H30" s="456"/>
      <c r="I30" s="548"/>
      <c r="J30" s="548"/>
      <c r="K30" s="547"/>
      <c r="L30" s="547"/>
      <c r="M30" s="547"/>
      <c r="N30" s="547"/>
      <c r="O30" s="544"/>
      <c r="P30" s="544"/>
      <c r="Q30" s="544"/>
      <c r="R30" s="547"/>
      <c r="S30" s="66"/>
      <c r="T30" s="66"/>
      <c r="U30" s="547"/>
      <c r="V30" s="545"/>
      <c r="W30" s="564"/>
      <c r="X30" s="553"/>
      <c r="Y30" s="544"/>
    </row>
    <row r="31" ht="21.0" customHeight="1">
      <c r="A31" s="455"/>
      <c r="B31" s="456">
        <v>20.0</v>
      </c>
      <c r="C31" s="470"/>
      <c r="D31" s="531"/>
      <c r="E31" s="488"/>
      <c r="F31" s="463"/>
      <c r="G31" s="463"/>
      <c r="H31" s="456"/>
      <c r="I31" s="548"/>
      <c r="J31" s="548"/>
      <c r="K31" s="547"/>
      <c r="L31" s="547"/>
      <c r="M31" s="547"/>
      <c r="N31" s="547"/>
      <c r="O31" s="544"/>
      <c r="P31" s="544"/>
      <c r="Q31" s="544"/>
      <c r="R31" s="547"/>
      <c r="S31" s="66"/>
      <c r="T31" s="66"/>
      <c r="U31" s="547"/>
      <c r="V31" s="551"/>
      <c r="W31" s="547"/>
      <c r="X31" s="544"/>
      <c r="Y31" s="544"/>
    </row>
    <row r="32" ht="21.0" customHeight="1">
      <c r="A32" s="455"/>
      <c r="B32" s="456">
        <v>21.0</v>
      </c>
      <c r="C32" s="470"/>
      <c r="D32" s="531"/>
      <c r="E32" s="488"/>
      <c r="F32" s="463"/>
      <c r="G32" s="463"/>
      <c r="H32" s="456"/>
      <c r="I32" s="548"/>
      <c r="J32" s="548"/>
      <c r="K32" s="547"/>
      <c r="L32" s="547"/>
      <c r="M32" s="547"/>
      <c r="N32" s="547"/>
      <c r="O32" s="544"/>
      <c r="P32" s="544"/>
      <c r="Q32" s="544"/>
      <c r="R32" s="547"/>
      <c r="S32" s="66"/>
      <c r="T32" s="66"/>
      <c r="U32" s="547"/>
      <c r="V32" s="551"/>
      <c r="W32" s="547"/>
      <c r="X32" s="544"/>
      <c r="Y32" s="544"/>
    </row>
    <row r="33" ht="21.0" customHeight="1">
      <c r="A33" s="455"/>
      <c r="B33" s="456">
        <v>22.0</v>
      </c>
      <c r="C33" s="470"/>
      <c r="D33" s="539"/>
      <c r="E33" s="567"/>
      <c r="F33" s="463"/>
      <c r="G33" s="463"/>
      <c r="H33" s="456"/>
      <c r="I33" s="548"/>
      <c r="J33" s="548"/>
      <c r="K33" s="547"/>
      <c r="L33" s="547"/>
      <c r="M33" s="547"/>
      <c r="N33" s="547"/>
      <c r="O33" s="544"/>
      <c r="P33" s="544"/>
      <c r="Q33" s="544"/>
      <c r="R33" s="547"/>
      <c r="S33" s="547"/>
      <c r="T33" s="547"/>
      <c r="U33" s="547"/>
      <c r="V33" s="551"/>
      <c r="W33" s="547"/>
      <c r="X33" s="544"/>
      <c r="Y33" s="544"/>
    </row>
    <row r="34" ht="21.0" customHeight="1">
      <c r="A34" s="455"/>
      <c r="B34" s="456">
        <v>23.0</v>
      </c>
      <c r="C34" s="470"/>
      <c r="D34" s="539"/>
      <c r="E34" s="567"/>
      <c r="F34" s="463"/>
      <c r="G34" s="463"/>
      <c r="H34" s="456"/>
      <c r="I34" s="548"/>
      <c r="J34" s="548"/>
      <c r="K34" s="547"/>
      <c r="L34" s="547"/>
      <c r="M34" s="547"/>
      <c r="N34" s="547"/>
      <c r="O34" s="544"/>
      <c r="P34" s="544"/>
      <c r="Q34" s="544"/>
      <c r="R34" s="547"/>
      <c r="S34" s="547"/>
      <c r="T34" s="547"/>
      <c r="U34" s="547"/>
      <c r="V34" s="551"/>
      <c r="W34" s="547"/>
      <c r="X34" s="544"/>
      <c r="Y34" s="544"/>
    </row>
    <row r="35" ht="21.0" customHeight="1">
      <c r="A35" s="455"/>
      <c r="B35" s="456" t="s">
        <v>143</v>
      </c>
      <c r="C35" s="488"/>
      <c r="D35" s="568">
        <f>SUM(D12:D34)</f>
        <v>0</v>
      </c>
      <c r="E35" s="569"/>
      <c r="F35" s="463"/>
      <c r="G35" s="463"/>
      <c r="H35" s="456"/>
      <c r="I35" s="548"/>
      <c r="J35" s="548"/>
      <c r="K35" s="547"/>
      <c r="L35" s="547"/>
      <c r="M35" s="547"/>
      <c r="N35" s="547"/>
      <c r="O35" s="544"/>
      <c r="P35" s="544"/>
      <c r="Q35" s="544"/>
      <c r="R35" s="547"/>
      <c r="S35" s="547"/>
      <c r="T35" s="547"/>
      <c r="U35" s="547"/>
      <c r="V35" s="551"/>
      <c r="W35" s="547"/>
      <c r="X35" s="544"/>
      <c r="Y35" s="544"/>
    </row>
    <row r="36" ht="21.0" customHeight="1">
      <c r="A36" s="455"/>
      <c r="B36" s="456"/>
      <c r="C36" s="470"/>
      <c r="D36" s="531"/>
      <c r="E36" s="488"/>
      <c r="F36" s="463"/>
      <c r="G36" s="463"/>
      <c r="H36" s="456"/>
      <c r="I36" s="548"/>
      <c r="J36" s="548"/>
      <c r="K36" s="547"/>
      <c r="L36" s="547"/>
      <c r="M36" s="547"/>
      <c r="N36" s="547"/>
      <c r="O36" s="544"/>
      <c r="P36" s="544"/>
      <c r="Q36" s="544"/>
      <c r="R36" s="547"/>
      <c r="S36" s="547"/>
      <c r="T36" s="547"/>
      <c r="U36" s="547"/>
      <c r="V36" s="551"/>
      <c r="W36" s="547"/>
      <c r="X36" s="544"/>
      <c r="Y36" s="544"/>
    </row>
    <row r="37" ht="21.0" customHeight="1">
      <c r="A37" s="455"/>
      <c r="B37" s="456"/>
      <c r="C37" s="470"/>
      <c r="D37" s="531"/>
      <c r="E37" s="488"/>
      <c r="F37" s="463"/>
      <c r="G37" s="463"/>
      <c r="H37" s="456"/>
      <c r="I37" s="548"/>
      <c r="J37" s="548"/>
      <c r="K37" s="547"/>
      <c r="L37" s="547"/>
      <c r="M37" s="547"/>
      <c r="N37" s="547"/>
      <c r="O37" s="544"/>
      <c r="P37" s="544"/>
      <c r="Q37" s="544"/>
      <c r="R37" s="547"/>
      <c r="S37" s="547"/>
      <c r="T37" s="547"/>
      <c r="U37" s="547"/>
      <c r="V37" s="551"/>
      <c r="W37" s="547"/>
      <c r="X37" s="544"/>
      <c r="Y37" s="544"/>
    </row>
    <row r="38" ht="21.0" customHeight="1">
      <c r="A38" s="455"/>
      <c r="B38" s="456"/>
      <c r="C38" s="470"/>
      <c r="D38" s="531"/>
      <c r="E38" s="488"/>
      <c r="F38" s="463"/>
      <c r="G38" s="463"/>
      <c r="H38" s="456"/>
      <c r="I38" s="548"/>
      <c r="J38" s="548"/>
      <c r="K38" s="547"/>
      <c r="L38" s="547"/>
      <c r="M38" s="547"/>
      <c r="N38" s="547"/>
      <c r="O38" s="544"/>
      <c r="P38" s="544"/>
      <c r="Q38" s="544"/>
      <c r="R38" s="547"/>
      <c r="S38" s="547"/>
      <c r="T38" s="547"/>
      <c r="U38" s="547"/>
      <c r="V38" s="551"/>
      <c r="W38" s="547"/>
      <c r="X38" s="544"/>
      <c r="Y38" s="544"/>
    </row>
    <row r="39" ht="21.0" customHeight="1">
      <c r="A39" s="455"/>
      <c r="B39" s="456"/>
      <c r="C39" s="456"/>
      <c r="D39" s="529"/>
      <c r="E39" s="482"/>
      <c r="F39" s="463"/>
      <c r="G39" s="463"/>
      <c r="H39" s="456"/>
      <c r="I39" s="548"/>
      <c r="J39" s="548"/>
      <c r="K39" s="547"/>
      <c r="L39" s="547"/>
      <c r="M39" s="547"/>
      <c r="N39" s="547"/>
      <c r="O39" s="544"/>
      <c r="P39" s="544"/>
      <c r="Q39" s="544"/>
      <c r="R39" s="547"/>
      <c r="S39" s="547"/>
      <c r="T39" s="547"/>
      <c r="U39" s="547"/>
      <c r="V39" s="551"/>
      <c r="W39" s="547"/>
      <c r="X39" s="544"/>
      <c r="Y39" s="544"/>
    </row>
    <row r="40" ht="21.0" customHeight="1">
      <c r="A40" s="455"/>
      <c r="B40" s="456"/>
      <c r="C40" s="456"/>
      <c r="D40" s="456"/>
      <c r="E40" s="456"/>
      <c r="F40" s="463"/>
      <c r="G40" s="463"/>
      <c r="H40" s="456"/>
      <c r="I40" s="548"/>
      <c r="J40" s="548"/>
      <c r="K40" s="547"/>
      <c r="L40" s="547"/>
      <c r="M40" s="547"/>
      <c r="N40" s="547"/>
      <c r="O40" s="544"/>
      <c r="P40" s="544"/>
      <c r="Q40" s="544"/>
      <c r="R40" s="547"/>
      <c r="S40" s="547"/>
      <c r="T40" s="547"/>
      <c r="U40" s="547"/>
      <c r="V40" s="551"/>
      <c r="W40" s="547"/>
      <c r="X40" s="544"/>
      <c r="Y40" s="544"/>
      <c r="Z40" s="547"/>
    </row>
    <row r="41" ht="21.0" customHeight="1">
      <c r="A41" s="455"/>
      <c r="B41" s="456"/>
      <c r="C41" s="456"/>
      <c r="D41" s="456"/>
      <c r="E41" s="456"/>
      <c r="F41" s="463"/>
      <c r="G41" s="463"/>
      <c r="H41" s="456"/>
      <c r="I41" s="548"/>
      <c r="J41" s="548"/>
      <c r="K41" s="547"/>
      <c r="L41" s="547"/>
      <c r="M41" s="547"/>
      <c r="N41" s="547"/>
      <c r="O41" s="544"/>
      <c r="P41" s="544"/>
      <c r="Q41" s="544"/>
      <c r="R41" s="547"/>
      <c r="S41" s="547"/>
      <c r="T41" s="547"/>
      <c r="U41" s="547"/>
      <c r="V41" s="551"/>
      <c r="W41" s="547"/>
      <c r="X41" s="544"/>
      <c r="Y41" s="544"/>
      <c r="Z41" s="547"/>
    </row>
    <row r="42" ht="21.0" customHeight="1">
      <c r="A42" s="455"/>
      <c r="B42" s="456"/>
      <c r="C42" s="456"/>
      <c r="D42" s="456"/>
      <c r="E42" s="456"/>
      <c r="F42" s="463"/>
      <c r="G42" s="463"/>
      <c r="H42" s="456"/>
      <c r="I42" s="548"/>
      <c r="J42" s="548"/>
      <c r="K42" s="547"/>
      <c r="L42" s="547"/>
      <c r="M42" s="547"/>
      <c r="N42" s="547"/>
      <c r="O42" s="544"/>
      <c r="P42" s="544"/>
      <c r="Q42" s="544"/>
      <c r="R42" s="547"/>
      <c r="S42" s="547"/>
      <c r="T42" s="547"/>
      <c r="U42" s="547"/>
      <c r="V42" s="551"/>
      <c r="W42" s="547"/>
      <c r="X42" s="544"/>
      <c r="Y42" s="544"/>
      <c r="Z42" s="547"/>
    </row>
    <row r="43" ht="21.0" customHeight="1">
      <c r="A43" s="455"/>
      <c r="B43" s="456"/>
      <c r="C43" s="456"/>
      <c r="D43" s="456"/>
      <c r="E43" s="456"/>
      <c r="F43" s="463"/>
      <c r="G43" s="463"/>
      <c r="H43" s="456"/>
      <c r="I43" s="548"/>
      <c r="J43" s="548"/>
      <c r="K43" s="547"/>
      <c r="L43" s="547"/>
      <c r="M43" s="547"/>
      <c r="N43" s="547"/>
      <c r="O43" s="544"/>
      <c r="P43" s="544"/>
      <c r="Q43" s="544"/>
      <c r="R43" s="547"/>
      <c r="S43" s="547"/>
      <c r="T43" s="547"/>
      <c r="U43" s="547"/>
      <c r="V43" s="551"/>
      <c r="W43" s="547"/>
      <c r="X43" s="544"/>
      <c r="Y43" s="544"/>
      <c r="Z43" s="547"/>
    </row>
    <row r="44" ht="21.0" customHeight="1">
      <c r="A44" s="455"/>
      <c r="B44" s="456"/>
      <c r="C44" s="456"/>
      <c r="D44" s="456"/>
      <c r="E44" s="456"/>
      <c r="F44" s="463"/>
      <c r="G44" s="463"/>
      <c r="H44" s="456"/>
      <c r="I44" s="548"/>
      <c r="J44" s="548"/>
      <c r="K44" s="547"/>
      <c r="L44" s="547"/>
      <c r="M44" s="547"/>
      <c r="N44" s="547"/>
      <c r="O44" s="544"/>
      <c r="P44" s="544"/>
      <c r="Q44" s="544"/>
      <c r="R44" s="547"/>
      <c r="S44" s="547"/>
      <c r="T44" s="547"/>
      <c r="U44" s="547"/>
      <c r="V44" s="551"/>
      <c r="W44" s="547"/>
      <c r="X44" s="544"/>
      <c r="Y44" s="544"/>
      <c r="Z44" s="547"/>
    </row>
    <row r="45" ht="21.0" customHeight="1">
      <c r="A45" s="455"/>
      <c r="B45" s="456"/>
      <c r="C45" s="456"/>
      <c r="D45" s="456"/>
      <c r="E45" s="456"/>
      <c r="F45" s="463"/>
      <c r="G45" s="463"/>
      <c r="H45" s="456"/>
      <c r="I45" s="548"/>
      <c r="J45" s="548"/>
      <c r="K45" s="547"/>
      <c r="L45" s="547"/>
      <c r="M45" s="547"/>
      <c r="N45" s="547"/>
      <c r="O45" s="544"/>
      <c r="P45" s="544"/>
      <c r="Q45" s="544"/>
      <c r="R45" s="547"/>
      <c r="S45" s="547"/>
      <c r="T45" s="547"/>
      <c r="U45" s="547"/>
      <c r="V45" s="551"/>
      <c r="W45" s="547"/>
      <c r="X45" s="544"/>
      <c r="Y45" s="544"/>
      <c r="Z45" s="547"/>
    </row>
    <row r="46" ht="21.0" customHeight="1">
      <c r="A46" s="455"/>
      <c r="B46" s="456"/>
      <c r="C46" s="456"/>
      <c r="D46" s="456"/>
      <c r="E46" s="456"/>
      <c r="F46" s="463"/>
      <c r="G46" s="463"/>
      <c r="H46" s="456"/>
      <c r="I46" s="548"/>
      <c r="J46" s="548"/>
      <c r="K46" s="547"/>
      <c r="L46" s="547"/>
      <c r="M46" s="547"/>
      <c r="N46" s="547"/>
      <c r="O46" s="544"/>
      <c r="P46" s="544"/>
      <c r="Q46" s="544"/>
      <c r="R46" s="547"/>
      <c r="S46" s="547"/>
      <c r="T46" s="547"/>
      <c r="U46" s="547"/>
      <c r="V46" s="551"/>
      <c r="W46" s="547"/>
      <c r="X46" s="544"/>
      <c r="Y46" s="544"/>
      <c r="Z46" s="547"/>
    </row>
    <row r="47" ht="21.0" customHeight="1">
      <c r="A47" s="455"/>
      <c r="B47" s="456"/>
      <c r="C47" s="456"/>
      <c r="D47" s="456"/>
      <c r="E47" s="456"/>
      <c r="F47" s="463"/>
      <c r="G47" s="463"/>
      <c r="H47" s="456"/>
      <c r="I47" s="548"/>
      <c r="J47" s="548"/>
      <c r="K47" s="547"/>
      <c r="L47" s="547"/>
      <c r="M47" s="547"/>
      <c r="N47" s="547"/>
      <c r="O47" s="544"/>
      <c r="P47" s="544"/>
      <c r="Q47" s="544"/>
      <c r="R47" s="547"/>
      <c r="S47" s="547"/>
      <c r="T47" s="547"/>
      <c r="U47" s="547"/>
      <c r="V47" s="551"/>
      <c r="W47" s="547"/>
      <c r="X47" s="544"/>
      <c r="Y47" s="544"/>
      <c r="Z47" s="547"/>
    </row>
    <row r="48" ht="21.0" customHeight="1">
      <c r="A48" s="455"/>
      <c r="B48" s="456"/>
      <c r="C48" s="456"/>
      <c r="D48" s="456"/>
      <c r="E48" s="456"/>
      <c r="F48" s="463"/>
      <c r="G48" s="463"/>
      <c r="H48" s="456"/>
      <c r="I48" s="548"/>
      <c r="J48" s="548"/>
      <c r="K48" s="547"/>
      <c r="L48" s="547"/>
      <c r="M48" s="547"/>
      <c r="N48" s="547"/>
      <c r="O48" s="544"/>
      <c r="P48" s="544"/>
      <c r="Q48" s="544"/>
      <c r="R48" s="547"/>
      <c r="S48" s="547"/>
      <c r="T48" s="547"/>
      <c r="U48" s="547"/>
      <c r="V48" s="551"/>
      <c r="W48" s="547"/>
      <c r="X48" s="544"/>
      <c r="Y48" s="544"/>
      <c r="Z48" s="547"/>
    </row>
    <row r="49" ht="21.0" customHeight="1">
      <c r="A49" s="455"/>
      <c r="B49" s="456"/>
      <c r="C49" s="456"/>
      <c r="D49" s="456"/>
      <c r="E49" s="456"/>
      <c r="F49" s="463"/>
      <c r="G49" s="463"/>
      <c r="H49" s="456"/>
      <c r="I49" s="548"/>
      <c r="J49" s="548"/>
      <c r="K49" s="547"/>
      <c r="L49" s="547"/>
      <c r="M49" s="547"/>
      <c r="N49" s="547"/>
      <c r="O49" s="544"/>
      <c r="P49" s="544"/>
      <c r="Q49" s="544"/>
      <c r="R49" s="547"/>
      <c r="S49" s="547"/>
      <c r="T49" s="547"/>
      <c r="U49" s="547"/>
      <c r="V49" s="551"/>
      <c r="W49" s="547"/>
      <c r="X49" s="544"/>
      <c r="Y49" s="544"/>
      <c r="Z49" s="547"/>
    </row>
    <row r="50" ht="21.0" customHeight="1">
      <c r="A50" s="455"/>
      <c r="B50" s="456"/>
      <c r="C50" s="456"/>
      <c r="D50" s="456"/>
      <c r="E50" s="456"/>
      <c r="F50" s="463"/>
      <c r="G50" s="463"/>
      <c r="H50" s="456"/>
      <c r="I50" s="548"/>
      <c r="J50" s="548"/>
      <c r="K50" s="547"/>
      <c r="L50" s="547"/>
      <c r="M50" s="547"/>
      <c r="N50" s="547"/>
      <c r="O50" s="544"/>
      <c r="P50" s="544"/>
      <c r="Q50" s="544"/>
      <c r="R50" s="547"/>
      <c r="S50" s="547"/>
      <c r="T50" s="547"/>
      <c r="U50" s="547"/>
      <c r="V50" s="551"/>
      <c r="W50" s="547"/>
      <c r="X50" s="544"/>
      <c r="Y50" s="544"/>
      <c r="Z50" s="547"/>
    </row>
    <row r="51" ht="21.0" customHeight="1">
      <c r="A51" s="455"/>
      <c r="B51" s="456"/>
      <c r="C51" s="456"/>
      <c r="D51" s="456"/>
      <c r="E51" s="456"/>
      <c r="F51" s="463"/>
      <c r="G51" s="463"/>
      <c r="H51" s="456"/>
      <c r="I51" s="548"/>
      <c r="J51" s="548"/>
      <c r="K51" s="547"/>
      <c r="L51" s="547"/>
      <c r="M51" s="547"/>
      <c r="N51" s="547"/>
      <c r="O51" s="544"/>
      <c r="P51" s="544"/>
      <c r="Q51" s="544"/>
      <c r="R51" s="547"/>
      <c r="S51" s="547"/>
      <c r="T51" s="547"/>
      <c r="U51" s="547"/>
      <c r="V51" s="551"/>
      <c r="W51" s="547"/>
      <c r="X51" s="544"/>
      <c r="Y51" s="544"/>
      <c r="Z51" s="547"/>
    </row>
    <row r="52" ht="21.0" customHeight="1">
      <c r="A52" s="455"/>
      <c r="B52" s="456"/>
      <c r="C52" s="456"/>
      <c r="D52" s="456"/>
      <c r="E52" s="456"/>
      <c r="F52" s="463"/>
      <c r="G52" s="463"/>
      <c r="H52" s="456"/>
      <c r="I52" s="548"/>
      <c r="J52" s="548"/>
      <c r="K52" s="547"/>
      <c r="L52" s="547"/>
      <c r="M52" s="547"/>
      <c r="N52" s="547"/>
      <c r="O52" s="544"/>
      <c r="P52" s="544"/>
      <c r="Q52" s="544"/>
      <c r="R52" s="547"/>
      <c r="S52" s="547"/>
      <c r="T52" s="547"/>
      <c r="U52" s="547"/>
      <c r="V52" s="551"/>
      <c r="W52" s="547"/>
      <c r="X52" s="544"/>
      <c r="Y52" s="544"/>
      <c r="Z52" s="547"/>
    </row>
    <row r="53" ht="21.0" customHeight="1">
      <c r="A53" s="455"/>
      <c r="B53" s="456"/>
      <c r="C53" s="456"/>
      <c r="D53" s="456"/>
      <c r="E53" s="456"/>
      <c r="F53" s="463"/>
      <c r="G53" s="463"/>
      <c r="H53" s="456"/>
      <c r="I53" s="548"/>
      <c r="J53" s="548"/>
      <c r="K53" s="547"/>
      <c r="L53" s="547"/>
      <c r="M53" s="547"/>
      <c r="N53" s="547"/>
      <c r="O53" s="544"/>
      <c r="P53" s="544"/>
      <c r="Q53" s="544"/>
      <c r="R53" s="547"/>
      <c r="S53" s="547"/>
      <c r="T53" s="547"/>
      <c r="U53" s="547"/>
      <c r="V53" s="551"/>
      <c r="W53" s="547"/>
      <c r="X53" s="544"/>
      <c r="Y53" s="544"/>
      <c r="Z53" s="547"/>
    </row>
    <row r="54" ht="21.0" customHeight="1">
      <c r="A54" s="455"/>
      <c r="B54" s="456"/>
      <c r="C54" s="456"/>
      <c r="D54" s="456"/>
      <c r="E54" s="456"/>
      <c r="F54" s="463"/>
      <c r="G54" s="463"/>
      <c r="H54" s="456"/>
      <c r="I54" s="548"/>
      <c r="J54" s="548"/>
      <c r="K54" s="547"/>
      <c r="L54" s="547"/>
      <c r="M54" s="547"/>
      <c r="N54" s="547"/>
      <c r="O54" s="544"/>
      <c r="P54" s="544"/>
      <c r="Q54" s="544"/>
      <c r="R54" s="547"/>
      <c r="S54" s="547"/>
      <c r="T54" s="547"/>
      <c r="U54" s="547"/>
      <c r="V54" s="551"/>
      <c r="W54" s="547"/>
      <c r="X54" s="544"/>
      <c r="Y54" s="544"/>
      <c r="Z54" s="547"/>
    </row>
    <row r="55" ht="21.0" customHeight="1">
      <c r="A55" s="455"/>
      <c r="B55" s="456"/>
      <c r="C55" s="456"/>
      <c r="D55" s="456"/>
      <c r="E55" s="456"/>
      <c r="F55" s="463"/>
      <c r="G55" s="463"/>
      <c r="H55" s="456"/>
      <c r="I55" s="548"/>
      <c r="J55" s="548"/>
      <c r="K55" s="547"/>
      <c r="L55" s="547"/>
      <c r="M55" s="547"/>
      <c r="N55" s="547"/>
      <c r="O55" s="544"/>
      <c r="P55" s="544"/>
      <c r="Q55" s="544"/>
      <c r="R55" s="547"/>
      <c r="S55" s="547"/>
      <c r="T55" s="547"/>
      <c r="U55" s="547"/>
      <c r="V55" s="551"/>
      <c r="W55" s="547"/>
      <c r="X55" s="544"/>
      <c r="Y55" s="544"/>
      <c r="Z55" s="547"/>
    </row>
    <row r="56" ht="21.0" customHeight="1">
      <c r="A56" s="455"/>
      <c r="B56" s="456"/>
      <c r="C56" s="456"/>
      <c r="D56" s="456"/>
      <c r="E56" s="456"/>
      <c r="F56" s="463"/>
      <c r="G56" s="463"/>
      <c r="H56" s="456"/>
      <c r="I56" s="548"/>
      <c r="J56" s="548"/>
      <c r="K56" s="547"/>
      <c r="L56" s="547"/>
      <c r="M56" s="547"/>
      <c r="N56" s="547"/>
      <c r="O56" s="544"/>
      <c r="P56" s="544"/>
      <c r="Q56" s="544"/>
      <c r="R56" s="547"/>
      <c r="S56" s="547"/>
      <c r="T56" s="547"/>
      <c r="U56" s="547"/>
      <c r="V56" s="551"/>
      <c r="W56" s="547"/>
      <c r="X56" s="544"/>
      <c r="Y56" s="544"/>
      <c r="Z56" s="547"/>
    </row>
    <row r="57" ht="21.0" customHeight="1">
      <c r="A57" s="455"/>
      <c r="B57" s="456"/>
      <c r="C57" s="456"/>
      <c r="D57" s="456"/>
      <c r="E57" s="456"/>
      <c r="F57" s="463"/>
      <c r="G57" s="463"/>
      <c r="H57" s="456"/>
      <c r="I57" s="548"/>
      <c r="J57" s="548"/>
      <c r="K57" s="547"/>
      <c r="L57" s="547"/>
      <c r="M57" s="547"/>
      <c r="N57" s="547"/>
      <c r="O57" s="544"/>
      <c r="P57" s="544"/>
      <c r="Q57" s="544"/>
      <c r="R57" s="547"/>
      <c r="S57" s="547"/>
      <c r="T57" s="547"/>
      <c r="U57" s="547"/>
      <c r="V57" s="551"/>
      <c r="W57" s="547"/>
      <c r="X57" s="544"/>
      <c r="Y57" s="544"/>
      <c r="Z57" s="547"/>
    </row>
    <row r="58" ht="21.0" customHeight="1">
      <c r="A58" s="455"/>
      <c r="B58" s="456"/>
      <c r="C58" s="456"/>
      <c r="D58" s="456"/>
      <c r="E58" s="456"/>
      <c r="F58" s="463"/>
      <c r="G58" s="463"/>
      <c r="H58" s="456"/>
      <c r="I58" s="548"/>
      <c r="J58" s="548"/>
      <c r="K58" s="547"/>
      <c r="L58" s="547"/>
      <c r="M58" s="547"/>
      <c r="N58" s="547"/>
      <c r="O58" s="544"/>
      <c r="P58" s="544"/>
      <c r="Q58" s="544"/>
      <c r="R58" s="547"/>
      <c r="S58" s="547"/>
      <c r="T58" s="547"/>
      <c r="U58" s="547"/>
      <c r="V58" s="551"/>
      <c r="W58" s="547"/>
      <c r="X58" s="544"/>
      <c r="Y58" s="544"/>
      <c r="Z58" s="544"/>
    </row>
    <row r="59" ht="21.0" customHeight="1">
      <c r="A59" s="455"/>
      <c r="B59" s="456"/>
      <c r="C59" s="456"/>
      <c r="D59" s="456"/>
      <c r="E59" s="456"/>
      <c r="F59" s="463"/>
      <c r="G59" s="463"/>
      <c r="H59" s="456"/>
      <c r="I59" s="548"/>
      <c r="J59" s="548"/>
      <c r="K59" s="547"/>
      <c r="L59" s="547"/>
      <c r="M59" s="547"/>
      <c r="N59" s="547"/>
      <c r="O59" s="544"/>
      <c r="P59" s="544"/>
      <c r="Q59" s="544"/>
      <c r="R59" s="547"/>
      <c r="S59" s="547"/>
      <c r="T59" s="547"/>
      <c r="U59" s="547"/>
      <c r="V59" s="551"/>
      <c r="W59" s="547"/>
      <c r="X59" s="544"/>
      <c r="Y59" s="544"/>
      <c r="Z59" s="544"/>
    </row>
    <row r="60" ht="21.0" customHeight="1">
      <c r="A60" s="455"/>
      <c r="B60" s="456"/>
      <c r="C60" s="456"/>
      <c r="D60" s="456"/>
      <c r="E60" s="456"/>
      <c r="F60" s="463"/>
      <c r="G60" s="463"/>
      <c r="H60" s="456"/>
      <c r="I60" s="548"/>
      <c r="J60" s="548"/>
      <c r="K60" s="547"/>
      <c r="L60" s="547"/>
      <c r="M60" s="547"/>
      <c r="N60" s="547"/>
      <c r="O60" s="544"/>
      <c r="P60" s="544"/>
      <c r="Q60" s="544"/>
      <c r="R60" s="547"/>
      <c r="S60" s="547"/>
      <c r="T60" s="547"/>
      <c r="U60" s="547"/>
      <c r="V60" s="551"/>
      <c r="W60" s="547"/>
      <c r="X60" s="544"/>
      <c r="Y60" s="544"/>
      <c r="Z60" s="544"/>
    </row>
    <row r="61" ht="21.0" customHeight="1">
      <c r="A61" s="455"/>
      <c r="B61" s="456"/>
      <c r="C61" s="456"/>
      <c r="D61" s="456"/>
      <c r="E61" s="456"/>
      <c r="F61" s="463"/>
      <c r="G61" s="463"/>
      <c r="H61" s="456"/>
      <c r="I61" s="548"/>
      <c r="J61" s="548"/>
      <c r="K61" s="547"/>
      <c r="L61" s="547"/>
      <c r="M61" s="547"/>
      <c r="N61" s="547"/>
      <c r="O61" s="544"/>
      <c r="P61" s="544"/>
      <c r="Q61" s="544"/>
      <c r="R61" s="547"/>
      <c r="S61" s="547"/>
      <c r="T61" s="547"/>
      <c r="U61" s="547"/>
      <c r="V61" s="551"/>
      <c r="W61" s="547"/>
      <c r="X61" s="544"/>
      <c r="Y61" s="544"/>
      <c r="Z61" s="544"/>
    </row>
    <row r="62" ht="21.0" customHeight="1">
      <c r="A62" s="455"/>
      <c r="B62" s="456"/>
      <c r="C62" s="456"/>
      <c r="D62" s="456"/>
      <c r="E62" s="456"/>
      <c r="F62" s="463"/>
      <c r="G62" s="463"/>
      <c r="H62" s="456"/>
      <c r="I62" s="548"/>
      <c r="J62" s="548"/>
      <c r="K62" s="547"/>
      <c r="L62" s="547"/>
      <c r="M62" s="547"/>
      <c r="N62" s="547"/>
      <c r="O62" s="544"/>
      <c r="P62" s="544"/>
      <c r="Q62" s="544"/>
      <c r="R62" s="547"/>
      <c r="S62" s="547"/>
      <c r="T62" s="547"/>
      <c r="U62" s="547"/>
      <c r="V62" s="551"/>
      <c r="W62" s="547"/>
      <c r="X62" s="544"/>
      <c r="Y62" s="544"/>
      <c r="Z62" s="544"/>
    </row>
    <row r="63" ht="21.0" customHeight="1">
      <c r="A63" s="455"/>
      <c r="B63" s="456"/>
      <c r="C63" s="456"/>
      <c r="D63" s="456"/>
      <c r="E63" s="456"/>
      <c r="F63" s="463"/>
      <c r="G63" s="463"/>
      <c r="H63" s="456"/>
      <c r="I63" s="548"/>
      <c r="J63" s="548"/>
      <c r="K63" s="547"/>
      <c r="L63" s="547"/>
      <c r="M63" s="547"/>
      <c r="N63" s="547"/>
      <c r="O63" s="544"/>
      <c r="P63" s="544"/>
      <c r="Q63" s="544"/>
      <c r="R63" s="547"/>
      <c r="S63" s="547"/>
      <c r="T63" s="547"/>
      <c r="U63" s="547"/>
      <c r="V63" s="551"/>
      <c r="W63" s="547"/>
      <c r="X63" s="544"/>
      <c r="Y63" s="544"/>
      <c r="Z63" s="544"/>
    </row>
    <row r="64" ht="21.0" customHeight="1">
      <c r="A64" s="455"/>
      <c r="B64" s="456"/>
      <c r="C64" s="456"/>
      <c r="D64" s="456"/>
      <c r="E64" s="456"/>
      <c r="F64" s="463"/>
      <c r="G64" s="463"/>
      <c r="H64" s="456"/>
      <c r="I64" s="548"/>
      <c r="J64" s="548"/>
      <c r="K64" s="547"/>
      <c r="L64" s="547"/>
      <c r="M64" s="547"/>
      <c r="N64" s="547"/>
      <c r="O64" s="544"/>
      <c r="P64" s="544"/>
      <c r="Q64" s="544"/>
      <c r="R64" s="547"/>
      <c r="S64" s="547"/>
      <c r="T64" s="547"/>
      <c r="U64" s="547"/>
      <c r="V64" s="551"/>
      <c r="W64" s="547"/>
      <c r="X64" s="544"/>
      <c r="Y64" s="544"/>
      <c r="Z64" s="544"/>
    </row>
    <row r="65" ht="21.0" customHeight="1">
      <c r="A65" s="455"/>
      <c r="B65" s="456"/>
      <c r="C65" s="456"/>
      <c r="D65" s="456"/>
      <c r="E65" s="456"/>
      <c r="F65" s="463"/>
      <c r="G65" s="463"/>
      <c r="H65" s="456"/>
      <c r="I65" s="548"/>
      <c r="J65" s="548"/>
      <c r="K65" s="547"/>
      <c r="L65" s="547"/>
      <c r="M65" s="547"/>
      <c r="N65" s="547"/>
      <c r="O65" s="544"/>
      <c r="P65" s="544"/>
      <c r="Q65" s="544"/>
      <c r="R65" s="547"/>
      <c r="S65" s="547"/>
      <c r="T65" s="547"/>
      <c r="U65" s="547"/>
      <c r="V65" s="551"/>
      <c r="W65" s="547"/>
      <c r="X65" s="544"/>
      <c r="Y65" s="544"/>
      <c r="Z65" s="544"/>
    </row>
    <row r="66" ht="21.0" customHeight="1">
      <c r="A66" s="455"/>
      <c r="B66" s="456"/>
      <c r="C66" s="456"/>
      <c r="D66" s="456"/>
      <c r="E66" s="456"/>
      <c r="F66" s="463"/>
      <c r="G66" s="463"/>
      <c r="H66" s="456"/>
      <c r="I66" s="548"/>
      <c r="J66" s="548"/>
      <c r="K66" s="547"/>
      <c r="L66" s="547"/>
      <c r="M66" s="547"/>
      <c r="N66" s="547"/>
      <c r="O66" s="544"/>
      <c r="P66" s="544"/>
      <c r="Q66" s="544"/>
      <c r="R66" s="547"/>
      <c r="S66" s="547"/>
      <c r="T66" s="547"/>
      <c r="U66" s="547"/>
      <c r="V66" s="551"/>
      <c r="W66" s="547"/>
      <c r="X66" s="544"/>
      <c r="Y66" s="544"/>
      <c r="Z66" s="544"/>
    </row>
    <row r="67" ht="21.0" customHeight="1">
      <c r="A67" s="455"/>
      <c r="B67" s="456"/>
      <c r="C67" s="456"/>
      <c r="D67" s="456"/>
      <c r="E67" s="456"/>
      <c r="F67" s="463"/>
      <c r="G67" s="463"/>
      <c r="H67" s="456"/>
      <c r="I67" s="548"/>
      <c r="J67" s="548"/>
      <c r="K67" s="547"/>
      <c r="L67" s="547"/>
      <c r="M67" s="547"/>
      <c r="N67" s="547"/>
      <c r="O67" s="544"/>
      <c r="P67" s="544"/>
      <c r="Q67" s="544"/>
      <c r="R67" s="547"/>
      <c r="S67" s="547"/>
      <c r="T67" s="547"/>
      <c r="U67" s="547"/>
      <c r="V67" s="551"/>
      <c r="W67" s="547"/>
      <c r="X67" s="544"/>
      <c r="Y67" s="544"/>
      <c r="Z67" s="544"/>
    </row>
    <row r="68" ht="21.0" customHeight="1">
      <c r="A68" s="455"/>
      <c r="B68" s="456"/>
      <c r="C68" s="456"/>
      <c r="D68" s="456"/>
      <c r="E68" s="456"/>
      <c r="F68" s="463"/>
      <c r="G68" s="463"/>
      <c r="H68" s="456"/>
      <c r="I68" s="548"/>
      <c r="J68" s="548"/>
      <c r="K68" s="547"/>
      <c r="L68" s="547"/>
      <c r="M68" s="547"/>
      <c r="N68" s="547"/>
      <c r="O68" s="544"/>
      <c r="P68" s="544"/>
      <c r="Q68" s="544"/>
      <c r="R68" s="547"/>
      <c r="S68" s="547"/>
      <c r="T68" s="547"/>
      <c r="U68" s="547"/>
      <c r="V68" s="551"/>
      <c r="W68" s="547"/>
      <c r="X68" s="544"/>
      <c r="Y68" s="544"/>
      <c r="Z68" s="544"/>
    </row>
    <row r="69" ht="21.0" customHeight="1">
      <c r="A69" s="455"/>
      <c r="B69" s="456"/>
      <c r="C69" s="456"/>
      <c r="D69" s="456"/>
      <c r="E69" s="456"/>
      <c r="F69" s="463"/>
      <c r="G69" s="463"/>
      <c r="H69" s="456"/>
      <c r="I69" s="548"/>
      <c r="J69" s="548"/>
      <c r="K69" s="547"/>
      <c r="L69" s="547"/>
      <c r="M69" s="547"/>
      <c r="N69" s="547"/>
      <c r="O69" s="544"/>
      <c r="P69" s="544"/>
      <c r="Q69" s="544"/>
      <c r="R69" s="547"/>
      <c r="S69" s="547"/>
      <c r="T69" s="547"/>
      <c r="U69" s="547"/>
      <c r="V69" s="551"/>
      <c r="W69" s="547"/>
      <c r="X69" s="544"/>
      <c r="Y69" s="544"/>
      <c r="Z69" s="544"/>
    </row>
    <row r="70" ht="21.0" customHeight="1">
      <c r="A70" s="455"/>
      <c r="B70" s="456"/>
      <c r="C70" s="456"/>
      <c r="D70" s="456"/>
      <c r="E70" s="456"/>
      <c r="F70" s="463"/>
      <c r="G70" s="463"/>
      <c r="H70" s="456"/>
      <c r="I70" s="548"/>
      <c r="J70" s="548"/>
      <c r="K70" s="547"/>
      <c r="L70" s="547"/>
      <c r="M70" s="547"/>
      <c r="N70" s="547"/>
      <c r="O70" s="544"/>
      <c r="P70" s="544"/>
      <c r="Q70" s="544"/>
      <c r="R70" s="547"/>
      <c r="S70" s="547"/>
      <c r="T70" s="547"/>
      <c r="U70" s="547"/>
      <c r="V70" s="551"/>
      <c r="W70" s="547"/>
      <c r="X70" s="544"/>
      <c r="Y70" s="544"/>
      <c r="Z70" s="544"/>
    </row>
    <row r="71" ht="21.0" customHeight="1">
      <c r="A71" s="455"/>
      <c r="B71" s="456"/>
      <c r="C71" s="456"/>
      <c r="D71" s="456"/>
      <c r="E71" s="456"/>
      <c r="F71" s="463"/>
      <c r="G71" s="463"/>
      <c r="H71" s="456"/>
      <c r="I71" s="548"/>
      <c r="J71" s="548"/>
      <c r="K71" s="547"/>
      <c r="L71" s="547"/>
      <c r="M71" s="547"/>
      <c r="N71" s="547"/>
      <c r="O71" s="544"/>
      <c r="P71" s="544"/>
      <c r="Q71" s="544"/>
      <c r="R71" s="547"/>
      <c r="S71" s="547"/>
      <c r="T71" s="547"/>
      <c r="U71" s="547"/>
      <c r="V71" s="551"/>
      <c r="W71" s="547"/>
      <c r="X71" s="544"/>
      <c r="Y71" s="544"/>
      <c r="Z71" s="544"/>
    </row>
    <row r="72" ht="21.0" customHeight="1">
      <c r="A72" s="455"/>
      <c r="B72" s="456"/>
      <c r="C72" s="456"/>
      <c r="D72" s="456"/>
      <c r="E72" s="456"/>
      <c r="F72" s="463"/>
      <c r="G72" s="463"/>
      <c r="H72" s="456"/>
      <c r="I72" s="548"/>
      <c r="J72" s="548"/>
      <c r="K72" s="547"/>
      <c r="L72" s="547"/>
      <c r="M72" s="547"/>
      <c r="N72" s="547"/>
      <c r="O72" s="544"/>
      <c r="P72" s="544"/>
      <c r="Q72" s="544"/>
      <c r="R72" s="547"/>
      <c r="S72" s="547"/>
      <c r="T72" s="547"/>
      <c r="U72" s="547"/>
      <c r="V72" s="551"/>
      <c r="W72" s="547"/>
      <c r="X72" s="544"/>
      <c r="Y72" s="544"/>
      <c r="Z72" s="544"/>
    </row>
    <row r="73" ht="21.0" customHeight="1">
      <c r="A73" s="455"/>
      <c r="B73" s="456"/>
      <c r="C73" s="456"/>
      <c r="D73" s="456"/>
      <c r="E73" s="456"/>
      <c r="F73" s="463"/>
      <c r="G73" s="463"/>
      <c r="H73" s="456"/>
      <c r="I73" s="548"/>
      <c r="J73" s="548"/>
      <c r="K73" s="547"/>
      <c r="L73" s="547"/>
      <c r="M73" s="547"/>
      <c r="N73" s="547"/>
      <c r="O73" s="544"/>
      <c r="P73" s="544"/>
      <c r="Q73" s="544"/>
      <c r="R73" s="547"/>
      <c r="S73" s="547"/>
      <c r="T73" s="547"/>
      <c r="U73" s="547"/>
      <c r="V73" s="551"/>
      <c r="W73" s="547"/>
      <c r="X73" s="544"/>
      <c r="Y73" s="544"/>
      <c r="Z73" s="544"/>
    </row>
    <row r="74" ht="21.0" customHeight="1">
      <c r="A74" s="455"/>
      <c r="B74" s="456"/>
      <c r="C74" s="456"/>
      <c r="D74" s="456"/>
      <c r="E74" s="456"/>
      <c r="F74" s="463"/>
      <c r="G74" s="463"/>
      <c r="H74" s="456"/>
      <c r="I74" s="548"/>
      <c r="J74" s="548"/>
      <c r="K74" s="547"/>
      <c r="L74" s="547"/>
      <c r="M74" s="547"/>
      <c r="N74" s="547"/>
      <c r="O74" s="544"/>
      <c r="P74" s="544"/>
      <c r="Q74" s="544"/>
      <c r="R74" s="547"/>
      <c r="S74" s="547"/>
      <c r="T74" s="547"/>
      <c r="U74" s="547"/>
      <c r="V74" s="551"/>
      <c r="W74" s="547"/>
      <c r="X74" s="544"/>
      <c r="Y74" s="544"/>
      <c r="Z74" s="544"/>
    </row>
    <row r="75" ht="21.0" customHeight="1">
      <c r="A75" s="455"/>
      <c r="B75" s="456"/>
      <c r="C75" s="456"/>
      <c r="D75" s="456"/>
      <c r="E75" s="456"/>
      <c r="F75" s="463"/>
      <c r="G75" s="463"/>
      <c r="H75" s="456"/>
      <c r="I75" s="548"/>
      <c r="J75" s="548"/>
      <c r="K75" s="547"/>
      <c r="L75" s="547"/>
      <c r="M75" s="547"/>
      <c r="N75" s="547"/>
      <c r="O75" s="544"/>
      <c r="P75" s="544"/>
      <c r="Q75" s="544"/>
      <c r="R75" s="547"/>
      <c r="S75" s="547"/>
      <c r="T75" s="547"/>
      <c r="U75" s="547"/>
      <c r="V75" s="551"/>
      <c r="W75" s="547"/>
      <c r="X75" s="544"/>
      <c r="Y75" s="544"/>
      <c r="Z75" s="544"/>
    </row>
    <row r="76" ht="21.0" customHeight="1">
      <c r="A76" s="455"/>
      <c r="B76" s="456"/>
      <c r="C76" s="456"/>
      <c r="D76" s="456"/>
      <c r="E76" s="456"/>
      <c r="F76" s="463"/>
      <c r="G76" s="463"/>
      <c r="H76" s="456"/>
      <c r="I76" s="548"/>
      <c r="J76" s="548"/>
      <c r="K76" s="547"/>
      <c r="L76" s="547"/>
      <c r="M76" s="547"/>
      <c r="N76" s="547"/>
      <c r="O76" s="544"/>
      <c r="P76" s="544"/>
      <c r="Q76" s="544"/>
      <c r="R76" s="547"/>
      <c r="S76" s="547"/>
      <c r="T76" s="547"/>
      <c r="U76" s="547"/>
      <c r="V76" s="551"/>
      <c r="W76" s="547"/>
      <c r="X76" s="544"/>
      <c r="Y76" s="544"/>
      <c r="Z76" s="544"/>
    </row>
    <row r="77" ht="21.0" customHeight="1">
      <c r="A77" s="455"/>
      <c r="B77" s="456"/>
      <c r="C77" s="456"/>
      <c r="D77" s="456"/>
      <c r="E77" s="456"/>
      <c r="F77" s="463"/>
      <c r="G77" s="463"/>
      <c r="H77" s="456"/>
      <c r="I77" s="548"/>
      <c r="J77" s="548"/>
      <c r="K77" s="547"/>
      <c r="L77" s="547"/>
      <c r="M77" s="547"/>
      <c r="N77" s="547"/>
      <c r="O77" s="544"/>
      <c r="P77" s="544"/>
      <c r="Q77" s="544"/>
      <c r="R77" s="547"/>
      <c r="S77" s="547"/>
      <c r="T77" s="547"/>
      <c r="U77" s="547"/>
      <c r="V77" s="551"/>
      <c r="W77" s="547"/>
      <c r="X77" s="544"/>
      <c r="Y77" s="544"/>
      <c r="Z77" s="544"/>
    </row>
    <row r="78" ht="21.0" customHeight="1">
      <c r="A78" s="455"/>
      <c r="B78" s="456"/>
      <c r="C78" s="456"/>
      <c r="D78" s="456"/>
      <c r="E78" s="456"/>
      <c r="F78" s="463"/>
      <c r="G78" s="463"/>
      <c r="H78" s="456"/>
      <c r="I78" s="548"/>
      <c r="J78" s="548"/>
      <c r="K78" s="547"/>
      <c r="L78" s="547"/>
      <c r="M78" s="547"/>
      <c r="N78" s="547"/>
      <c r="O78" s="544"/>
      <c r="P78" s="544"/>
      <c r="Q78" s="544"/>
      <c r="R78" s="547"/>
      <c r="S78" s="547"/>
      <c r="T78" s="547"/>
      <c r="U78" s="547"/>
      <c r="V78" s="551"/>
      <c r="W78" s="547"/>
      <c r="X78" s="544"/>
      <c r="Y78" s="544"/>
      <c r="Z78" s="544"/>
    </row>
    <row r="79" ht="21.0" customHeight="1">
      <c r="A79" s="455"/>
      <c r="B79" s="456"/>
      <c r="C79" s="456"/>
      <c r="D79" s="456"/>
      <c r="E79" s="456"/>
      <c r="F79" s="463"/>
      <c r="G79" s="463"/>
      <c r="H79" s="456"/>
      <c r="I79" s="548"/>
      <c r="J79" s="548"/>
      <c r="K79" s="547"/>
      <c r="L79" s="547"/>
      <c r="M79" s="547"/>
      <c r="N79" s="547"/>
      <c r="O79" s="544"/>
      <c r="P79" s="544"/>
      <c r="Q79" s="544"/>
      <c r="R79" s="547"/>
      <c r="S79" s="547"/>
      <c r="T79" s="547"/>
      <c r="U79" s="547"/>
      <c r="V79" s="551"/>
      <c r="W79" s="547"/>
      <c r="X79" s="544"/>
      <c r="Y79" s="544"/>
      <c r="Z79" s="544"/>
    </row>
    <row r="80" ht="21.0" customHeight="1">
      <c r="A80" s="455"/>
      <c r="B80" s="456"/>
      <c r="C80" s="456"/>
      <c r="D80" s="456"/>
      <c r="E80" s="456"/>
      <c r="F80" s="463"/>
      <c r="G80" s="463"/>
      <c r="H80" s="456"/>
      <c r="I80" s="548"/>
      <c r="J80" s="548"/>
      <c r="K80" s="547"/>
      <c r="L80" s="547"/>
      <c r="M80" s="547"/>
      <c r="N80" s="547"/>
      <c r="O80" s="544"/>
      <c r="P80" s="544"/>
      <c r="Q80" s="544"/>
      <c r="R80" s="547"/>
      <c r="S80" s="547"/>
      <c r="T80" s="547"/>
      <c r="U80" s="547"/>
      <c r="V80" s="551"/>
      <c r="W80" s="547"/>
      <c r="X80" s="544"/>
      <c r="Y80" s="544"/>
      <c r="Z80" s="544"/>
    </row>
    <row r="81" ht="21.0" customHeight="1">
      <c r="A81" s="455"/>
      <c r="B81" s="456"/>
      <c r="C81" s="456"/>
      <c r="D81" s="456"/>
      <c r="E81" s="456"/>
      <c r="F81" s="463"/>
      <c r="G81" s="463"/>
      <c r="H81" s="456"/>
      <c r="I81" s="548"/>
      <c r="J81" s="548"/>
      <c r="K81" s="547"/>
      <c r="L81" s="547"/>
      <c r="M81" s="547"/>
      <c r="N81" s="547"/>
      <c r="O81" s="544"/>
      <c r="P81" s="544"/>
      <c r="Q81" s="544"/>
      <c r="R81" s="547"/>
      <c r="S81" s="547"/>
      <c r="T81" s="547"/>
      <c r="U81" s="547"/>
      <c r="V81" s="551"/>
      <c r="W81" s="547"/>
      <c r="X81" s="544"/>
      <c r="Y81" s="544"/>
      <c r="Z81" s="544"/>
    </row>
    <row r="82" ht="21.0" customHeight="1">
      <c r="A82" s="455"/>
      <c r="B82" s="456"/>
      <c r="C82" s="456"/>
      <c r="D82" s="456"/>
      <c r="E82" s="456"/>
      <c r="F82" s="463"/>
      <c r="G82" s="463"/>
      <c r="H82" s="456"/>
      <c r="I82" s="548"/>
      <c r="J82" s="548"/>
      <c r="K82" s="547"/>
      <c r="L82" s="547"/>
      <c r="M82" s="547"/>
      <c r="N82" s="547"/>
      <c r="O82" s="544"/>
      <c r="P82" s="544"/>
      <c r="Q82" s="544"/>
      <c r="R82" s="547"/>
      <c r="S82" s="547"/>
      <c r="T82" s="547"/>
      <c r="U82" s="547"/>
      <c r="V82" s="551"/>
      <c r="W82" s="547"/>
      <c r="X82" s="544"/>
      <c r="Y82" s="544"/>
      <c r="Z82" s="544"/>
    </row>
    <row r="83" ht="21.0" customHeight="1">
      <c r="A83" s="455"/>
      <c r="B83" s="456"/>
      <c r="C83" s="456"/>
      <c r="D83" s="456"/>
      <c r="E83" s="456"/>
      <c r="F83" s="463"/>
      <c r="G83" s="463"/>
      <c r="H83" s="456"/>
      <c r="I83" s="548"/>
      <c r="J83" s="548"/>
      <c r="K83" s="547"/>
      <c r="L83" s="547"/>
      <c r="M83" s="547"/>
      <c r="N83" s="547"/>
      <c r="O83" s="544"/>
      <c r="P83" s="544"/>
      <c r="Q83" s="544"/>
      <c r="R83" s="547"/>
      <c r="S83" s="547"/>
      <c r="T83" s="547"/>
      <c r="U83" s="547"/>
      <c r="V83" s="551"/>
      <c r="W83" s="547"/>
      <c r="X83" s="544"/>
      <c r="Y83" s="544"/>
      <c r="Z83" s="544"/>
    </row>
    <row r="84" ht="21.0" customHeight="1">
      <c r="A84" s="455"/>
      <c r="B84" s="456"/>
      <c r="C84" s="456"/>
      <c r="D84" s="456"/>
      <c r="E84" s="456"/>
      <c r="F84" s="463"/>
      <c r="G84" s="463"/>
      <c r="H84" s="456"/>
      <c r="I84" s="548"/>
      <c r="J84" s="548"/>
      <c r="K84" s="547"/>
      <c r="L84" s="547"/>
      <c r="M84" s="547"/>
      <c r="N84" s="547"/>
      <c r="O84" s="544"/>
      <c r="P84" s="544"/>
      <c r="Q84" s="544"/>
      <c r="R84" s="547"/>
      <c r="S84" s="547"/>
      <c r="T84" s="547"/>
      <c r="U84" s="547"/>
      <c r="V84" s="551"/>
      <c r="W84" s="547"/>
      <c r="X84" s="544"/>
      <c r="Y84" s="544"/>
      <c r="Z84" s="544"/>
    </row>
    <row r="85" ht="21.0" customHeight="1">
      <c r="A85" s="455"/>
      <c r="B85" s="456"/>
      <c r="C85" s="456"/>
      <c r="D85" s="456"/>
      <c r="E85" s="456"/>
      <c r="F85" s="463"/>
      <c r="G85" s="463"/>
      <c r="H85" s="456"/>
      <c r="I85" s="548"/>
      <c r="J85" s="548"/>
      <c r="K85" s="547"/>
      <c r="L85" s="547"/>
      <c r="M85" s="547"/>
      <c r="N85" s="547"/>
      <c r="O85" s="544"/>
      <c r="P85" s="544"/>
      <c r="Q85" s="544"/>
      <c r="R85" s="547"/>
      <c r="S85" s="547"/>
      <c r="T85" s="547"/>
      <c r="U85" s="547"/>
      <c r="V85" s="551"/>
      <c r="W85" s="547"/>
      <c r="X85" s="544"/>
      <c r="Y85" s="544"/>
      <c r="Z85" s="544"/>
    </row>
    <row r="86" ht="21.0" customHeight="1">
      <c r="A86" s="455"/>
      <c r="B86" s="456"/>
      <c r="C86" s="456"/>
      <c r="D86" s="456"/>
      <c r="E86" s="456"/>
      <c r="F86" s="463"/>
      <c r="G86" s="463"/>
      <c r="H86" s="456"/>
      <c r="I86" s="548"/>
      <c r="J86" s="548"/>
      <c r="K86" s="547"/>
      <c r="L86" s="547"/>
      <c r="M86" s="547"/>
      <c r="N86" s="547"/>
      <c r="O86" s="544"/>
      <c r="P86" s="544"/>
      <c r="Q86" s="544"/>
      <c r="R86" s="547"/>
      <c r="S86" s="547"/>
      <c r="T86" s="547"/>
      <c r="U86" s="547"/>
      <c r="V86" s="551"/>
      <c r="W86" s="547"/>
      <c r="X86" s="544"/>
      <c r="Y86" s="544"/>
      <c r="Z86" s="544"/>
    </row>
    <row r="87" ht="21.0" customHeight="1">
      <c r="A87" s="455"/>
      <c r="B87" s="456"/>
      <c r="C87" s="456"/>
      <c r="D87" s="456"/>
      <c r="E87" s="456"/>
      <c r="F87" s="463"/>
      <c r="G87" s="463"/>
      <c r="H87" s="456"/>
      <c r="I87" s="548"/>
      <c r="J87" s="548"/>
      <c r="K87" s="547"/>
      <c r="L87" s="547"/>
      <c r="M87" s="547"/>
      <c r="N87" s="547"/>
      <c r="O87" s="544"/>
      <c r="P87" s="544"/>
      <c r="Q87" s="544"/>
      <c r="R87" s="547"/>
      <c r="S87" s="547"/>
      <c r="T87" s="547"/>
      <c r="U87" s="547"/>
      <c r="V87" s="551"/>
      <c r="W87" s="547"/>
      <c r="X87" s="544"/>
      <c r="Y87" s="544"/>
      <c r="Z87" s="544"/>
    </row>
    <row r="88" ht="21.0" customHeight="1">
      <c r="A88" s="455"/>
      <c r="B88" s="456"/>
      <c r="C88" s="456"/>
      <c r="D88" s="456"/>
      <c r="E88" s="456"/>
      <c r="F88" s="463"/>
      <c r="G88" s="463"/>
      <c r="H88" s="456"/>
      <c r="I88" s="548"/>
      <c r="J88" s="548"/>
      <c r="K88" s="547"/>
      <c r="L88" s="547"/>
      <c r="M88" s="547"/>
      <c r="N88" s="547"/>
      <c r="O88" s="544"/>
      <c r="P88" s="544"/>
      <c r="Q88" s="544"/>
      <c r="R88" s="547"/>
      <c r="S88" s="547"/>
      <c r="T88" s="547"/>
      <c r="U88" s="547"/>
      <c r="V88" s="551"/>
      <c r="W88" s="547"/>
      <c r="X88" s="544"/>
      <c r="Y88" s="544"/>
      <c r="Z88" s="544"/>
    </row>
    <row r="89" ht="21.0" customHeight="1">
      <c r="A89" s="455"/>
      <c r="B89" s="456"/>
      <c r="C89" s="456"/>
      <c r="D89" s="456"/>
      <c r="E89" s="456"/>
      <c r="F89" s="463"/>
      <c r="G89" s="463"/>
      <c r="H89" s="456"/>
      <c r="I89" s="548"/>
      <c r="J89" s="548"/>
      <c r="K89" s="547"/>
      <c r="L89" s="547"/>
      <c r="M89" s="547"/>
      <c r="N89" s="547"/>
      <c r="O89" s="544"/>
      <c r="P89" s="544"/>
      <c r="Q89" s="544"/>
      <c r="R89" s="547"/>
      <c r="S89" s="547"/>
      <c r="T89" s="547"/>
      <c r="U89" s="547"/>
      <c r="V89" s="551"/>
      <c r="W89" s="547"/>
      <c r="X89" s="544"/>
      <c r="Y89" s="544"/>
      <c r="Z89" s="544"/>
    </row>
    <row r="90" ht="21.0" customHeight="1">
      <c r="A90" s="455"/>
      <c r="B90" s="456"/>
      <c r="C90" s="456"/>
      <c r="D90" s="456"/>
      <c r="E90" s="456"/>
      <c r="F90" s="463"/>
      <c r="G90" s="463"/>
      <c r="H90" s="456"/>
      <c r="I90" s="548"/>
      <c r="J90" s="548"/>
      <c r="K90" s="547"/>
      <c r="L90" s="547"/>
      <c r="M90" s="547"/>
      <c r="N90" s="547"/>
      <c r="O90" s="544"/>
      <c r="P90" s="544"/>
      <c r="Q90" s="544"/>
      <c r="R90" s="547"/>
      <c r="S90" s="547"/>
      <c r="T90" s="547"/>
      <c r="U90" s="547"/>
      <c r="V90" s="551"/>
      <c r="W90" s="547"/>
      <c r="X90" s="544"/>
      <c r="Y90" s="544"/>
      <c r="Z90" s="544"/>
    </row>
    <row r="91" ht="21.0" customHeight="1">
      <c r="A91" s="455"/>
      <c r="B91" s="456"/>
      <c r="C91" s="456"/>
      <c r="D91" s="456"/>
      <c r="E91" s="456"/>
      <c r="F91" s="463"/>
      <c r="G91" s="463"/>
      <c r="H91" s="456"/>
      <c r="I91" s="548"/>
      <c r="J91" s="548"/>
      <c r="K91" s="547"/>
      <c r="L91" s="547"/>
      <c r="M91" s="547"/>
      <c r="N91" s="547"/>
      <c r="O91" s="544"/>
      <c r="P91" s="544"/>
      <c r="Q91" s="544"/>
      <c r="R91" s="547"/>
      <c r="S91" s="547"/>
      <c r="T91" s="547"/>
      <c r="U91" s="547"/>
      <c r="V91" s="551"/>
      <c r="W91" s="547"/>
      <c r="X91" s="544"/>
      <c r="Y91" s="544"/>
      <c r="Z91" s="544"/>
    </row>
    <row r="92" ht="21.0" customHeight="1">
      <c r="A92" s="455"/>
      <c r="B92" s="456"/>
      <c r="C92" s="456"/>
      <c r="D92" s="456"/>
      <c r="E92" s="456"/>
      <c r="F92" s="463"/>
      <c r="G92" s="463"/>
      <c r="H92" s="456"/>
      <c r="I92" s="548"/>
      <c r="J92" s="548"/>
      <c r="K92" s="547"/>
      <c r="L92" s="547"/>
      <c r="M92" s="547"/>
      <c r="N92" s="547"/>
      <c r="O92" s="544"/>
      <c r="P92" s="544"/>
      <c r="Q92" s="544"/>
      <c r="R92" s="547"/>
      <c r="S92" s="547"/>
      <c r="T92" s="547"/>
      <c r="U92" s="547"/>
      <c r="V92" s="551"/>
      <c r="W92" s="547"/>
      <c r="X92" s="544"/>
      <c r="Y92" s="544"/>
      <c r="Z92" s="544"/>
    </row>
    <row r="93" ht="21.0" customHeight="1">
      <c r="A93" s="455"/>
      <c r="B93" s="456"/>
      <c r="C93" s="456"/>
      <c r="D93" s="456"/>
      <c r="E93" s="456"/>
      <c r="F93" s="463"/>
      <c r="G93" s="463"/>
      <c r="H93" s="456"/>
      <c r="I93" s="548"/>
      <c r="J93" s="548"/>
      <c r="K93" s="547"/>
      <c r="L93" s="547"/>
      <c r="M93" s="547"/>
      <c r="N93" s="547"/>
      <c r="O93" s="544"/>
      <c r="P93" s="544"/>
      <c r="Q93" s="544"/>
      <c r="R93" s="547"/>
      <c r="S93" s="547"/>
      <c r="T93" s="547"/>
      <c r="U93" s="547"/>
      <c r="V93" s="551"/>
      <c r="W93" s="547"/>
      <c r="X93" s="544"/>
      <c r="Y93" s="544"/>
      <c r="Z93" s="544"/>
    </row>
    <row r="94" ht="21.0" customHeight="1">
      <c r="A94" s="455"/>
      <c r="B94" s="456"/>
      <c r="C94" s="456"/>
      <c r="D94" s="456"/>
      <c r="E94" s="456"/>
      <c r="F94" s="463"/>
      <c r="G94" s="463"/>
      <c r="H94" s="456"/>
      <c r="I94" s="548"/>
      <c r="J94" s="548"/>
      <c r="K94" s="547"/>
      <c r="L94" s="547"/>
      <c r="M94" s="547"/>
      <c r="N94" s="547"/>
      <c r="O94" s="544"/>
      <c r="P94" s="544"/>
      <c r="Q94" s="544"/>
      <c r="R94" s="547"/>
      <c r="S94" s="547"/>
      <c r="T94" s="547"/>
      <c r="U94" s="547"/>
      <c r="V94" s="551"/>
      <c r="W94" s="547"/>
      <c r="X94" s="544"/>
      <c r="Y94" s="544"/>
      <c r="Z94" s="544"/>
    </row>
    <row r="95" ht="21.0" customHeight="1">
      <c r="A95" s="455"/>
      <c r="B95" s="456"/>
      <c r="C95" s="456"/>
      <c r="D95" s="456"/>
      <c r="E95" s="456"/>
      <c r="F95" s="463"/>
      <c r="G95" s="463"/>
      <c r="H95" s="456"/>
      <c r="I95" s="548"/>
      <c r="J95" s="548"/>
      <c r="K95" s="547"/>
      <c r="L95" s="547"/>
      <c r="M95" s="547"/>
      <c r="N95" s="547"/>
      <c r="O95" s="544"/>
      <c r="P95" s="544"/>
      <c r="Q95" s="544"/>
      <c r="R95" s="547"/>
      <c r="S95" s="547"/>
      <c r="T95" s="547"/>
      <c r="U95" s="547"/>
      <c r="V95" s="551"/>
      <c r="W95" s="547"/>
      <c r="X95" s="544"/>
      <c r="Y95" s="544"/>
      <c r="Z95" s="544"/>
    </row>
    <row r="96" ht="21.0" customHeight="1">
      <c r="A96" s="455"/>
      <c r="B96" s="456"/>
      <c r="C96" s="456"/>
      <c r="D96" s="456"/>
      <c r="E96" s="456"/>
      <c r="F96" s="463"/>
      <c r="G96" s="463"/>
      <c r="H96" s="456"/>
      <c r="I96" s="548"/>
      <c r="J96" s="548"/>
      <c r="K96" s="547"/>
      <c r="L96" s="547"/>
      <c r="M96" s="547"/>
      <c r="N96" s="547"/>
      <c r="O96" s="544"/>
      <c r="P96" s="544"/>
      <c r="Q96" s="544"/>
      <c r="R96" s="547"/>
      <c r="S96" s="547"/>
      <c r="T96" s="547"/>
      <c r="U96" s="547"/>
      <c r="V96" s="551"/>
      <c r="W96" s="547"/>
      <c r="X96" s="544"/>
      <c r="Y96" s="544"/>
      <c r="Z96" s="544"/>
    </row>
    <row r="97" ht="21.0" customHeight="1">
      <c r="A97" s="455"/>
      <c r="B97" s="456"/>
      <c r="C97" s="456"/>
      <c r="D97" s="456"/>
      <c r="E97" s="456"/>
      <c r="F97" s="463"/>
      <c r="G97" s="463"/>
      <c r="H97" s="456"/>
      <c r="I97" s="548"/>
      <c r="J97" s="548"/>
      <c r="K97" s="547"/>
      <c r="L97" s="547"/>
      <c r="M97" s="547"/>
      <c r="N97" s="547"/>
      <c r="O97" s="544"/>
      <c r="P97" s="544"/>
      <c r="Q97" s="544"/>
      <c r="R97" s="547"/>
      <c r="S97" s="547"/>
      <c r="T97" s="547"/>
      <c r="U97" s="547"/>
      <c r="V97" s="551"/>
      <c r="W97" s="547"/>
      <c r="X97" s="544"/>
      <c r="Y97" s="544"/>
      <c r="Z97" s="544"/>
    </row>
    <row r="98" ht="21.0" customHeight="1">
      <c r="A98" s="455"/>
      <c r="B98" s="456"/>
      <c r="C98" s="456"/>
      <c r="D98" s="456"/>
      <c r="E98" s="456"/>
      <c r="F98" s="463"/>
      <c r="G98" s="463"/>
      <c r="H98" s="456"/>
      <c r="I98" s="548"/>
      <c r="J98" s="548"/>
      <c r="K98" s="547"/>
      <c r="L98" s="547"/>
      <c r="M98" s="547"/>
      <c r="N98" s="547"/>
      <c r="O98" s="544"/>
      <c r="P98" s="544"/>
      <c r="Q98" s="544"/>
      <c r="R98" s="547"/>
      <c r="S98" s="547"/>
      <c r="T98" s="547"/>
      <c r="U98" s="547"/>
      <c r="V98" s="551"/>
      <c r="W98" s="547"/>
      <c r="X98" s="544"/>
      <c r="Y98" s="544"/>
      <c r="Z98" s="544"/>
    </row>
    <row r="99" ht="21.0" customHeight="1">
      <c r="A99" s="455"/>
      <c r="B99" s="456"/>
      <c r="C99" s="456"/>
      <c r="D99" s="456"/>
      <c r="E99" s="456"/>
      <c r="F99" s="463"/>
      <c r="G99" s="463"/>
      <c r="H99" s="456"/>
      <c r="I99" s="548"/>
      <c r="J99" s="548"/>
      <c r="K99" s="547"/>
      <c r="L99" s="547"/>
      <c r="M99" s="547"/>
      <c r="N99" s="547"/>
      <c r="O99" s="544"/>
      <c r="P99" s="544"/>
      <c r="Q99" s="544"/>
      <c r="R99" s="547"/>
      <c r="S99" s="547"/>
      <c r="T99" s="547"/>
      <c r="U99" s="547"/>
      <c r="V99" s="551"/>
      <c r="W99" s="547"/>
      <c r="X99" s="544"/>
      <c r="Y99" s="544"/>
      <c r="Z99" s="544"/>
    </row>
    <row r="100" ht="21.0" customHeight="1">
      <c r="A100" s="455"/>
      <c r="B100" s="456"/>
      <c r="C100" s="456"/>
      <c r="D100" s="456"/>
      <c r="E100" s="456"/>
      <c r="F100" s="463"/>
      <c r="G100" s="463"/>
      <c r="H100" s="456"/>
      <c r="I100" s="548"/>
      <c r="J100" s="548"/>
      <c r="K100" s="547"/>
      <c r="L100" s="547"/>
      <c r="M100" s="547"/>
      <c r="N100" s="547"/>
      <c r="O100" s="544"/>
      <c r="P100" s="544"/>
      <c r="Q100" s="544"/>
      <c r="R100" s="547"/>
      <c r="S100" s="547"/>
      <c r="T100" s="547"/>
      <c r="U100" s="547"/>
      <c r="V100" s="551"/>
      <c r="W100" s="547"/>
      <c r="X100" s="544"/>
      <c r="Y100" s="544"/>
      <c r="Z100" s="544"/>
    </row>
    <row r="101" ht="21.0" customHeight="1">
      <c r="A101" s="455"/>
      <c r="B101" s="456"/>
      <c r="C101" s="456"/>
      <c r="D101" s="456"/>
      <c r="E101" s="456"/>
      <c r="F101" s="463"/>
      <c r="G101" s="463"/>
      <c r="H101" s="456"/>
      <c r="I101" s="548"/>
      <c r="J101" s="548"/>
      <c r="K101" s="547"/>
      <c r="L101" s="547"/>
      <c r="M101" s="547"/>
      <c r="N101" s="547"/>
      <c r="O101" s="544"/>
      <c r="P101" s="544"/>
      <c r="Q101" s="544"/>
      <c r="R101" s="547"/>
      <c r="S101" s="547"/>
      <c r="T101" s="547"/>
      <c r="U101" s="547"/>
      <c r="V101" s="551"/>
      <c r="W101" s="547"/>
      <c r="X101" s="544"/>
      <c r="Y101" s="544"/>
      <c r="Z101" s="544"/>
    </row>
    <row r="102" ht="21.0" customHeight="1">
      <c r="A102" s="455"/>
      <c r="B102" s="456"/>
      <c r="C102" s="456"/>
      <c r="D102" s="456"/>
      <c r="E102" s="456"/>
      <c r="F102" s="463"/>
      <c r="G102" s="463"/>
      <c r="H102" s="456"/>
      <c r="I102" s="548"/>
      <c r="J102" s="548"/>
      <c r="K102" s="547"/>
      <c r="L102" s="547"/>
      <c r="M102" s="547"/>
      <c r="N102" s="547"/>
      <c r="O102" s="544"/>
      <c r="P102" s="544"/>
      <c r="Q102" s="544"/>
      <c r="R102" s="547"/>
      <c r="S102" s="547"/>
      <c r="T102" s="547"/>
      <c r="U102" s="547"/>
      <c r="V102" s="551"/>
      <c r="W102" s="547"/>
      <c r="X102" s="544"/>
      <c r="Y102" s="544"/>
      <c r="Z102" s="544"/>
    </row>
    <row r="103" ht="21.0" customHeight="1">
      <c r="A103" s="455"/>
      <c r="B103" s="456"/>
      <c r="C103" s="456"/>
      <c r="D103" s="456"/>
      <c r="E103" s="456"/>
      <c r="F103" s="463"/>
      <c r="G103" s="463"/>
      <c r="H103" s="456"/>
      <c r="I103" s="548"/>
      <c r="J103" s="548"/>
      <c r="K103" s="547"/>
      <c r="L103" s="547"/>
      <c r="M103" s="547"/>
      <c r="N103" s="547"/>
      <c r="O103" s="544"/>
      <c r="P103" s="544"/>
      <c r="Q103" s="544"/>
      <c r="R103" s="547"/>
      <c r="S103" s="547"/>
      <c r="T103" s="547"/>
      <c r="U103" s="547"/>
      <c r="V103" s="551"/>
      <c r="W103" s="547"/>
      <c r="X103" s="544"/>
      <c r="Y103" s="544"/>
      <c r="Z103" s="544"/>
    </row>
    <row r="104" ht="21.0" customHeight="1">
      <c r="A104" s="455"/>
      <c r="B104" s="456"/>
      <c r="C104" s="456"/>
      <c r="D104" s="456"/>
      <c r="E104" s="456"/>
      <c r="F104" s="463"/>
      <c r="G104" s="463"/>
      <c r="H104" s="456"/>
      <c r="I104" s="548"/>
      <c r="J104" s="548"/>
      <c r="K104" s="547"/>
      <c r="L104" s="547"/>
      <c r="M104" s="547"/>
      <c r="N104" s="547"/>
      <c r="O104" s="544"/>
      <c r="P104" s="544"/>
      <c r="Q104" s="544"/>
      <c r="R104" s="547"/>
      <c r="S104" s="547"/>
      <c r="T104" s="547"/>
      <c r="U104" s="547"/>
      <c r="V104" s="551"/>
      <c r="W104" s="547"/>
      <c r="X104" s="544"/>
      <c r="Y104" s="544"/>
      <c r="Z104" s="544"/>
    </row>
    <row r="105" ht="21.0" customHeight="1">
      <c r="A105" s="455"/>
      <c r="B105" s="456"/>
      <c r="C105" s="456"/>
      <c r="D105" s="456"/>
      <c r="E105" s="456"/>
      <c r="F105" s="463"/>
      <c r="G105" s="463"/>
      <c r="H105" s="456"/>
      <c r="I105" s="548"/>
      <c r="J105" s="548"/>
      <c r="K105" s="547"/>
      <c r="L105" s="547"/>
      <c r="M105" s="547"/>
      <c r="N105" s="547"/>
      <c r="O105" s="544"/>
      <c r="P105" s="544"/>
      <c r="Q105" s="544"/>
      <c r="R105" s="547"/>
      <c r="S105" s="547"/>
      <c r="T105" s="547"/>
      <c r="U105" s="547"/>
      <c r="V105" s="551"/>
      <c r="W105" s="547"/>
      <c r="X105" s="544"/>
      <c r="Y105" s="544"/>
      <c r="Z105" s="544"/>
    </row>
    <row r="106" ht="21.0" customHeight="1">
      <c r="A106" s="455"/>
      <c r="B106" s="456"/>
      <c r="C106" s="456"/>
      <c r="D106" s="456"/>
      <c r="E106" s="456"/>
      <c r="F106" s="463"/>
      <c r="G106" s="463"/>
      <c r="H106" s="456"/>
      <c r="I106" s="548"/>
      <c r="J106" s="548"/>
      <c r="K106" s="547"/>
      <c r="L106" s="547"/>
      <c r="M106" s="547"/>
      <c r="N106" s="547"/>
      <c r="O106" s="544"/>
      <c r="P106" s="544"/>
      <c r="Q106" s="544"/>
      <c r="R106" s="547"/>
      <c r="S106" s="547"/>
      <c r="T106" s="547"/>
      <c r="U106" s="547"/>
      <c r="V106" s="551"/>
      <c r="W106" s="547"/>
      <c r="X106" s="544"/>
      <c r="Y106" s="544"/>
      <c r="Z106" s="544"/>
    </row>
    <row r="107" ht="21.0" customHeight="1">
      <c r="A107" s="455"/>
      <c r="B107" s="456"/>
      <c r="C107" s="456"/>
      <c r="D107" s="456"/>
      <c r="E107" s="456"/>
      <c r="F107" s="463"/>
      <c r="G107" s="463"/>
      <c r="H107" s="456"/>
      <c r="I107" s="548"/>
      <c r="J107" s="548"/>
      <c r="K107" s="547"/>
      <c r="L107" s="547"/>
      <c r="M107" s="547"/>
      <c r="N107" s="547"/>
      <c r="O107" s="544"/>
      <c r="P107" s="544"/>
      <c r="Q107" s="544"/>
      <c r="R107" s="547"/>
      <c r="S107" s="547"/>
      <c r="T107" s="547"/>
      <c r="U107" s="547"/>
      <c r="V107" s="551"/>
      <c r="W107" s="547"/>
      <c r="X107" s="544"/>
      <c r="Y107" s="544"/>
      <c r="Z107" s="544"/>
    </row>
    <row r="108" ht="21.0" customHeight="1">
      <c r="A108" s="455"/>
      <c r="B108" s="456"/>
      <c r="C108" s="456"/>
      <c r="D108" s="456"/>
      <c r="E108" s="456"/>
      <c r="F108" s="463"/>
      <c r="G108" s="463"/>
      <c r="H108" s="456"/>
      <c r="I108" s="548"/>
      <c r="J108" s="548"/>
      <c r="K108" s="547"/>
      <c r="L108" s="547"/>
      <c r="M108" s="547"/>
      <c r="N108" s="547"/>
      <c r="O108" s="544"/>
      <c r="P108" s="544"/>
      <c r="Q108" s="544"/>
      <c r="R108" s="547"/>
      <c r="S108" s="547"/>
      <c r="T108" s="547"/>
      <c r="U108" s="547"/>
      <c r="V108" s="551"/>
      <c r="W108" s="547"/>
      <c r="X108" s="544"/>
      <c r="Y108" s="544"/>
      <c r="Z108" s="544"/>
    </row>
    <row r="109" ht="21.0" customHeight="1">
      <c r="A109" s="455"/>
      <c r="B109" s="456"/>
      <c r="C109" s="456"/>
      <c r="D109" s="456"/>
      <c r="E109" s="456"/>
      <c r="F109" s="463"/>
      <c r="G109" s="463"/>
      <c r="H109" s="456"/>
      <c r="I109" s="548"/>
      <c r="J109" s="548"/>
      <c r="K109" s="547"/>
      <c r="L109" s="547"/>
      <c r="M109" s="547"/>
      <c r="N109" s="547"/>
      <c r="O109" s="544"/>
      <c r="P109" s="544"/>
      <c r="Q109" s="544"/>
      <c r="R109" s="547"/>
      <c r="S109" s="547"/>
      <c r="T109" s="547"/>
      <c r="U109" s="547"/>
      <c r="V109" s="551"/>
      <c r="W109" s="547"/>
      <c r="X109" s="544"/>
      <c r="Y109" s="544"/>
      <c r="Z109" s="544"/>
    </row>
    <row r="110" ht="21.0" customHeight="1">
      <c r="A110" s="455"/>
      <c r="B110" s="456"/>
      <c r="C110" s="456"/>
      <c r="D110" s="456"/>
      <c r="E110" s="456"/>
      <c r="F110" s="463"/>
      <c r="G110" s="463"/>
      <c r="H110" s="456"/>
      <c r="I110" s="548"/>
      <c r="J110" s="548"/>
      <c r="K110" s="547"/>
      <c r="L110" s="547"/>
      <c r="M110" s="547"/>
      <c r="N110" s="547"/>
      <c r="O110" s="544"/>
      <c r="P110" s="544"/>
      <c r="Q110" s="544"/>
      <c r="R110" s="547"/>
      <c r="S110" s="547"/>
      <c r="T110" s="547"/>
      <c r="U110" s="547"/>
      <c r="V110" s="551"/>
      <c r="W110" s="547"/>
      <c r="X110" s="544"/>
      <c r="Y110" s="544"/>
      <c r="Z110" s="544"/>
    </row>
    <row r="111" ht="21.0" customHeight="1">
      <c r="A111" s="455"/>
      <c r="B111" s="456"/>
      <c r="C111" s="456"/>
      <c r="D111" s="456"/>
      <c r="E111" s="456"/>
      <c r="F111" s="463"/>
      <c r="G111" s="463"/>
      <c r="H111" s="456"/>
      <c r="I111" s="548"/>
      <c r="J111" s="548"/>
      <c r="K111" s="547"/>
      <c r="L111" s="547"/>
      <c r="M111" s="547"/>
      <c r="N111" s="547"/>
      <c r="O111" s="544"/>
      <c r="P111" s="544"/>
      <c r="Q111" s="544"/>
      <c r="R111" s="547"/>
      <c r="S111" s="547"/>
      <c r="T111" s="547"/>
      <c r="U111" s="547"/>
      <c r="V111" s="551"/>
      <c r="W111" s="547"/>
      <c r="X111" s="544"/>
      <c r="Y111" s="544"/>
      <c r="Z111" s="544"/>
    </row>
    <row r="112" ht="21.0" customHeight="1">
      <c r="A112" s="455"/>
      <c r="B112" s="456"/>
      <c r="C112" s="456"/>
      <c r="D112" s="456"/>
      <c r="E112" s="456"/>
      <c r="F112" s="463"/>
      <c r="G112" s="463"/>
      <c r="H112" s="456"/>
      <c r="I112" s="548"/>
      <c r="J112" s="548"/>
      <c r="K112" s="547"/>
      <c r="L112" s="547"/>
      <c r="M112" s="547"/>
      <c r="N112" s="547"/>
      <c r="O112" s="544"/>
      <c r="P112" s="544"/>
      <c r="Q112" s="544"/>
      <c r="R112" s="547"/>
      <c r="S112" s="547"/>
      <c r="T112" s="547"/>
      <c r="U112" s="547"/>
      <c r="V112" s="551"/>
      <c r="W112" s="547"/>
      <c r="X112" s="544"/>
      <c r="Y112" s="544"/>
      <c r="Z112" s="544"/>
    </row>
    <row r="113" ht="21.0" customHeight="1">
      <c r="A113" s="455"/>
      <c r="B113" s="456"/>
      <c r="C113" s="456"/>
      <c r="D113" s="456"/>
      <c r="E113" s="456"/>
      <c r="F113" s="463"/>
      <c r="G113" s="463"/>
      <c r="H113" s="456"/>
      <c r="I113" s="548"/>
      <c r="J113" s="548"/>
      <c r="K113" s="547"/>
      <c r="L113" s="547"/>
      <c r="M113" s="547"/>
      <c r="N113" s="547"/>
      <c r="O113" s="544"/>
      <c r="P113" s="544"/>
      <c r="Q113" s="544"/>
      <c r="R113" s="547"/>
      <c r="S113" s="547"/>
      <c r="T113" s="547"/>
      <c r="U113" s="547"/>
      <c r="V113" s="551"/>
      <c r="W113" s="547"/>
      <c r="X113" s="544"/>
      <c r="Y113" s="544"/>
      <c r="Z113" s="544"/>
    </row>
    <row r="114" ht="21.0" customHeight="1">
      <c r="A114" s="455"/>
      <c r="B114" s="456"/>
      <c r="C114" s="456"/>
      <c r="D114" s="456"/>
      <c r="E114" s="456"/>
      <c r="F114" s="463"/>
      <c r="G114" s="463"/>
      <c r="H114" s="456"/>
      <c r="I114" s="548"/>
      <c r="J114" s="548"/>
      <c r="K114" s="547"/>
      <c r="L114" s="547"/>
      <c r="M114" s="547"/>
      <c r="N114" s="547"/>
      <c r="O114" s="544"/>
      <c r="P114" s="544"/>
      <c r="Q114" s="544"/>
      <c r="R114" s="547"/>
      <c r="S114" s="547"/>
      <c r="T114" s="547"/>
      <c r="U114" s="547"/>
      <c r="V114" s="551"/>
      <c r="W114" s="547"/>
      <c r="X114" s="544"/>
      <c r="Y114" s="544"/>
      <c r="Z114" s="544"/>
    </row>
    <row r="115" ht="21.0" customHeight="1">
      <c r="A115" s="455"/>
      <c r="B115" s="456"/>
      <c r="C115" s="456"/>
      <c r="D115" s="456"/>
      <c r="E115" s="456"/>
      <c r="F115" s="463"/>
      <c r="G115" s="463"/>
      <c r="H115" s="456"/>
      <c r="I115" s="548"/>
      <c r="J115" s="548"/>
      <c r="K115" s="547"/>
      <c r="L115" s="547"/>
      <c r="M115" s="547"/>
      <c r="N115" s="547"/>
      <c r="O115" s="544"/>
      <c r="P115" s="544"/>
      <c r="Q115" s="544"/>
      <c r="R115" s="547"/>
      <c r="S115" s="547"/>
      <c r="T115" s="547"/>
      <c r="U115" s="547"/>
      <c r="V115" s="551"/>
      <c r="W115" s="547"/>
      <c r="X115" s="544"/>
      <c r="Y115" s="544"/>
      <c r="Z115" s="544"/>
    </row>
    <row r="116" ht="21.0" customHeight="1">
      <c r="A116" s="455"/>
      <c r="B116" s="456"/>
      <c r="C116" s="456"/>
      <c r="D116" s="456"/>
      <c r="E116" s="456"/>
      <c r="F116" s="463"/>
      <c r="G116" s="463"/>
      <c r="H116" s="456"/>
      <c r="I116" s="548"/>
      <c r="J116" s="548"/>
      <c r="K116" s="547"/>
      <c r="L116" s="547"/>
      <c r="M116" s="547"/>
      <c r="N116" s="547"/>
      <c r="O116" s="544"/>
      <c r="P116" s="544"/>
      <c r="Q116" s="544"/>
      <c r="R116" s="547"/>
      <c r="S116" s="547"/>
      <c r="T116" s="547"/>
      <c r="U116" s="547"/>
      <c r="V116" s="551"/>
      <c r="W116" s="547"/>
      <c r="X116" s="544"/>
      <c r="Y116" s="544"/>
      <c r="Z116" s="544"/>
    </row>
    <row r="117" ht="21.0" customHeight="1">
      <c r="A117" s="455"/>
      <c r="B117" s="456"/>
      <c r="C117" s="456"/>
      <c r="D117" s="456"/>
      <c r="E117" s="456"/>
      <c r="F117" s="463"/>
      <c r="G117" s="463"/>
      <c r="H117" s="456"/>
      <c r="I117" s="548"/>
      <c r="J117" s="548"/>
      <c r="K117" s="547"/>
      <c r="L117" s="547"/>
      <c r="M117" s="547"/>
      <c r="N117" s="547"/>
      <c r="O117" s="544"/>
      <c r="P117" s="544"/>
      <c r="Q117" s="544"/>
      <c r="R117" s="547"/>
      <c r="S117" s="547"/>
      <c r="T117" s="547"/>
      <c r="U117" s="547"/>
      <c r="V117" s="551"/>
      <c r="W117" s="547"/>
      <c r="X117" s="544"/>
      <c r="Y117" s="544"/>
      <c r="Z117" s="544"/>
    </row>
    <row r="118" ht="21.0" customHeight="1">
      <c r="A118" s="455"/>
      <c r="B118" s="456"/>
      <c r="C118" s="456"/>
      <c r="D118" s="456"/>
      <c r="E118" s="456"/>
      <c r="F118" s="463"/>
      <c r="G118" s="463"/>
      <c r="H118" s="456"/>
      <c r="I118" s="548"/>
      <c r="J118" s="548"/>
      <c r="K118" s="547"/>
      <c r="L118" s="547"/>
      <c r="M118" s="547"/>
      <c r="N118" s="547"/>
      <c r="O118" s="544"/>
      <c r="P118" s="544"/>
      <c r="Q118" s="544"/>
      <c r="R118" s="547"/>
      <c r="S118" s="547"/>
      <c r="T118" s="547"/>
      <c r="U118" s="547"/>
      <c r="V118" s="551"/>
      <c r="W118" s="547"/>
      <c r="X118" s="544"/>
      <c r="Y118" s="544"/>
      <c r="Z118" s="544"/>
    </row>
    <row r="119" ht="21.0" customHeight="1">
      <c r="A119" s="455"/>
      <c r="B119" s="456"/>
      <c r="C119" s="456"/>
      <c r="D119" s="456"/>
      <c r="E119" s="456"/>
      <c r="F119" s="463"/>
      <c r="G119" s="463"/>
      <c r="H119" s="456"/>
      <c r="I119" s="548"/>
      <c r="J119" s="548"/>
      <c r="K119" s="547"/>
      <c r="L119" s="547"/>
      <c r="M119" s="547"/>
      <c r="N119" s="547"/>
      <c r="O119" s="544"/>
      <c r="P119" s="544"/>
      <c r="Q119" s="544"/>
      <c r="R119" s="547"/>
      <c r="S119" s="547"/>
      <c r="T119" s="547"/>
      <c r="U119" s="547"/>
      <c r="V119" s="551"/>
      <c r="W119" s="547"/>
      <c r="X119" s="544"/>
      <c r="Y119" s="544"/>
      <c r="Z119" s="544"/>
    </row>
    <row r="120" ht="21.0" customHeight="1">
      <c r="A120" s="455"/>
      <c r="B120" s="456"/>
      <c r="C120" s="456"/>
      <c r="D120" s="456"/>
      <c r="E120" s="456"/>
      <c r="F120" s="463"/>
      <c r="G120" s="463"/>
      <c r="H120" s="456"/>
      <c r="I120" s="548"/>
      <c r="J120" s="548"/>
      <c r="K120" s="547"/>
      <c r="L120" s="547"/>
      <c r="M120" s="547"/>
      <c r="N120" s="547"/>
      <c r="O120" s="544"/>
      <c r="P120" s="544"/>
      <c r="Q120" s="544"/>
      <c r="R120" s="547"/>
      <c r="S120" s="547"/>
      <c r="T120" s="547"/>
      <c r="U120" s="547"/>
      <c r="V120" s="551"/>
      <c r="W120" s="547"/>
      <c r="X120" s="544"/>
      <c r="Y120" s="544"/>
      <c r="Z120" s="544"/>
    </row>
    <row r="121" ht="21.0" customHeight="1">
      <c r="A121" s="544"/>
      <c r="B121" s="545"/>
      <c r="C121" s="545"/>
      <c r="D121" s="545"/>
      <c r="E121" s="545"/>
      <c r="F121" s="553"/>
      <c r="G121" s="553"/>
      <c r="H121" s="545"/>
      <c r="I121" s="548"/>
      <c r="J121" s="548"/>
      <c r="K121" s="547"/>
      <c r="L121" s="547"/>
      <c r="M121" s="547"/>
      <c r="N121" s="547"/>
      <c r="O121" s="544"/>
      <c r="P121" s="544"/>
      <c r="Q121" s="544"/>
      <c r="R121" s="547"/>
      <c r="S121" s="547"/>
      <c r="T121" s="547"/>
      <c r="U121" s="547"/>
      <c r="V121" s="551"/>
      <c r="W121" s="547"/>
      <c r="X121" s="544"/>
      <c r="Y121" s="544"/>
      <c r="Z121" s="544"/>
    </row>
    <row r="122" ht="21.0" customHeight="1">
      <c r="A122" s="544"/>
      <c r="B122" s="545"/>
      <c r="C122" s="545"/>
      <c r="D122" s="545"/>
      <c r="E122" s="545"/>
      <c r="F122" s="553"/>
      <c r="G122" s="553"/>
      <c r="H122" s="545"/>
      <c r="I122" s="548"/>
      <c r="J122" s="548"/>
      <c r="K122" s="547"/>
      <c r="L122" s="547"/>
      <c r="M122" s="547"/>
      <c r="N122" s="547"/>
      <c r="O122" s="544"/>
      <c r="P122" s="544"/>
      <c r="Q122" s="544"/>
      <c r="R122" s="547"/>
      <c r="S122" s="547"/>
      <c r="T122" s="547"/>
      <c r="U122" s="547"/>
      <c r="V122" s="551"/>
      <c r="W122" s="547"/>
      <c r="X122" s="544"/>
      <c r="Y122" s="544"/>
      <c r="Z122" s="544"/>
    </row>
    <row r="123" ht="21.0" customHeight="1">
      <c r="A123" s="544"/>
      <c r="B123" s="545"/>
      <c r="C123" s="545"/>
      <c r="D123" s="545"/>
      <c r="E123" s="545"/>
      <c r="F123" s="553"/>
      <c r="G123" s="553"/>
      <c r="H123" s="545"/>
      <c r="I123" s="548"/>
      <c r="J123" s="548"/>
      <c r="K123" s="547"/>
      <c r="L123" s="547"/>
      <c r="M123" s="547"/>
      <c r="N123" s="547"/>
      <c r="O123" s="544"/>
      <c r="P123" s="544"/>
      <c r="Q123" s="544"/>
      <c r="R123" s="547"/>
      <c r="S123" s="547"/>
      <c r="T123" s="547"/>
      <c r="U123" s="547"/>
      <c r="V123" s="551"/>
      <c r="W123" s="547"/>
      <c r="X123" s="544"/>
      <c r="Y123" s="544"/>
      <c r="Z123" s="544"/>
    </row>
    <row r="124" ht="21.0" customHeight="1">
      <c r="A124" s="544"/>
      <c r="B124" s="545"/>
      <c r="C124" s="545"/>
      <c r="D124" s="545"/>
      <c r="E124" s="545"/>
      <c r="F124" s="553"/>
      <c r="G124" s="553"/>
      <c r="H124" s="545"/>
      <c r="I124" s="548"/>
      <c r="J124" s="548"/>
      <c r="K124" s="547"/>
      <c r="L124" s="547"/>
      <c r="M124" s="547"/>
      <c r="N124" s="547"/>
      <c r="O124" s="544"/>
      <c r="P124" s="544"/>
      <c r="Q124" s="544"/>
      <c r="R124" s="547"/>
      <c r="S124" s="547"/>
      <c r="T124" s="547"/>
      <c r="U124" s="547"/>
      <c r="V124" s="551"/>
      <c r="W124" s="547"/>
      <c r="X124" s="544"/>
      <c r="Y124" s="544"/>
      <c r="Z124" s="544"/>
    </row>
    <row r="125" ht="21.0" customHeight="1">
      <c r="A125" s="544"/>
      <c r="B125" s="545"/>
      <c r="C125" s="545"/>
      <c r="D125" s="545"/>
      <c r="E125" s="545"/>
      <c r="F125" s="553"/>
      <c r="G125" s="553"/>
      <c r="H125" s="545"/>
      <c r="I125" s="548"/>
      <c r="J125" s="548"/>
      <c r="K125" s="547"/>
      <c r="L125" s="547"/>
      <c r="M125" s="547"/>
      <c r="N125" s="547"/>
      <c r="O125" s="544"/>
      <c r="P125" s="544"/>
      <c r="Q125" s="544"/>
      <c r="R125" s="547"/>
      <c r="S125" s="547"/>
      <c r="T125" s="547"/>
      <c r="U125" s="547"/>
      <c r="V125" s="551"/>
      <c r="W125" s="547"/>
      <c r="X125" s="544"/>
      <c r="Y125" s="544"/>
      <c r="Z125" s="544"/>
    </row>
    <row r="126" ht="21.0" customHeight="1">
      <c r="A126" s="544"/>
      <c r="B126" s="545"/>
      <c r="C126" s="545"/>
      <c r="D126" s="545"/>
      <c r="E126" s="545"/>
      <c r="F126" s="553"/>
      <c r="G126" s="553"/>
      <c r="H126" s="545"/>
      <c r="I126" s="548"/>
      <c r="J126" s="548"/>
      <c r="K126" s="547"/>
      <c r="L126" s="547"/>
      <c r="M126" s="547"/>
      <c r="N126" s="547"/>
      <c r="O126" s="544"/>
      <c r="P126" s="544"/>
      <c r="Q126" s="544"/>
      <c r="R126" s="547"/>
      <c r="S126" s="547"/>
      <c r="T126" s="547"/>
      <c r="U126" s="547"/>
      <c r="V126" s="551"/>
      <c r="W126" s="547"/>
      <c r="X126" s="544"/>
      <c r="Y126" s="544"/>
      <c r="Z126" s="544"/>
    </row>
    <row r="127" ht="21.0" customHeight="1">
      <c r="A127" s="544"/>
      <c r="B127" s="545"/>
      <c r="C127" s="545"/>
      <c r="D127" s="545"/>
      <c r="E127" s="545"/>
      <c r="F127" s="553"/>
      <c r="G127" s="553"/>
      <c r="H127" s="545"/>
      <c r="I127" s="548"/>
      <c r="J127" s="548"/>
      <c r="K127" s="547"/>
      <c r="L127" s="547"/>
      <c r="M127" s="547"/>
      <c r="N127" s="547"/>
      <c r="O127" s="544"/>
      <c r="P127" s="544"/>
      <c r="Q127" s="544"/>
      <c r="R127" s="547"/>
      <c r="S127" s="547"/>
      <c r="T127" s="547"/>
      <c r="U127" s="547"/>
      <c r="V127" s="551"/>
      <c r="W127" s="547"/>
      <c r="X127" s="544"/>
      <c r="Y127" s="544"/>
      <c r="Z127" s="544"/>
    </row>
    <row r="128" ht="21.0" customHeight="1">
      <c r="A128" s="544"/>
      <c r="B128" s="545"/>
      <c r="C128" s="545"/>
      <c r="D128" s="545"/>
      <c r="E128" s="545"/>
      <c r="F128" s="553"/>
      <c r="G128" s="553"/>
      <c r="H128" s="545"/>
      <c r="I128" s="548"/>
      <c r="J128" s="548"/>
      <c r="K128" s="547"/>
      <c r="L128" s="547"/>
      <c r="M128" s="547"/>
      <c r="N128" s="547"/>
      <c r="O128" s="544"/>
      <c r="P128" s="544"/>
      <c r="Q128" s="544"/>
      <c r="R128" s="547"/>
      <c r="S128" s="547"/>
      <c r="T128" s="547"/>
      <c r="U128" s="547"/>
      <c r="V128" s="551"/>
      <c r="W128" s="547"/>
      <c r="X128" s="544"/>
      <c r="Y128" s="544"/>
      <c r="Z128" s="544"/>
    </row>
    <row r="129" ht="21.0" customHeight="1">
      <c r="A129" s="544"/>
      <c r="B129" s="545"/>
      <c r="C129" s="545"/>
      <c r="D129" s="545"/>
      <c r="E129" s="545"/>
      <c r="F129" s="553"/>
      <c r="G129" s="553"/>
      <c r="H129" s="545"/>
      <c r="I129" s="548"/>
      <c r="J129" s="548"/>
      <c r="K129" s="547"/>
      <c r="L129" s="547"/>
      <c r="M129" s="547"/>
      <c r="N129" s="547"/>
      <c r="O129" s="544"/>
      <c r="P129" s="544"/>
      <c r="Q129" s="544"/>
      <c r="R129" s="547"/>
      <c r="S129" s="547"/>
      <c r="T129" s="547"/>
      <c r="U129" s="547"/>
      <c r="V129" s="551"/>
      <c r="W129" s="547"/>
      <c r="X129" s="544"/>
      <c r="Y129" s="544"/>
      <c r="Z129" s="544"/>
    </row>
    <row r="130" ht="21.0" customHeight="1">
      <c r="A130" s="544"/>
      <c r="B130" s="545"/>
      <c r="C130" s="545"/>
      <c r="D130" s="545"/>
      <c r="E130" s="545"/>
      <c r="F130" s="553"/>
      <c r="G130" s="553"/>
      <c r="H130" s="545"/>
      <c r="I130" s="548"/>
      <c r="J130" s="548"/>
      <c r="K130" s="547"/>
      <c r="L130" s="547"/>
      <c r="M130" s="547"/>
      <c r="N130" s="547"/>
      <c r="O130" s="544"/>
      <c r="P130" s="544"/>
      <c r="Q130" s="544"/>
      <c r="R130" s="547"/>
      <c r="S130" s="547"/>
      <c r="T130" s="547"/>
      <c r="U130" s="547"/>
      <c r="V130" s="551"/>
      <c r="W130" s="547"/>
      <c r="X130" s="544"/>
      <c r="Y130" s="544"/>
      <c r="Z130" s="544"/>
    </row>
    <row r="131" ht="21.0" customHeight="1">
      <c r="A131" s="544"/>
      <c r="B131" s="545"/>
      <c r="C131" s="545"/>
      <c r="D131" s="545"/>
      <c r="E131" s="545"/>
      <c r="F131" s="553"/>
      <c r="G131" s="553"/>
      <c r="H131" s="545"/>
      <c r="I131" s="548"/>
      <c r="J131" s="548"/>
      <c r="K131" s="547"/>
      <c r="L131" s="547"/>
      <c r="M131" s="547"/>
      <c r="N131" s="547"/>
      <c r="O131" s="544"/>
      <c r="P131" s="544"/>
      <c r="Q131" s="544"/>
      <c r="R131" s="547"/>
      <c r="S131" s="547"/>
      <c r="T131" s="547"/>
      <c r="U131" s="547"/>
      <c r="V131" s="551"/>
      <c r="W131" s="547"/>
      <c r="X131" s="544"/>
      <c r="Y131" s="544"/>
      <c r="Z131" s="544"/>
    </row>
    <row r="132" ht="21.0" customHeight="1">
      <c r="A132" s="544"/>
      <c r="B132" s="545"/>
      <c r="C132" s="545"/>
      <c r="D132" s="545"/>
      <c r="E132" s="545"/>
      <c r="F132" s="553"/>
      <c r="G132" s="553"/>
      <c r="H132" s="545"/>
      <c r="I132" s="548"/>
      <c r="J132" s="548"/>
      <c r="K132" s="547"/>
      <c r="L132" s="547"/>
      <c r="M132" s="547"/>
      <c r="N132" s="547"/>
      <c r="O132" s="544"/>
      <c r="P132" s="544"/>
      <c r="Q132" s="544"/>
      <c r="R132" s="547"/>
      <c r="S132" s="547"/>
      <c r="T132" s="547"/>
      <c r="U132" s="547"/>
      <c r="V132" s="551"/>
      <c r="W132" s="547"/>
      <c r="X132" s="544"/>
      <c r="Y132" s="544"/>
      <c r="Z132" s="544"/>
    </row>
    <row r="133" ht="21.0" customHeight="1">
      <c r="A133" s="544"/>
      <c r="B133" s="545"/>
      <c r="C133" s="545"/>
      <c r="D133" s="545"/>
      <c r="E133" s="545"/>
      <c r="F133" s="553"/>
      <c r="G133" s="553"/>
      <c r="H133" s="545"/>
      <c r="I133" s="548"/>
      <c r="J133" s="548"/>
      <c r="K133" s="547"/>
      <c r="L133" s="547"/>
      <c r="M133" s="547"/>
      <c r="N133" s="547"/>
      <c r="O133" s="544"/>
      <c r="P133" s="544"/>
      <c r="Q133" s="544"/>
      <c r="R133" s="547"/>
      <c r="S133" s="547"/>
      <c r="T133" s="547"/>
      <c r="U133" s="547"/>
      <c r="V133" s="551"/>
      <c r="W133" s="547"/>
      <c r="X133" s="544"/>
      <c r="Y133" s="544"/>
      <c r="Z133" s="544"/>
    </row>
    <row r="134" ht="21.0" customHeight="1">
      <c r="A134" s="544"/>
      <c r="B134" s="545"/>
      <c r="C134" s="545"/>
      <c r="D134" s="545"/>
      <c r="E134" s="545"/>
      <c r="F134" s="553"/>
      <c r="G134" s="553"/>
      <c r="H134" s="545"/>
      <c r="I134" s="548"/>
      <c r="J134" s="548"/>
      <c r="K134" s="547"/>
      <c r="L134" s="547"/>
      <c r="M134" s="547"/>
      <c r="N134" s="547"/>
      <c r="O134" s="544"/>
      <c r="P134" s="544"/>
      <c r="Q134" s="544"/>
      <c r="R134" s="547"/>
      <c r="S134" s="547"/>
      <c r="T134" s="547"/>
      <c r="U134" s="547"/>
      <c r="V134" s="551"/>
      <c r="W134" s="547"/>
      <c r="X134" s="544"/>
      <c r="Y134" s="544"/>
      <c r="Z134" s="544"/>
    </row>
    <row r="135" ht="21.0" customHeight="1">
      <c r="A135" s="544"/>
      <c r="B135" s="545"/>
      <c r="C135" s="545"/>
      <c r="D135" s="545"/>
      <c r="E135" s="545"/>
      <c r="F135" s="553"/>
      <c r="G135" s="553"/>
      <c r="H135" s="545"/>
      <c r="I135" s="548"/>
      <c r="J135" s="548"/>
      <c r="K135" s="547"/>
      <c r="L135" s="547"/>
      <c r="M135" s="547"/>
      <c r="N135" s="547"/>
      <c r="O135" s="544"/>
      <c r="P135" s="544"/>
      <c r="Q135" s="544"/>
      <c r="R135" s="547"/>
      <c r="S135" s="547"/>
      <c r="T135" s="547"/>
      <c r="U135" s="547"/>
      <c r="V135" s="551"/>
      <c r="W135" s="547"/>
      <c r="X135" s="544"/>
      <c r="Y135" s="544"/>
      <c r="Z135" s="544"/>
    </row>
    <row r="136" ht="21.0" customHeight="1">
      <c r="A136" s="544"/>
      <c r="B136" s="545"/>
      <c r="C136" s="545"/>
      <c r="D136" s="545"/>
      <c r="E136" s="545"/>
      <c r="F136" s="553"/>
      <c r="G136" s="553"/>
      <c r="H136" s="545"/>
      <c r="I136" s="548"/>
      <c r="J136" s="548"/>
      <c r="K136" s="547"/>
      <c r="L136" s="547"/>
      <c r="M136" s="547"/>
      <c r="N136" s="547"/>
      <c r="O136" s="544"/>
      <c r="P136" s="544"/>
      <c r="Q136" s="544"/>
      <c r="R136" s="547"/>
      <c r="S136" s="547"/>
      <c r="T136" s="547"/>
      <c r="U136" s="547"/>
      <c r="V136" s="551"/>
      <c r="W136" s="547"/>
      <c r="X136" s="544"/>
      <c r="Y136" s="544"/>
      <c r="Z136" s="544"/>
    </row>
    <row r="137" ht="21.0" customHeight="1">
      <c r="A137" s="544"/>
      <c r="B137" s="545"/>
      <c r="C137" s="545"/>
      <c r="D137" s="545"/>
      <c r="E137" s="545"/>
      <c r="F137" s="553"/>
      <c r="G137" s="553"/>
      <c r="H137" s="545"/>
      <c r="I137" s="548"/>
      <c r="J137" s="548"/>
      <c r="K137" s="547"/>
      <c r="L137" s="547"/>
      <c r="M137" s="547"/>
      <c r="N137" s="547"/>
      <c r="O137" s="544"/>
      <c r="P137" s="544"/>
      <c r="Q137" s="544"/>
      <c r="R137" s="547"/>
      <c r="S137" s="547"/>
      <c r="T137" s="547"/>
      <c r="U137" s="547"/>
      <c r="V137" s="551"/>
      <c r="W137" s="547"/>
      <c r="X137" s="544"/>
      <c r="Y137" s="544"/>
      <c r="Z137" s="544"/>
    </row>
    <row r="138" ht="21.0" customHeight="1">
      <c r="A138" s="544"/>
      <c r="B138" s="545"/>
      <c r="C138" s="545"/>
      <c r="D138" s="545"/>
      <c r="E138" s="545"/>
      <c r="F138" s="553"/>
      <c r="G138" s="553"/>
      <c r="H138" s="545"/>
      <c r="I138" s="548"/>
      <c r="J138" s="548"/>
      <c r="K138" s="547"/>
      <c r="L138" s="547"/>
      <c r="M138" s="547"/>
      <c r="N138" s="547"/>
      <c r="O138" s="544"/>
      <c r="P138" s="544"/>
      <c r="Q138" s="544"/>
      <c r="R138" s="547"/>
      <c r="S138" s="547"/>
      <c r="T138" s="547"/>
      <c r="U138" s="547"/>
      <c r="V138" s="551"/>
      <c r="W138" s="547"/>
      <c r="X138" s="544"/>
      <c r="Y138" s="544"/>
      <c r="Z138" s="544"/>
    </row>
    <row r="139" ht="21.0" customHeight="1">
      <c r="A139" s="544"/>
      <c r="B139" s="545"/>
      <c r="C139" s="545"/>
      <c r="D139" s="545"/>
      <c r="E139" s="545"/>
      <c r="F139" s="553"/>
      <c r="G139" s="553"/>
      <c r="H139" s="545"/>
      <c r="I139" s="548"/>
      <c r="J139" s="548"/>
      <c r="K139" s="547"/>
      <c r="L139" s="547"/>
      <c r="M139" s="547"/>
      <c r="N139" s="547"/>
      <c r="O139" s="544"/>
      <c r="P139" s="544"/>
      <c r="Q139" s="544"/>
      <c r="R139" s="547"/>
      <c r="S139" s="547"/>
      <c r="T139" s="547"/>
      <c r="U139" s="547"/>
      <c r="V139" s="551"/>
      <c r="W139" s="547"/>
      <c r="X139" s="544"/>
      <c r="Y139" s="544"/>
      <c r="Z139" s="544"/>
    </row>
    <row r="140" ht="21.0" customHeight="1">
      <c r="A140" s="544"/>
      <c r="B140" s="545"/>
      <c r="C140" s="545"/>
      <c r="D140" s="545"/>
      <c r="E140" s="545"/>
      <c r="F140" s="553"/>
      <c r="G140" s="553"/>
      <c r="H140" s="545"/>
      <c r="I140" s="548"/>
      <c r="J140" s="548"/>
      <c r="K140" s="547"/>
      <c r="L140" s="547"/>
      <c r="M140" s="547"/>
      <c r="N140" s="547"/>
      <c r="O140" s="544"/>
      <c r="P140" s="544"/>
      <c r="Q140" s="544"/>
      <c r="R140" s="547"/>
      <c r="S140" s="547"/>
      <c r="T140" s="547"/>
      <c r="U140" s="547"/>
      <c r="V140" s="551"/>
      <c r="W140" s="547"/>
      <c r="X140" s="544"/>
      <c r="Y140" s="544"/>
      <c r="Z140" s="544"/>
    </row>
    <row r="141" ht="21.0" customHeight="1">
      <c r="A141" s="544"/>
      <c r="B141" s="545"/>
      <c r="C141" s="545"/>
      <c r="D141" s="545"/>
      <c r="E141" s="545"/>
      <c r="F141" s="553"/>
      <c r="G141" s="553"/>
      <c r="H141" s="545"/>
      <c r="I141" s="548"/>
      <c r="J141" s="548"/>
      <c r="K141" s="547"/>
      <c r="L141" s="547"/>
      <c r="M141" s="547"/>
      <c r="N141" s="547"/>
      <c r="O141" s="544"/>
      <c r="P141" s="544"/>
      <c r="Q141" s="544"/>
      <c r="R141" s="547"/>
      <c r="S141" s="547"/>
      <c r="T141" s="547"/>
      <c r="U141" s="547"/>
      <c r="V141" s="551"/>
      <c r="W141" s="547"/>
      <c r="X141" s="544"/>
      <c r="Y141" s="544"/>
      <c r="Z141" s="544"/>
    </row>
    <row r="142" ht="21.0" customHeight="1">
      <c r="A142" s="544"/>
      <c r="B142" s="545"/>
      <c r="C142" s="545"/>
      <c r="D142" s="545"/>
      <c r="E142" s="545"/>
      <c r="F142" s="553"/>
      <c r="G142" s="553"/>
      <c r="H142" s="545"/>
      <c r="I142" s="548"/>
      <c r="J142" s="548"/>
      <c r="K142" s="547"/>
      <c r="L142" s="547"/>
      <c r="M142" s="547"/>
      <c r="N142" s="547"/>
      <c r="O142" s="544"/>
      <c r="P142" s="544"/>
      <c r="Q142" s="544"/>
      <c r="R142" s="547"/>
      <c r="S142" s="547"/>
      <c r="T142" s="547"/>
      <c r="U142" s="547"/>
      <c r="V142" s="551"/>
      <c r="W142" s="547"/>
      <c r="X142" s="544"/>
      <c r="Y142" s="544"/>
      <c r="Z142" s="544"/>
    </row>
    <row r="143" ht="21.0" customHeight="1">
      <c r="A143" s="544"/>
      <c r="B143" s="545"/>
      <c r="C143" s="545"/>
      <c r="D143" s="545"/>
      <c r="E143" s="545"/>
      <c r="F143" s="553"/>
      <c r="G143" s="553"/>
      <c r="H143" s="545"/>
      <c r="I143" s="548"/>
      <c r="J143" s="548"/>
      <c r="K143" s="547"/>
      <c r="L143" s="547"/>
      <c r="M143" s="547"/>
      <c r="N143" s="547"/>
      <c r="O143" s="544"/>
      <c r="P143" s="544"/>
      <c r="Q143" s="544"/>
      <c r="R143" s="547"/>
      <c r="S143" s="547"/>
      <c r="T143" s="547"/>
      <c r="U143" s="547"/>
      <c r="V143" s="551"/>
      <c r="W143" s="547"/>
      <c r="X143" s="544"/>
      <c r="Y143" s="544"/>
      <c r="Z143" s="544"/>
    </row>
    <row r="144" ht="21.0" customHeight="1">
      <c r="A144" s="544"/>
      <c r="B144" s="545"/>
      <c r="C144" s="545"/>
      <c r="D144" s="545"/>
      <c r="E144" s="545"/>
      <c r="F144" s="553"/>
      <c r="G144" s="553"/>
      <c r="H144" s="545"/>
      <c r="I144" s="548"/>
      <c r="J144" s="548"/>
      <c r="K144" s="547"/>
      <c r="L144" s="547"/>
      <c r="M144" s="547"/>
      <c r="N144" s="547"/>
      <c r="O144" s="544"/>
      <c r="P144" s="544"/>
      <c r="Q144" s="544"/>
      <c r="R144" s="547"/>
      <c r="S144" s="547"/>
      <c r="T144" s="547"/>
      <c r="U144" s="547"/>
      <c r="V144" s="551"/>
      <c r="W144" s="547"/>
      <c r="X144" s="544"/>
      <c r="Y144" s="544"/>
      <c r="Z144" s="544"/>
    </row>
    <row r="145" ht="21.0" customHeight="1">
      <c r="A145" s="544"/>
      <c r="B145" s="545"/>
      <c r="C145" s="545"/>
      <c r="D145" s="545"/>
      <c r="E145" s="545"/>
      <c r="F145" s="553"/>
      <c r="G145" s="553"/>
      <c r="H145" s="545"/>
      <c r="I145" s="548"/>
      <c r="J145" s="548"/>
      <c r="K145" s="547"/>
      <c r="L145" s="547"/>
      <c r="M145" s="547"/>
      <c r="N145" s="547"/>
      <c r="O145" s="544"/>
      <c r="P145" s="544"/>
      <c r="Q145" s="544"/>
      <c r="R145" s="547"/>
      <c r="S145" s="547"/>
      <c r="T145" s="547"/>
      <c r="U145" s="547"/>
      <c r="V145" s="551"/>
      <c r="W145" s="547"/>
      <c r="X145" s="544"/>
      <c r="Y145" s="544"/>
      <c r="Z145" s="544"/>
    </row>
    <row r="146" ht="21.0" customHeight="1">
      <c r="A146" s="544"/>
      <c r="B146" s="545"/>
      <c r="C146" s="545"/>
      <c r="D146" s="545"/>
      <c r="E146" s="545"/>
      <c r="F146" s="553"/>
      <c r="G146" s="553"/>
      <c r="H146" s="545"/>
      <c r="I146" s="548"/>
      <c r="J146" s="548"/>
      <c r="K146" s="547"/>
      <c r="L146" s="547"/>
      <c r="M146" s="547"/>
      <c r="N146" s="547"/>
      <c r="O146" s="544"/>
      <c r="P146" s="544"/>
      <c r="Q146" s="544"/>
      <c r="R146" s="547"/>
      <c r="S146" s="547"/>
      <c r="T146" s="547"/>
      <c r="U146" s="547"/>
      <c r="V146" s="551"/>
      <c r="W146" s="547"/>
      <c r="X146" s="544"/>
      <c r="Y146" s="544"/>
      <c r="Z146" s="544"/>
    </row>
    <row r="147" ht="21.0" customHeight="1">
      <c r="A147" s="544"/>
      <c r="B147" s="545"/>
      <c r="C147" s="545"/>
      <c r="D147" s="545"/>
      <c r="E147" s="545"/>
      <c r="F147" s="553"/>
      <c r="G147" s="553"/>
      <c r="H147" s="545"/>
      <c r="I147" s="548"/>
      <c r="J147" s="548"/>
      <c r="K147" s="547"/>
      <c r="L147" s="547"/>
      <c r="M147" s="547"/>
      <c r="N147" s="547"/>
      <c r="O147" s="544"/>
      <c r="P147" s="544"/>
      <c r="Q147" s="544"/>
      <c r="R147" s="547"/>
      <c r="S147" s="547"/>
      <c r="T147" s="547"/>
      <c r="U147" s="547"/>
      <c r="V147" s="551"/>
      <c r="W147" s="547"/>
      <c r="X147" s="544"/>
      <c r="Y147" s="544"/>
      <c r="Z147" s="544"/>
    </row>
    <row r="148" ht="21.0" customHeight="1">
      <c r="A148" s="544"/>
      <c r="B148" s="545"/>
      <c r="C148" s="545"/>
      <c r="D148" s="545"/>
      <c r="E148" s="545"/>
      <c r="F148" s="553"/>
      <c r="G148" s="553"/>
      <c r="H148" s="545"/>
      <c r="I148" s="548"/>
      <c r="J148" s="548"/>
      <c r="K148" s="547"/>
      <c r="L148" s="547"/>
      <c r="M148" s="547"/>
      <c r="N148" s="547"/>
      <c r="O148" s="544"/>
      <c r="P148" s="544"/>
      <c r="Q148" s="544"/>
      <c r="R148" s="547"/>
      <c r="S148" s="547"/>
      <c r="T148" s="547"/>
      <c r="U148" s="547"/>
      <c r="V148" s="551"/>
      <c r="W148" s="547"/>
      <c r="X148" s="544"/>
      <c r="Y148" s="544"/>
      <c r="Z148" s="544"/>
    </row>
    <row r="149" ht="21.0" customHeight="1">
      <c r="A149" s="544"/>
      <c r="B149" s="545"/>
      <c r="C149" s="545"/>
      <c r="D149" s="545"/>
      <c r="E149" s="545"/>
      <c r="F149" s="553"/>
      <c r="G149" s="553"/>
      <c r="H149" s="545"/>
      <c r="I149" s="548"/>
      <c r="J149" s="548"/>
      <c r="K149" s="547"/>
      <c r="L149" s="547"/>
      <c r="M149" s="547"/>
      <c r="N149" s="547"/>
      <c r="O149" s="544"/>
      <c r="P149" s="544"/>
      <c r="Q149" s="544"/>
      <c r="R149" s="547"/>
      <c r="S149" s="547"/>
      <c r="T149" s="547"/>
      <c r="U149" s="547"/>
      <c r="V149" s="551"/>
      <c r="W149" s="547"/>
      <c r="X149" s="544"/>
      <c r="Y149" s="544"/>
      <c r="Z149" s="544"/>
    </row>
    <row r="150" ht="21.0" customHeight="1">
      <c r="A150" s="544"/>
      <c r="B150" s="545"/>
      <c r="C150" s="545"/>
      <c r="D150" s="545"/>
      <c r="E150" s="545"/>
      <c r="F150" s="553"/>
      <c r="G150" s="553"/>
      <c r="H150" s="545"/>
      <c r="I150" s="548"/>
      <c r="J150" s="548"/>
      <c r="K150" s="547"/>
      <c r="L150" s="547"/>
      <c r="M150" s="547"/>
      <c r="N150" s="547"/>
      <c r="O150" s="544"/>
      <c r="P150" s="544"/>
      <c r="Q150" s="544"/>
      <c r="R150" s="547"/>
      <c r="S150" s="547"/>
      <c r="T150" s="547"/>
      <c r="U150" s="547"/>
      <c r="V150" s="551"/>
      <c r="W150" s="547"/>
      <c r="X150" s="544"/>
      <c r="Y150" s="544"/>
      <c r="Z150" s="544"/>
    </row>
    <row r="151" ht="21.0" customHeight="1">
      <c r="A151" s="544"/>
      <c r="B151" s="545"/>
      <c r="C151" s="545"/>
      <c r="D151" s="545"/>
      <c r="E151" s="545"/>
      <c r="F151" s="553"/>
      <c r="G151" s="553"/>
      <c r="H151" s="545"/>
      <c r="I151" s="548"/>
      <c r="J151" s="548"/>
      <c r="K151" s="547"/>
      <c r="L151" s="547"/>
      <c r="M151" s="547"/>
      <c r="N151" s="547"/>
      <c r="O151" s="544"/>
      <c r="P151" s="544"/>
      <c r="Q151" s="544"/>
      <c r="R151" s="547"/>
      <c r="S151" s="547"/>
      <c r="T151" s="547"/>
      <c r="U151" s="547"/>
      <c r="V151" s="551"/>
      <c r="W151" s="547"/>
      <c r="X151" s="544"/>
      <c r="Y151" s="544"/>
      <c r="Z151" s="544"/>
    </row>
    <row r="152" ht="21.0" customHeight="1">
      <c r="A152" s="544"/>
      <c r="B152" s="545"/>
      <c r="C152" s="545"/>
      <c r="D152" s="545"/>
      <c r="E152" s="545"/>
      <c r="F152" s="553"/>
      <c r="G152" s="553"/>
      <c r="H152" s="545"/>
      <c r="I152" s="548"/>
      <c r="J152" s="548"/>
      <c r="K152" s="547"/>
      <c r="L152" s="547"/>
      <c r="M152" s="547"/>
      <c r="N152" s="547"/>
      <c r="O152" s="544"/>
      <c r="P152" s="544"/>
      <c r="Q152" s="544"/>
      <c r="R152" s="547"/>
      <c r="S152" s="547"/>
      <c r="T152" s="547"/>
      <c r="U152" s="547"/>
      <c r="V152" s="551"/>
      <c r="W152" s="547"/>
      <c r="X152" s="544"/>
      <c r="Y152" s="544"/>
      <c r="Z152" s="544"/>
    </row>
    <row r="153" ht="21.0" customHeight="1">
      <c r="A153" s="544"/>
      <c r="B153" s="545"/>
      <c r="C153" s="545"/>
      <c r="D153" s="545"/>
      <c r="E153" s="545"/>
      <c r="F153" s="553"/>
      <c r="G153" s="553"/>
      <c r="H153" s="545"/>
      <c r="I153" s="548"/>
      <c r="J153" s="548"/>
      <c r="K153" s="547"/>
      <c r="L153" s="547"/>
      <c r="M153" s="547"/>
      <c r="N153" s="547"/>
      <c r="O153" s="544"/>
      <c r="P153" s="544"/>
      <c r="Q153" s="544"/>
      <c r="R153" s="547"/>
      <c r="S153" s="547"/>
      <c r="T153" s="547"/>
      <c r="U153" s="547"/>
      <c r="V153" s="551"/>
      <c r="W153" s="547"/>
      <c r="X153" s="544"/>
      <c r="Y153" s="544"/>
      <c r="Z153" s="544"/>
    </row>
    <row r="154" ht="21.0" customHeight="1">
      <c r="A154" s="544"/>
      <c r="B154" s="545"/>
      <c r="C154" s="545"/>
      <c r="D154" s="545"/>
      <c r="E154" s="545"/>
      <c r="F154" s="553"/>
      <c r="G154" s="553"/>
      <c r="H154" s="545"/>
      <c r="I154" s="548"/>
      <c r="J154" s="548"/>
      <c r="K154" s="547"/>
      <c r="L154" s="547"/>
      <c r="M154" s="547"/>
      <c r="N154" s="547"/>
      <c r="O154" s="544"/>
      <c r="P154" s="544"/>
      <c r="Q154" s="544"/>
      <c r="R154" s="547"/>
      <c r="S154" s="547"/>
      <c r="T154" s="547"/>
      <c r="U154" s="547"/>
      <c r="V154" s="551"/>
      <c r="W154" s="547"/>
      <c r="X154" s="544"/>
      <c r="Y154" s="544"/>
      <c r="Z154" s="544"/>
    </row>
    <row r="155" ht="21.0" customHeight="1">
      <c r="A155" s="544"/>
      <c r="B155" s="545"/>
      <c r="C155" s="545"/>
      <c r="D155" s="545"/>
      <c r="E155" s="545"/>
      <c r="F155" s="553"/>
      <c r="G155" s="553"/>
      <c r="H155" s="545"/>
      <c r="I155" s="548"/>
      <c r="J155" s="548"/>
      <c r="K155" s="547"/>
      <c r="L155" s="547"/>
      <c r="M155" s="547"/>
      <c r="N155" s="547"/>
      <c r="O155" s="544"/>
      <c r="P155" s="544"/>
      <c r="Q155" s="544"/>
      <c r="R155" s="547"/>
      <c r="S155" s="547"/>
      <c r="T155" s="547"/>
      <c r="U155" s="547"/>
      <c r="V155" s="551"/>
      <c r="W155" s="547"/>
      <c r="X155" s="544"/>
      <c r="Y155" s="544"/>
      <c r="Z155" s="544"/>
    </row>
    <row r="156" ht="21.0" customHeight="1">
      <c r="A156" s="544"/>
      <c r="B156" s="545"/>
      <c r="C156" s="545"/>
      <c r="D156" s="545"/>
      <c r="E156" s="545"/>
      <c r="F156" s="553"/>
      <c r="G156" s="553"/>
      <c r="H156" s="545"/>
      <c r="I156" s="548"/>
      <c r="J156" s="548"/>
      <c r="K156" s="547"/>
      <c r="L156" s="547"/>
      <c r="M156" s="547"/>
      <c r="N156" s="547"/>
      <c r="O156" s="544"/>
      <c r="P156" s="544"/>
      <c r="Q156" s="544"/>
      <c r="R156" s="547"/>
      <c r="S156" s="547"/>
      <c r="T156" s="547"/>
      <c r="U156" s="547"/>
      <c r="V156" s="551"/>
      <c r="W156" s="547"/>
      <c r="X156" s="544"/>
      <c r="Y156" s="544"/>
      <c r="Z156" s="544"/>
    </row>
    <row r="157" ht="21.0" customHeight="1">
      <c r="A157" s="544"/>
      <c r="B157" s="545"/>
      <c r="C157" s="545"/>
      <c r="D157" s="545"/>
      <c r="E157" s="545"/>
      <c r="F157" s="553"/>
      <c r="G157" s="553"/>
      <c r="H157" s="545"/>
      <c r="I157" s="548"/>
      <c r="J157" s="548"/>
      <c r="K157" s="547"/>
      <c r="L157" s="547"/>
      <c r="M157" s="547"/>
      <c r="N157" s="547"/>
      <c r="O157" s="544"/>
      <c r="P157" s="544"/>
      <c r="Q157" s="544"/>
      <c r="R157" s="547"/>
      <c r="S157" s="547"/>
      <c r="T157" s="547"/>
      <c r="U157" s="547"/>
      <c r="V157" s="551"/>
      <c r="W157" s="547"/>
      <c r="X157" s="544"/>
      <c r="Y157" s="544"/>
      <c r="Z157" s="544"/>
    </row>
    <row r="158" ht="21.0" customHeight="1">
      <c r="A158" s="544"/>
      <c r="B158" s="545"/>
      <c r="C158" s="545"/>
      <c r="D158" s="545"/>
      <c r="E158" s="545"/>
      <c r="F158" s="553"/>
      <c r="G158" s="553"/>
      <c r="H158" s="545"/>
      <c r="I158" s="548"/>
      <c r="J158" s="548"/>
      <c r="K158" s="547"/>
      <c r="L158" s="547"/>
      <c r="M158" s="547"/>
      <c r="N158" s="547"/>
      <c r="O158" s="544"/>
      <c r="P158" s="544"/>
      <c r="Q158" s="544"/>
      <c r="R158" s="547"/>
      <c r="S158" s="547"/>
      <c r="T158" s="547"/>
      <c r="U158" s="547"/>
      <c r="V158" s="551"/>
      <c r="W158" s="547"/>
      <c r="X158" s="544"/>
      <c r="Y158" s="544"/>
      <c r="Z158" s="544"/>
    </row>
    <row r="159" ht="21.0" customHeight="1">
      <c r="A159" s="544"/>
      <c r="B159" s="545"/>
      <c r="C159" s="545"/>
      <c r="D159" s="545"/>
      <c r="E159" s="545"/>
      <c r="F159" s="553"/>
      <c r="G159" s="553"/>
      <c r="H159" s="545"/>
      <c r="I159" s="548"/>
      <c r="J159" s="548"/>
      <c r="K159" s="547"/>
      <c r="L159" s="547"/>
      <c r="M159" s="547"/>
      <c r="N159" s="547"/>
      <c r="O159" s="544"/>
      <c r="P159" s="544"/>
      <c r="Q159" s="544"/>
      <c r="R159" s="547"/>
      <c r="S159" s="547"/>
      <c r="T159" s="547"/>
      <c r="U159" s="547"/>
      <c r="V159" s="551"/>
      <c r="W159" s="547"/>
      <c r="X159" s="544"/>
      <c r="Y159" s="544"/>
      <c r="Z159" s="544"/>
    </row>
    <row r="160" ht="21.0" customHeight="1">
      <c r="A160" s="544"/>
      <c r="B160" s="545"/>
      <c r="C160" s="545"/>
      <c r="D160" s="545"/>
      <c r="E160" s="545"/>
      <c r="F160" s="553"/>
      <c r="G160" s="553"/>
      <c r="H160" s="545"/>
      <c r="I160" s="548"/>
      <c r="J160" s="548"/>
      <c r="K160" s="547"/>
      <c r="L160" s="547"/>
      <c r="M160" s="547"/>
      <c r="N160" s="547"/>
      <c r="O160" s="544"/>
      <c r="P160" s="544"/>
      <c r="Q160" s="544"/>
      <c r="R160" s="547"/>
      <c r="S160" s="547"/>
      <c r="T160" s="547"/>
      <c r="U160" s="547"/>
      <c r="V160" s="551"/>
      <c r="W160" s="547"/>
      <c r="X160" s="544"/>
      <c r="Y160" s="544"/>
      <c r="Z160" s="544"/>
    </row>
    <row r="161" ht="21.0" customHeight="1">
      <c r="A161" s="544"/>
      <c r="B161" s="545"/>
      <c r="C161" s="545"/>
      <c r="D161" s="545"/>
      <c r="E161" s="545"/>
      <c r="F161" s="553"/>
      <c r="G161" s="553"/>
      <c r="H161" s="545"/>
      <c r="I161" s="548"/>
      <c r="J161" s="548"/>
      <c r="K161" s="547"/>
      <c r="L161" s="547"/>
      <c r="M161" s="547"/>
      <c r="N161" s="547"/>
      <c r="O161" s="544"/>
      <c r="P161" s="544"/>
      <c r="Q161" s="544"/>
      <c r="R161" s="547"/>
      <c r="S161" s="547"/>
      <c r="T161" s="547"/>
      <c r="U161" s="547"/>
      <c r="V161" s="551"/>
      <c r="W161" s="547"/>
      <c r="X161" s="544"/>
      <c r="Y161" s="544"/>
      <c r="Z161" s="544"/>
    </row>
    <row r="162" ht="21.0" customHeight="1">
      <c r="A162" s="544"/>
      <c r="B162" s="545"/>
      <c r="C162" s="545"/>
      <c r="D162" s="545"/>
      <c r="E162" s="545"/>
      <c r="F162" s="553"/>
      <c r="G162" s="553"/>
      <c r="H162" s="545"/>
      <c r="I162" s="548"/>
      <c r="J162" s="548"/>
      <c r="K162" s="547"/>
      <c r="L162" s="547"/>
      <c r="M162" s="547"/>
      <c r="N162" s="547"/>
      <c r="O162" s="544"/>
      <c r="P162" s="544"/>
      <c r="Q162" s="544"/>
      <c r="R162" s="547"/>
      <c r="S162" s="547"/>
      <c r="T162" s="547"/>
      <c r="U162" s="547"/>
      <c r="V162" s="551"/>
      <c r="W162" s="547"/>
      <c r="X162" s="544"/>
      <c r="Y162" s="544"/>
      <c r="Z162" s="544"/>
    </row>
    <row r="163" ht="21.0" customHeight="1">
      <c r="A163" s="544"/>
      <c r="B163" s="545"/>
      <c r="C163" s="545"/>
      <c r="D163" s="545"/>
      <c r="E163" s="545"/>
      <c r="F163" s="553"/>
      <c r="G163" s="553"/>
      <c r="H163" s="545"/>
      <c r="I163" s="548"/>
      <c r="J163" s="548"/>
      <c r="K163" s="547"/>
      <c r="L163" s="547"/>
      <c r="M163" s="547"/>
      <c r="N163" s="547"/>
      <c r="O163" s="544"/>
      <c r="P163" s="544"/>
      <c r="Q163" s="544"/>
      <c r="R163" s="547"/>
      <c r="S163" s="547"/>
      <c r="T163" s="547"/>
      <c r="U163" s="547"/>
      <c r="V163" s="551"/>
      <c r="W163" s="547"/>
      <c r="X163" s="544"/>
      <c r="Y163" s="544"/>
      <c r="Z163" s="544"/>
    </row>
    <row r="164" ht="21.0" customHeight="1">
      <c r="A164" s="544"/>
      <c r="B164" s="545"/>
      <c r="C164" s="545"/>
      <c r="D164" s="545"/>
      <c r="E164" s="545"/>
      <c r="F164" s="553"/>
      <c r="G164" s="553"/>
      <c r="H164" s="545"/>
      <c r="I164" s="548"/>
      <c r="J164" s="548"/>
      <c r="K164" s="547"/>
      <c r="L164" s="547"/>
      <c r="M164" s="547"/>
      <c r="N164" s="547"/>
      <c r="O164" s="544"/>
      <c r="P164" s="544"/>
      <c r="Q164" s="544"/>
      <c r="R164" s="547"/>
      <c r="S164" s="547"/>
      <c r="T164" s="547"/>
      <c r="U164" s="547"/>
      <c r="V164" s="551"/>
      <c r="W164" s="547"/>
      <c r="X164" s="544"/>
      <c r="Y164" s="544"/>
      <c r="Z164" s="544"/>
    </row>
    <row r="165" ht="21.0" customHeight="1">
      <c r="A165" s="544"/>
      <c r="B165" s="545"/>
      <c r="C165" s="545"/>
      <c r="D165" s="545"/>
      <c r="E165" s="545"/>
      <c r="F165" s="553"/>
      <c r="G165" s="553"/>
      <c r="H165" s="545"/>
      <c r="I165" s="548"/>
      <c r="J165" s="548"/>
      <c r="K165" s="547"/>
      <c r="L165" s="547"/>
      <c r="M165" s="547"/>
      <c r="N165" s="547"/>
      <c r="O165" s="544"/>
      <c r="P165" s="544"/>
      <c r="Q165" s="544"/>
      <c r="R165" s="547"/>
      <c r="S165" s="547"/>
      <c r="T165" s="547"/>
      <c r="U165" s="547"/>
      <c r="V165" s="551"/>
      <c r="W165" s="547"/>
      <c r="X165" s="544"/>
      <c r="Y165" s="544"/>
      <c r="Z165" s="544"/>
    </row>
    <row r="166" ht="21.0" customHeight="1">
      <c r="A166" s="544"/>
      <c r="B166" s="545"/>
      <c r="C166" s="545"/>
      <c r="D166" s="545"/>
      <c r="E166" s="545"/>
      <c r="F166" s="553"/>
      <c r="G166" s="553"/>
      <c r="H166" s="545"/>
      <c r="I166" s="548"/>
      <c r="J166" s="548"/>
      <c r="K166" s="547"/>
      <c r="L166" s="547"/>
      <c r="M166" s="547"/>
      <c r="N166" s="547"/>
      <c r="O166" s="544"/>
      <c r="P166" s="544"/>
      <c r="Q166" s="544"/>
      <c r="R166" s="547"/>
      <c r="S166" s="547"/>
      <c r="T166" s="547"/>
      <c r="U166" s="547"/>
      <c r="V166" s="551"/>
      <c r="W166" s="547"/>
      <c r="X166" s="544"/>
      <c r="Y166" s="544"/>
      <c r="Z166" s="544"/>
    </row>
    <row r="167" ht="21.0" customHeight="1">
      <c r="A167" s="544"/>
      <c r="B167" s="545"/>
      <c r="C167" s="545"/>
      <c r="D167" s="545"/>
      <c r="E167" s="545"/>
      <c r="F167" s="553"/>
      <c r="G167" s="553"/>
      <c r="H167" s="545"/>
      <c r="I167" s="548"/>
      <c r="J167" s="548"/>
      <c r="K167" s="547"/>
      <c r="L167" s="547"/>
      <c r="M167" s="547"/>
      <c r="N167" s="547"/>
      <c r="O167" s="544"/>
      <c r="P167" s="544"/>
      <c r="Q167" s="544"/>
      <c r="R167" s="547"/>
      <c r="S167" s="547"/>
      <c r="T167" s="547"/>
      <c r="U167" s="547"/>
      <c r="V167" s="551"/>
      <c r="W167" s="547"/>
      <c r="X167" s="544"/>
      <c r="Y167" s="544"/>
      <c r="Z167" s="544"/>
    </row>
    <row r="168" ht="21.0" customHeight="1">
      <c r="A168" s="544"/>
      <c r="B168" s="545"/>
      <c r="C168" s="545"/>
      <c r="D168" s="545"/>
      <c r="E168" s="545"/>
      <c r="F168" s="553"/>
      <c r="G168" s="553"/>
      <c r="H168" s="545"/>
      <c r="I168" s="548"/>
      <c r="J168" s="548"/>
      <c r="K168" s="547"/>
      <c r="L168" s="547"/>
      <c r="M168" s="547"/>
      <c r="N168" s="547"/>
      <c r="O168" s="544"/>
      <c r="P168" s="544"/>
      <c r="Q168" s="544"/>
      <c r="R168" s="547"/>
      <c r="S168" s="547"/>
      <c r="T168" s="547"/>
      <c r="U168" s="547"/>
      <c r="V168" s="551"/>
      <c r="W168" s="547"/>
      <c r="X168" s="544"/>
      <c r="Y168" s="544"/>
      <c r="Z168" s="544"/>
    </row>
    <row r="169" ht="21.0" customHeight="1">
      <c r="A169" s="544"/>
      <c r="B169" s="545"/>
      <c r="C169" s="545"/>
      <c r="D169" s="545"/>
      <c r="E169" s="545"/>
      <c r="F169" s="553"/>
      <c r="G169" s="553"/>
      <c r="H169" s="545"/>
      <c r="I169" s="548"/>
      <c r="J169" s="548"/>
      <c r="K169" s="547"/>
      <c r="L169" s="547"/>
      <c r="M169" s="547"/>
      <c r="N169" s="547"/>
      <c r="O169" s="544"/>
      <c r="P169" s="544"/>
      <c r="Q169" s="544"/>
      <c r="R169" s="547"/>
      <c r="S169" s="547"/>
      <c r="T169" s="547"/>
      <c r="U169" s="547"/>
      <c r="V169" s="551"/>
      <c r="W169" s="547"/>
      <c r="X169" s="544"/>
      <c r="Y169" s="544"/>
      <c r="Z169" s="544"/>
    </row>
    <row r="170" ht="21.0" customHeight="1">
      <c r="A170" s="544"/>
      <c r="B170" s="545"/>
      <c r="C170" s="545"/>
      <c r="D170" s="545"/>
      <c r="E170" s="545"/>
      <c r="F170" s="553"/>
      <c r="G170" s="553"/>
      <c r="H170" s="545"/>
      <c r="I170" s="548"/>
      <c r="J170" s="548"/>
      <c r="K170" s="547"/>
      <c r="L170" s="547"/>
      <c r="M170" s="547"/>
      <c r="N170" s="547"/>
      <c r="O170" s="544"/>
      <c r="P170" s="544"/>
      <c r="Q170" s="544"/>
      <c r="R170" s="547"/>
      <c r="S170" s="547"/>
      <c r="T170" s="547"/>
      <c r="U170" s="547"/>
      <c r="V170" s="551"/>
      <c r="W170" s="547"/>
      <c r="X170" s="544"/>
      <c r="Y170" s="544"/>
      <c r="Z170" s="544"/>
    </row>
    <row r="171" ht="21.0" customHeight="1">
      <c r="A171" s="544"/>
      <c r="B171" s="545"/>
      <c r="C171" s="545"/>
      <c r="D171" s="545"/>
      <c r="E171" s="545"/>
      <c r="F171" s="553"/>
      <c r="G171" s="553"/>
      <c r="H171" s="545"/>
      <c r="I171" s="548"/>
      <c r="J171" s="548"/>
      <c r="K171" s="547"/>
      <c r="L171" s="547"/>
      <c r="M171" s="547"/>
      <c r="N171" s="547"/>
      <c r="O171" s="544"/>
      <c r="P171" s="544"/>
      <c r="Q171" s="544"/>
      <c r="R171" s="547"/>
      <c r="S171" s="547"/>
      <c r="T171" s="547"/>
      <c r="U171" s="547"/>
      <c r="V171" s="551"/>
      <c r="W171" s="547"/>
      <c r="X171" s="544"/>
      <c r="Y171" s="544"/>
      <c r="Z171" s="544"/>
    </row>
    <row r="172" ht="21.0" customHeight="1">
      <c r="A172" s="544"/>
      <c r="B172" s="545"/>
      <c r="C172" s="545"/>
      <c r="D172" s="545"/>
      <c r="E172" s="545"/>
      <c r="F172" s="553"/>
      <c r="G172" s="553"/>
      <c r="H172" s="545"/>
      <c r="I172" s="548"/>
      <c r="J172" s="548"/>
      <c r="K172" s="547"/>
      <c r="L172" s="547"/>
      <c r="M172" s="547"/>
      <c r="N172" s="547"/>
      <c r="O172" s="544"/>
      <c r="P172" s="544"/>
      <c r="Q172" s="544"/>
      <c r="R172" s="547"/>
      <c r="S172" s="547"/>
      <c r="T172" s="547"/>
      <c r="U172" s="547"/>
      <c r="V172" s="551"/>
      <c r="W172" s="547"/>
      <c r="X172" s="544"/>
      <c r="Y172" s="544"/>
      <c r="Z172" s="544"/>
    </row>
    <row r="173" ht="21.0" customHeight="1">
      <c r="A173" s="544"/>
      <c r="B173" s="545"/>
      <c r="C173" s="545"/>
      <c r="D173" s="545"/>
      <c r="E173" s="545"/>
      <c r="F173" s="553"/>
      <c r="G173" s="553"/>
      <c r="H173" s="545"/>
      <c r="I173" s="548"/>
      <c r="J173" s="548"/>
      <c r="K173" s="547"/>
      <c r="L173" s="547"/>
      <c r="M173" s="547"/>
      <c r="N173" s="547"/>
      <c r="O173" s="544"/>
      <c r="P173" s="544"/>
      <c r="Q173" s="544"/>
      <c r="R173" s="547"/>
      <c r="S173" s="547"/>
      <c r="T173" s="547"/>
      <c r="U173" s="547"/>
      <c r="V173" s="551"/>
      <c r="W173" s="547"/>
      <c r="X173" s="544"/>
      <c r="Y173" s="544"/>
      <c r="Z173" s="544"/>
    </row>
    <row r="174" ht="21.0" customHeight="1">
      <c r="A174" s="544"/>
      <c r="B174" s="545"/>
      <c r="C174" s="545"/>
      <c r="D174" s="545"/>
      <c r="E174" s="545"/>
      <c r="F174" s="553"/>
      <c r="G174" s="553"/>
      <c r="H174" s="545"/>
      <c r="I174" s="548"/>
      <c r="J174" s="548"/>
      <c r="K174" s="547"/>
      <c r="L174" s="547"/>
      <c r="M174" s="547"/>
      <c r="N174" s="547"/>
      <c r="O174" s="544"/>
      <c r="P174" s="544"/>
      <c r="Q174" s="544"/>
      <c r="R174" s="547"/>
      <c r="S174" s="547"/>
      <c r="T174" s="547"/>
      <c r="U174" s="547"/>
      <c r="V174" s="551"/>
      <c r="W174" s="547"/>
      <c r="X174" s="544"/>
      <c r="Y174" s="544"/>
      <c r="Z174" s="544"/>
    </row>
    <row r="175" ht="21.0" customHeight="1">
      <c r="A175" s="544"/>
      <c r="B175" s="545"/>
      <c r="C175" s="545"/>
      <c r="D175" s="545"/>
      <c r="E175" s="545"/>
      <c r="F175" s="553"/>
      <c r="G175" s="553"/>
      <c r="H175" s="545"/>
      <c r="I175" s="548"/>
      <c r="J175" s="548"/>
      <c r="K175" s="547"/>
      <c r="L175" s="547"/>
      <c r="M175" s="547"/>
      <c r="N175" s="547"/>
      <c r="O175" s="544"/>
      <c r="P175" s="544"/>
      <c r="Q175" s="544"/>
      <c r="R175" s="547"/>
      <c r="S175" s="547"/>
      <c r="T175" s="547"/>
      <c r="U175" s="547"/>
      <c r="V175" s="551"/>
      <c r="W175" s="547"/>
      <c r="X175" s="544"/>
      <c r="Y175" s="544"/>
      <c r="Z175" s="544"/>
    </row>
    <row r="176" ht="21.0" customHeight="1">
      <c r="A176" s="544"/>
      <c r="B176" s="545"/>
      <c r="C176" s="545"/>
      <c r="D176" s="545"/>
      <c r="E176" s="545"/>
      <c r="F176" s="553"/>
      <c r="G176" s="553"/>
      <c r="H176" s="545"/>
      <c r="I176" s="548"/>
      <c r="J176" s="548"/>
      <c r="K176" s="547"/>
      <c r="L176" s="547"/>
      <c r="M176" s="547"/>
      <c r="N176" s="547"/>
      <c r="O176" s="544"/>
      <c r="P176" s="544"/>
      <c r="Q176" s="544"/>
      <c r="R176" s="547"/>
      <c r="S176" s="547"/>
      <c r="T176" s="547"/>
      <c r="U176" s="547"/>
      <c r="V176" s="551"/>
      <c r="W176" s="547"/>
      <c r="X176" s="544"/>
      <c r="Y176" s="544"/>
      <c r="Z176" s="544"/>
    </row>
    <row r="177" ht="21.0" customHeight="1">
      <c r="A177" s="544"/>
      <c r="B177" s="545"/>
      <c r="C177" s="545"/>
      <c r="D177" s="545"/>
      <c r="E177" s="545"/>
      <c r="F177" s="553"/>
      <c r="G177" s="553"/>
      <c r="H177" s="545"/>
      <c r="I177" s="548"/>
      <c r="J177" s="548"/>
      <c r="K177" s="547"/>
      <c r="L177" s="547"/>
      <c r="M177" s="547"/>
      <c r="N177" s="547"/>
      <c r="O177" s="544"/>
      <c r="P177" s="544"/>
      <c r="Q177" s="544"/>
      <c r="R177" s="547"/>
      <c r="S177" s="547"/>
      <c r="T177" s="547"/>
      <c r="U177" s="547"/>
      <c r="V177" s="551"/>
      <c r="W177" s="547"/>
      <c r="X177" s="544"/>
      <c r="Y177" s="544"/>
      <c r="Z177" s="544"/>
    </row>
    <row r="178" ht="21.0" customHeight="1">
      <c r="A178" s="544"/>
      <c r="B178" s="545"/>
      <c r="C178" s="545"/>
      <c r="D178" s="545"/>
      <c r="E178" s="545"/>
      <c r="F178" s="553"/>
      <c r="G178" s="553"/>
      <c r="H178" s="545"/>
      <c r="I178" s="548"/>
      <c r="J178" s="548"/>
      <c r="K178" s="547"/>
      <c r="L178" s="547"/>
      <c r="M178" s="547"/>
      <c r="N178" s="547"/>
      <c r="O178" s="544"/>
      <c r="P178" s="544"/>
      <c r="Q178" s="544"/>
      <c r="R178" s="547"/>
      <c r="S178" s="547"/>
      <c r="T178" s="547"/>
      <c r="U178" s="547"/>
      <c r="V178" s="551"/>
      <c r="W178" s="547"/>
      <c r="X178" s="544"/>
      <c r="Y178" s="544"/>
      <c r="Z178" s="544"/>
    </row>
    <row r="179" ht="21.0" customHeight="1">
      <c r="A179" s="544"/>
      <c r="B179" s="545"/>
      <c r="C179" s="545"/>
      <c r="D179" s="545"/>
      <c r="E179" s="545"/>
      <c r="F179" s="553"/>
      <c r="G179" s="553"/>
      <c r="H179" s="545"/>
      <c r="I179" s="548"/>
      <c r="J179" s="548"/>
      <c r="K179" s="547"/>
      <c r="L179" s="547"/>
      <c r="M179" s="547"/>
      <c r="N179" s="547"/>
      <c r="O179" s="544"/>
      <c r="P179" s="544"/>
      <c r="Q179" s="544"/>
      <c r="R179" s="547"/>
      <c r="S179" s="547"/>
      <c r="T179" s="547"/>
      <c r="U179" s="547"/>
      <c r="V179" s="551"/>
      <c r="W179" s="547"/>
      <c r="X179" s="544"/>
      <c r="Y179" s="544"/>
      <c r="Z179" s="544"/>
    </row>
    <row r="180" ht="21.0" customHeight="1">
      <c r="A180" s="544"/>
      <c r="B180" s="545"/>
      <c r="C180" s="545"/>
      <c r="D180" s="545"/>
      <c r="E180" s="545"/>
      <c r="F180" s="553"/>
      <c r="G180" s="553"/>
      <c r="H180" s="545"/>
      <c r="I180" s="548"/>
      <c r="J180" s="548"/>
      <c r="K180" s="547"/>
      <c r="L180" s="547"/>
      <c r="M180" s="547"/>
      <c r="N180" s="547"/>
      <c r="O180" s="544"/>
      <c r="P180" s="544"/>
      <c r="Q180" s="544"/>
      <c r="R180" s="547"/>
      <c r="S180" s="547"/>
      <c r="T180" s="547"/>
      <c r="U180" s="547"/>
      <c r="V180" s="551"/>
      <c r="W180" s="547"/>
      <c r="X180" s="544"/>
      <c r="Y180" s="544"/>
      <c r="Z180" s="544"/>
    </row>
    <row r="181" ht="21.0" customHeight="1">
      <c r="A181" s="544"/>
      <c r="B181" s="545"/>
      <c r="C181" s="545"/>
      <c r="D181" s="545"/>
      <c r="E181" s="545"/>
      <c r="F181" s="553"/>
      <c r="G181" s="553"/>
      <c r="H181" s="545"/>
      <c r="I181" s="548"/>
      <c r="J181" s="548"/>
      <c r="K181" s="547"/>
      <c r="L181" s="547"/>
      <c r="M181" s="547"/>
      <c r="N181" s="547"/>
      <c r="O181" s="544"/>
      <c r="P181" s="544"/>
      <c r="Q181" s="544"/>
      <c r="R181" s="547"/>
      <c r="S181" s="547"/>
      <c r="T181" s="547"/>
      <c r="U181" s="547"/>
      <c r="V181" s="551"/>
      <c r="W181" s="547"/>
      <c r="X181" s="544"/>
      <c r="Y181" s="544"/>
      <c r="Z181" s="544"/>
    </row>
    <row r="182" ht="21.0" customHeight="1">
      <c r="A182" s="544"/>
      <c r="B182" s="545"/>
      <c r="C182" s="545"/>
      <c r="D182" s="545"/>
      <c r="E182" s="545"/>
      <c r="F182" s="553"/>
      <c r="G182" s="553"/>
      <c r="H182" s="545"/>
      <c r="I182" s="548"/>
      <c r="J182" s="548"/>
      <c r="K182" s="547"/>
      <c r="L182" s="547"/>
      <c r="M182" s="547"/>
      <c r="N182" s="547"/>
      <c r="O182" s="544"/>
      <c r="P182" s="544"/>
      <c r="Q182" s="544"/>
      <c r="R182" s="547"/>
      <c r="S182" s="547"/>
      <c r="T182" s="547"/>
      <c r="U182" s="547"/>
      <c r="V182" s="551"/>
      <c r="W182" s="547"/>
      <c r="X182" s="544"/>
      <c r="Y182" s="544"/>
      <c r="Z182" s="544"/>
    </row>
    <row r="183" ht="21.0" customHeight="1">
      <c r="A183" s="544"/>
      <c r="B183" s="545"/>
      <c r="C183" s="545"/>
      <c r="D183" s="545"/>
      <c r="E183" s="545"/>
      <c r="F183" s="553"/>
      <c r="G183" s="553"/>
      <c r="H183" s="545"/>
      <c r="I183" s="548"/>
      <c r="J183" s="548"/>
      <c r="K183" s="547"/>
      <c r="L183" s="547"/>
      <c r="M183" s="547"/>
      <c r="N183" s="547"/>
      <c r="O183" s="544"/>
      <c r="P183" s="544"/>
      <c r="Q183" s="544"/>
      <c r="R183" s="547"/>
      <c r="S183" s="547"/>
      <c r="T183" s="547"/>
      <c r="U183" s="547"/>
      <c r="V183" s="551"/>
      <c r="W183" s="547"/>
      <c r="X183" s="544"/>
      <c r="Y183" s="544"/>
      <c r="Z183" s="544"/>
    </row>
    <row r="184" ht="21.0" customHeight="1">
      <c r="A184" s="544"/>
      <c r="B184" s="545"/>
      <c r="C184" s="545"/>
      <c r="D184" s="545"/>
      <c r="E184" s="545"/>
      <c r="F184" s="553"/>
      <c r="G184" s="553"/>
      <c r="H184" s="545"/>
      <c r="I184" s="548"/>
      <c r="J184" s="548"/>
      <c r="K184" s="547"/>
      <c r="L184" s="547"/>
      <c r="M184" s="547"/>
      <c r="N184" s="547"/>
      <c r="O184" s="544"/>
      <c r="P184" s="544"/>
      <c r="Q184" s="544"/>
      <c r="R184" s="547"/>
      <c r="S184" s="547"/>
      <c r="T184" s="547"/>
      <c r="U184" s="547"/>
      <c r="V184" s="551"/>
      <c r="W184" s="547"/>
      <c r="X184" s="544"/>
      <c r="Y184" s="544"/>
      <c r="Z184" s="544"/>
    </row>
    <row r="185" ht="21.0" customHeight="1">
      <c r="A185" s="544"/>
      <c r="B185" s="545"/>
      <c r="C185" s="545"/>
      <c r="D185" s="545"/>
      <c r="E185" s="545"/>
      <c r="F185" s="553"/>
      <c r="G185" s="553"/>
      <c r="H185" s="545"/>
      <c r="I185" s="548"/>
      <c r="J185" s="548"/>
      <c r="K185" s="547"/>
      <c r="L185" s="547"/>
      <c r="M185" s="547"/>
      <c r="N185" s="547"/>
      <c r="O185" s="544"/>
      <c r="P185" s="544"/>
      <c r="Q185" s="544"/>
      <c r="R185" s="547"/>
      <c r="S185" s="547"/>
      <c r="T185" s="547"/>
      <c r="U185" s="547"/>
      <c r="V185" s="551"/>
      <c r="W185" s="547"/>
      <c r="X185" s="544"/>
      <c r="Y185" s="544"/>
      <c r="Z185" s="544"/>
    </row>
    <row r="186" ht="21.0" customHeight="1">
      <c r="A186" s="544"/>
      <c r="B186" s="545"/>
      <c r="C186" s="545"/>
      <c r="D186" s="545"/>
      <c r="E186" s="545"/>
      <c r="F186" s="553"/>
      <c r="G186" s="553"/>
      <c r="H186" s="545"/>
      <c r="I186" s="548"/>
      <c r="J186" s="548"/>
      <c r="K186" s="547"/>
      <c r="L186" s="547"/>
      <c r="M186" s="547"/>
      <c r="N186" s="547"/>
      <c r="O186" s="544"/>
      <c r="P186" s="544"/>
      <c r="Q186" s="544"/>
      <c r="R186" s="547"/>
      <c r="S186" s="547"/>
      <c r="T186" s="547"/>
      <c r="U186" s="547"/>
      <c r="V186" s="551"/>
      <c r="W186" s="547"/>
      <c r="X186" s="544"/>
      <c r="Y186" s="544"/>
      <c r="Z186" s="544"/>
    </row>
    <row r="187" ht="21.0" customHeight="1">
      <c r="A187" s="544"/>
      <c r="B187" s="545"/>
      <c r="C187" s="545"/>
      <c r="D187" s="545"/>
      <c r="E187" s="545"/>
      <c r="F187" s="553"/>
      <c r="G187" s="553"/>
      <c r="H187" s="545"/>
      <c r="I187" s="548"/>
      <c r="J187" s="548"/>
      <c r="K187" s="547"/>
      <c r="L187" s="547"/>
      <c r="M187" s="547"/>
      <c r="N187" s="547"/>
      <c r="O187" s="544"/>
      <c r="P187" s="544"/>
      <c r="Q187" s="544"/>
      <c r="R187" s="547"/>
      <c r="S187" s="547"/>
      <c r="T187" s="547"/>
      <c r="U187" s="547"/>
      <c r="V187" s="551"/>
      <c r="W187" s="547"/>
      <c r="X187" s="544"/>
      <c r="Y187" s="544"/>
      <c r="Z187" s="544"/>
    </row>
    <row r="188" ht="21.0" customHeight="1">
      <c r="A188" s="544"/>
      <c r="B188" s="545"/>
      <c r="C188" s="545"/>
      <c r="D188" s="545"/>
      <c r="E188" s="545"/>
      <c r="F188" s="553"/>
      <c r="G188" s="553"/>
      <c r="H188" s="545"/>
      <c r="I188" s="548"/>
      <c r="J188" s="548"/>
      <c r="K188" s="547"/>
      <c r="L188" s="547"/>
      <c r="M188" s="547"/>
      <c r="N188" s="547"/>
      <c r="O188" s="544"/>
      <c r="P188" s="544"/>
      <c r="Q188" s="544"/>
      <c r="R188" s="547"/>
      <c r="S188" s="547"/>
      <c r="T188" s="547"/>
      <c r="U188" s="547"/>
      <c r="V188" s="551"/>
      <c r="W188" s="547"/>
      <c r="X188" s="544"/>
      <c r="Y188" s="544"/>
      <c r="Z188" s="544"/>
    </row>
    <row r="189" ht="21.0" customHeight="1">
      <c r="A189" s="544"/>
      <c r="B189" s="545"/>
      <c r="C189" s="545"/>
      <c r="D189" s="545"/>
      <c r="E189" s="545"/>
      <c r="F189" s="553"/>
      <c r="G189" s="553"/>
      <c r="H189" s="545"/>
      <c r="I189" s="548"/>
      <c r="J189" s="548"/>
      <c r="K189" s="547"/>
      <c r="L189" s="547"/>
      <c r="M189" s="547"/>
      <c r="N189" s="547"/>
      <c r="O189" s="544"/>
      <c r="P189" s="544"/>
      <c r="Q189" s="544"/>
      <c r="R189" s="547"/>
      <c r="S189" s="547"/>
      <c r="T189" s="547"/>
      <c r="U189" s="547"/>
      <c r="V189" s="551"/>
      <c r="W189" s="547"/>
      <c r="X189" s="544"/>
      <c r="Y189" s="544"/>
      <c r="Z189" s="544"/>
    </row>
    <row r="190" ht="21.0" customHeight="1">
      <c r="A190" s="544"/>
      <c r="B190" s="545"/>
      <c r="C190" s="545"/>
      <c r="D190" s="545"/>
      <c r="E190" s="545"/>
      <c r="F190" s="553"/>
      <c r="G190" s="553"/>
      <c r="H190" s="545"/>
      <c r="I190" s="548"/>
      <c r="J190" s="548"/>
      <c r="K190" s="547"/>
      <c r="L190" s="547"/>
      <c r="M190" s="547"/>
      <c r="N190" s="547"/>
      <c r="O190" s="544"/>
      <c r="P190" s="544"/>
      <c r="Q190" s="544"/>
      <c r="R190" s="547"/>
      <c r="S190" s="547"/>
      <c r="T190" s="547"/>
      <c r="U190" s="547"/>
      <c r="V190" s="551"/>
      <c r="W190" s="547"/>
      <c r="X190" s="544"/>
      <c r="Y190" s="544"/>
      <c r="Z190" s="544"/>
    </row>
    <row r="191" ht="21.0" customHeight="1">
      <c r="A191" s="544"/>
      <c r="B191" s="545"/>
      <c r="C191" s="545"/>
      <c r="D191" s="545"/>
      <c r="E191" s="545"/>
      <c r="F191" s="553"/>
      <c r="G191" s="553"/>
      <c r="H191" s="545"/>
      <c r="I191" s="548"/>
      <c r="J191" s="548"/>
      <c r="K191" s="547"/>
      <c r="L191" s="547"/>
      <c r="M191" s="547"/>
      <c r="N191" s="547"/>
      <c r="O191" s="544"/>
      <c r="P191" s="544"/>
      <c r="Q191" s="544"/>
      <c r="R191" s="547"/>
      <c r="S191" s="547"/>
      <c r="T191" s="547"/>
      <c r="U191" s="547"/>
      <c r="V191" s="551"/>
      <c r="W191" s="547"/>
      <c r="X191" s="544"/>
      <c r="Y191" s="544"/>
      <c r="Z191" s="544"/>
    </row>
    <row r="192" ht="21.0" customHeight="1">
      <c r="A192" s="544"/>
      <c r="B192" s="545"/>
      <c r="C192" s="545"/>
      <c r="D192" s="545"/>
      <c r="E192" s="545"/>
      <c r="F192" s="553"/>
      <c r="G192" s="553"/>
      <c r="H192" s="545"/>
      <c r="I192" s="548"/>
      <c r="J192" s="548"/>
      <c r="K192" s="547"/>
      <c r="L192" s="547"/>
      <c r="M192" s="547"/>
      <c r="N192" s="547"/>
      <c r="O192" s="544"/>
      <c r="P192" s="544"/>
      <c r="Q192" s="544"/>
      <c r="R192" s="547"/>
      <c r="S192" s="547"/>
      <c r="T192" s="547"/>
      <c r="U192" s="547"/>
      <c r="V192" s="551"/>
      <c r="W192" s="547"/>
      <c r="X192" s="544"/>
      <c r="Y192" s="544"/>
      <c r="Z192" s="544"/>
    </row>
    <row r="193" ht="21.0" customHeight="1">
      <c r="A193" s="544"/>
      <c r="B193" s="545"/>
      <c r="C193" s="545"/>
      <c r="D193" s="545"/>
      <c r="E193" s="545"/>
      <c r="F193" s="553"/>
      <c r="G193" s="553"/>
      <c r="H193" s="545"/>
      <c r="I193" s="548"/>
      <c r="J193" s="548"/>
      <c r="K193" s="547"/>
      <c r="L193" s="547"/>
      <c r="M193" s="547"/>
      <c r="N193" s="547"/>
      <c r="O193" s="544"/>
      <c r="P193" s="544"/>
      <c r="Q193" s="544"/>
      <c r="R193" s="547"/>
      <c r="S193" s="547"/>
      <c r="T193" s="547"/>
      <c r="U193" s="547"/>
      <c r="V193" s="551"/>
      <c r="W193" s="547"/>
      <c r="X193" s="544"/>
      <c r="Y193" s="544"/>
      <c r="Z193" s="544"/>
    </row>
    <row r="194" ht="21.0" customHeight="1">
      <c r="A194" s="544"/>
      <c r="B194" s="545"/>
      <c r="C194" s="545"/>
      <c r="D194" s="545"/>
      <c r="E194" s="545"/>
      <c r="F194" s="553"/>
      <c r="G194" s="553"/>
      <c r="H194" s="545"/>
      <c r="I194" s="548"/>
      <c r="J194" s="548"/>
      <c r="K194" s="547"/>
      <c r="L194" s="547"/>
      <c r="M194" s="547"/>
      <c r="N194" s="547"/>
      <c r="O194" s="544"/>
      <c r="P194" s="544"/>
      <c r="Q194" s="544"/>
      <c r="R194" s="547"/>
      <c r="S194" s="547"/>
      <c r="T194" s="547"/>
      <c r="U194" s="547"/>
      <c r="V194" s="551"/>
      <c r="W194" s="547"/>
      <c r="X194" s="544"/>
      <c r="Y194" s="544"/>
      <c r="Z194" s="544"/>
    </row>
    <row r="195" ht="21.0" customHeight="1">
      <c r="A195" s="544"/>
      <c r="B195" s="545"/>
      <c r="C195" s="545"/>
      <c r="D195" s="545"/>
      <c r="E195" s="545"/>
      <c r="F195" s="553"/>
      <c r="G195" s="553"/>
      <c r="H195" s="545"/>
      <c r="I195" s="548"/>
      <c r="J195" s="548"/>
      <c r="K195" s="547"/>
      <c r="L195" s="547"/>
      <c r="M195" s="547"/>
      <c r="N195" s="547"/>
      <c r="O195" s="544"/>
      <c r="P195" s="544"/>
      <c r="Q195" s="544"/>
      <c r="R195" s="547"/>
      <c r="S195" s="547"/>
      <c r="T195" s="547"/>
      <c r="U195" s="547"/>
      <c r="V195" s="551"/>
      <c r="W195" s="547"/>
      <c r="X195" s="544"/>
      <c r="Y195" s="544"/>
      <c r="Z195" s="544"/>
    </row>
    <row r="196" ht="21.0" customHeight="1">
      <c r="A196" s="544"/>
      <c r="B196" s="545"/>
      <c r="C196" s="545"/>
      <c r="D196" s="545"/>
      <c r="E196" s="545"/>
      <c r="F196" s="553"/>
      <c r="G196" s="553"/>
      <c r="H196" s="545"/>
      <c r="I196" s="548"/>
      <c r="J196" s="548"/>
      <c r="K196" s="547"/>
      <c r="L196" s="547"/>
      <c r="M196" s="547"/>
      <c r="N196" s="547"/>
      <c r="O196" s="544"/>
      <c r="P196" s="544"/>
      <c r="Q196" s="544"/>
      <c r="R196" s="547"/>
      <c r="S196" s="547"/>
      <c r="T196" s="547"/>
      <c r="U196" s="547"/>
      <c r="V196" s="551"/>
      <c r="W196" s="547"/>
      <c r="X196" s="544"/>
      <c r="Y196" s="544"/>
      <c r="Z196" s="544"/>
    </row>
    <row r="197" ht="21.0" customHeight="1">
      <c r="A197" s="544"/>
      <c r="B197" s="545"/>
      <c r="C197" s="545"/>
      <c r="D197" s="545"/>
      <c r="E197" s="545"/>
      <c r="F197" s="553"/>
      <c r="G197" s="553"/>
      <c r="H197" s="545"/>
      <c r="I197" s="548"/>
      <c r="J197" s="548"/>
      <c r="K197" s="547"/>
      <c r="L197" s="547"/>
      <c r="M197" s="547"/>
      <c r="N197" s="547"/>
      <c r="O197" s="544"/>
      <c r="P197" s="544"/>
      <c r="Q197" s="544"/>
      <c r="R197" s="547"/>
      <c r="S197" s="547"/>
      <c r="T197" s="547"/>
      <c r="U197" s="547"/>
      <c r="V197" s="551"/>
      <c r="W197" s="547"/>
      <c r="X197" s="544"/>
      <c r="Y197" s="544"/>
      <c r="Z197" s="544"/>
    </row>
    <row r="198" ht="21.0" customHeight="1">
      <c r="A198" s="544"/>
      <c r="B198" s="545"/>
      <c r="C198" s="545"/>
      <c r="D198" s="545"/>
      <c r="E198" s="545"/>
      <c r="F198" s="553"/>
      <c r="G198" s="553"/>
      <c r="H198" s="545"/>
      <c r="I198" s="548"/>
      <c r="J198" s="548"/>
      <c r="K198" s="547"/>
      <c r="L198" s="547"/>
      <c r="M198" s="547"/>
      <c r="N198" s="547"/>
      <c r="O198" s="544"/>
      <c r="P198" s="544"/>
      <c r="Q198" s="544"/>
      <c r="R198" s="547"/>
      <c r="S198" s="547"/>
      <c r="T198" s="547"/>
      <c r="U198" s="547"/>
      <c r="V198" s="551"/>
      <c r="W198" s="547"/>
      <c r="X198" s="544"/>
      <c r="Y198" s="544"/>
      <c r="Z198" s="544"/>
    </row>
    <row r="199" ht="21.0" customHeight="1">
      <c r="A199" s="544"/>
      <c r="B199" s="545"/>
      <c r="C199" s="545"/>
      <c r="D199" s="545"/>
      <c r="E199" s="545"/>
      <c r="F199" s="553"/>
      <c r="G199" s="553"/>
      <c r="H199" s="545"/>
      <c r="I199" s="548"/>
      <c r="J199" s="548"/>
      <c r="K199" s="547"/>
      <c r="L199" s="547"/>
      <c r="M199" s="547"/>
      <c r="N199" s="547"/>
      <c r="O199" s="544"/>
      <c r="P199" s="544"/>
      <c r="Q199" s="544"/>
      <c r="R199" s="547"/>
      <c r="S199" s="547"/>
      <c r="T199" s="547"/>
      <c r="U199" s="547"/>
      <c r="V199" s="551"/>
      <c r="W199" s="547"/>
      <c r="X199" s="544"/>
      <c r="Y199" s="544"/>
      <c r="Z199" s="544"/>
    </row>
    <row r="200" ht="21.0" customHeight="1">
      <c r="A200" s="544"/>
      <c r="B200" s="545"/>
      <c r="C200" s="545"/>
      <c r="D200" s="545"/>
      <c r="E200" s="545"/>
      <c r="F200" s="553"/>
      <c r="G200" s="553"/>
      <c r="H200" s="545"/>
      <c r="I200" s="548"/>
      <c r="J200" s="548"/>
      <c r="K200" s="547"/>
      <c r="L200" s="547"/>
      <c r="M200" s="547"/>
      <c r="N200" s="547"/>
      <c r="O200" s="544"/>
      <c r="P200" s="544"/>
      <c r="Q200" s="544"/>
      <c r="R200" s="547"/>
      <c r="S200" s="547"/>
      <c r="T200" s="547"/>
      <c r="U200" s="547"/>
      <c r="V200" s="551"/>
      <c r="W200" s="547"/>
      <c r="X200" s="544"/>
      <c r="Y200" s="544"/>
      <c r="Z200" s="544"/>
    </row>
    <row r="201" ht="21.0" customHeight="1">
      <c r="A201" s="544"/>
      <c r="B201" s="545"/>
      <c r="C201" s="545"/>
      <c r="D201" s="545"/>
      <c r="E201" s="545"/>
      <c r="F201" s="553"/>
      <c r="G201" s="553"/>
      <c r="H201" s="545"/>
      <c r="I201" s="548"/>
      <c r="J201" s="548"/>
      <c r="K201" s="547"/>
      <c r="L201" s="547"/>
      <c r="M201" s="547"/>
      <c r="N201" s="547"/>
      <c r="O201" s="544"/>
      <c r="P201" s="544"/>
      <c r="Q201" s="544"/>
      <c r="R201" s="547"/>
      <c r="S201" s="547"/>
      <c r="T201" s="547"/>
      <c r="U201" s="547"/>
      <c r="V201" s="551"/>
      <c r="W201" s="547"/>
      <c r="X201" s="544"/>
      <c r="Y201" s="544"/>
      <c r="Z201" s="544"/>
    </row>
    <row r="202" ht="21.0" customHeight="1">
      <c r="A202" s="544"/>
      <c r="B202" s="545"/>
      <c r="C202" s="545"/>
      <c r="D202" s="545"/>
      <c r="E202" s="545"/>
      <c r="F202" s="553"/>
      <c r="G202" s="553"/>
      <c r="H202" s="545"/>
      <c r="I202" s="548"/>
      <c r="J202" s="548"/>
      <c r="K202" s="547"/>
      <c r="L202" s="547"/>
      <c r="M202" s="547"/>
      <c r="N202" s="547"/>
      <c r="O202" s="544"/>
      <c r="P202" s="544"/>
      <c r="Q202" s="544"/>
      <c r="R202" s="547"/>
      <c r="S202" s="547"/>
      <c r="T202" s="547"/>
      <c r="U202" s="547"/>
      <c r="V202" s="551"/>
      <c r="W202" s="547"/>
      <c r="X202" s="544"/>
      <c r="Y202" s="544"/>
      <c r="Z202" s="544"/>
    </row>
    <row r="203" ht="21.0" customHeight="1">
      <c r="A203" s="544"/>
      <c r="B203" s="545"/>
      <c r="C203" s="545"/>
      <c r="D203" s="545"/>
      <c r="E203" s="545"/>
      <c r="F203" s="553"/>
      <c r="G203" s="553"/>
      <c r="H203" s="545"/>
      <c r="I203" s="548"/>
      <c r="J203" s="548"/>
      <c r="K203" s="547"/>
      <c r="L203" s="547"/>
      <c r="M203" s="547"/>
      <c r="N203" s="547"/>
      <c r="O203" s="544"/>
      <c r="P203" s="544"/>
      <c r="Q203" s="544"/>
      <c r="R203" s="547"/>
      <c r="S203" s="547"/>
      <c r="T203" s="547"/>
      <c r="U203" s="547"/>
      <c r="V203" s="551"/>
      <c r="W203" s="547"/>
      <c r="X203" s="544"/>
      <c r="Y203" s="544"/>
      <c r="Z203" s="544"/>
    </row>
    <row r="204" ht="21.0" customHeight="1">
      <c r="A204" s="544"/>
      <c r="B204" s="545"/>
      <c r="C204" s="545"/>
      <c r="D204" s="545"/>
      <c r="E204" s="545"/>
      <c r="F204" s="553"/>
      <c r="G204" s="553"/>
      <c r="H204" s="545"/>
      <c r="I204" s="548"/>
      <c r="J204" s="548"/>
      <c r="K204" s="547"/>
      <c r="L204" s="547"/>
      <c r="M204" s="547"/>
      <c r="N204" s="547"/>
      <c r="O204" s="544"/>
      <c r="P204" s="544"/>
      <c r="Q204" s="544"/>
      <c r="R204" s="547"/>
      <c r="S204" s="547"/>
      <c r="T204" s="547"/>
      <c r="U204" s="547"/>
      <c r="V204" s="551"/>
      <c r="W204" s="547"/>
      <c r="X204" s="544"/>
      <c r="Y204" s="544"/>
      <c r="Z204" s="544"/>
    </row>
    <row r="205" ht="21.0" customHeight="1">
      <c r="A205" s="544"/>
      <c r="B205" s="545"/>
      <c r="C205" s="545"/>
      <c r="D205" s="545"/>
      <c r="E205" s="545"/>
      <c r="F205" s="553"/>
      <c r="G205" s="553"/>
      <c r="H205" s="545"/>
      <c r="I205" s="548"/>
      <c r="J205" s="548"/>
      <c r="K205" s="547"/>
      <c r="L205" s="547"/>
      <c r="M205" s="547"/>
      <c r="N205" s="547"/>
      <c r="O205" s="544"/>
      <c r="P205" s="544"/>
      <c r="Q205" s="544"/>
      <c r="R205" s="547"/>
      <c r="S205" s="547"/>
      <c r="T205" s="547"/>
      <c r="U205" s="547"/>
      <c r="V205" s="551"/>
      <c r="W205" s="547"/>
      <c r="X205" s="544"/>
      <c r="Y205" s="544"/>
      <c r="Z205" s="544"/>
    </row>
    <row r="206" ht="21.0" customHeight="1">
      <c r="A206" s="544"/>
      <c r="B206" s="545"/>
      <c r="C206" s="545"/>
      <c r="D206" s="545"/>
      <c r="E206" s="545"/>
      <c r="F206" s="553"/>
      <c r="G206" s="553"/>
      <c r="H206" s="545"/>
      <c r="I206" s="548"/>
      <c r="J206" s="548"/>
      <c r="K206" s="547"/>
      <c r="L206" s="547"/>
      <c r="M206" s="547"/>
      <c r="N206" s="547"/>
      <c r="O206" s="544"/>
      <c r="P206" s="544"/>
      <c r="Q206" s="544"/>
      <c r="R206" s="547"/>
      <c r="S206" s="547"/>
      <c r="T206" s="547"/>
      <c r="U206" s="547"/>
      <c r="V206" s="551"/>
      <c r="W206" s="547"/>
      <c r="X206" s="544"/>
      <c r="Y206" s="544"/>
      <c r="Z206" s="544"/>
    </row>
    <row r="207" ht="21.0" customHeight="1">
      <c r="A207" s="544"/>
      <c r="B207" s="545"/>
      <c r="C207" s="545"/>
      <c r="D207" s="545"/>
      <c r="E207" s="545"/>
      <c r="F207" s="553"/>
      <c r="G207" s="553"/>
      <c r="H207" s="545"/>
      <c r="I207" s="548"/>
      <c r="J207" s="548"/>
      <c r="K207" s="547"/>
      <c r="L207" s="547"/>
      <c r="M207" s="547"/>
      <c r="N207" s="547"/>
      <c r="O207" s="544"/>
      <c r="P207" s="544"/>
      <c r="Q207" s="544"/>
      <c r="R207" s="547"/>
      <c r="S207" s="547"/>
      <c r="T207" s="547"/>
      <c r="U207" s="547"/>
      <c r="V207" s="551"/>
      <c r="W207" s="547"/>
      <c r="X207" s="544"/>
      <c r="Y207" s="544"/>
      <c r="Z207" s="544"/>
    </row>
    <row r="208" ht="21.0" customHeight="1">
      <c r="A208" s="544"/>
      <c r="B208" s="545"/>
      <c r="C208" s="545"/>
      <c r="D208" s="545"/>
      <c r="E208" s="545"/>
      <c r="F208" s="553"/>
      <c r="G208" s="553"/>
      <c r="H208" s="545"/>
      <c r="I208" s="548"/>
      <c r="J208" s="548"/>
      <c r="K208" s="547"/>
      <c r="L208" s="547"/>
      <c r="M208" s="547"/>
      <c r="N208" s="547"/>
      <c r="O208" s="544"/>
      <c r="P208" s="544"/>
      <c r="Q208" s="544"/>
      <c r="R208" s="547"/>
      <c r="S208" s="547"/>
      <c r="T208" s="547"/>
      <c r="U208" s="547"/>
      <c r="V208" s="551"/>
      <c r="W208" s="547"/>
      <c r="X208" s="544"/>
      <c r="Y208" s="544"/>
      <c r="Z208" s="544"/>
    </row>
    <row r="209" ht="21.0" customHeight="1">
      <c r="A209" s="544"/>
      <c r="B209" s="545"/>
      <c r="C209" s="545"/>
      <c r="D209" s="545"/>
      <c r="E209" s="545"/>
      <c r="F209" s="553"/>
      <c r="G209" s="553"/>
      <c r="H209" s="545"/>
      <c r="I209" s="548"/>
      <c r="J209" s="548"/>
      <c r="K209" s="547"/>
      <c r="L209" s="547"/>
      <c r="M209" s="547"/>
      <c r="N209" s="547"/>
      <c r="O209" s="544"/>
      <c r="P209" s="544"/>
      <c r="Q209" s="544"/>
      <c r="R209" s="547"/>
      <c r="S209" s="547"/>
      <c r="T209" s="547"/>
      <c r="U209" s="547"/>
      <c r="V209" s="551"/>
      <c r="W209" s="547"/>
      <c r="X209" s="544"/>
      <c r="Y209" s="544"/>
      <c r="Z209" s="544"/>
    </row>
    <row r="210" ht="21.0" customHeight="1">
      <c r="A210" s="544"/>
      <c r="B210" s="545"/>
      <c r="C210" s="545"/>
      <c r="D210" s="545"/>
      <c r="E210" s="545"/>
      <c r="F210" s="553"/>
      <c r="G210" s="553"/>
      <c r="H210" s="545"/>
      <c r="I210" s="548"/>
      <c r="J210" s="548"/>
      <c r="K210" s="547"/>
      <c r="L210" s="547"/>
      <c r="M210" s="547"/>
      <c r="N210" s="547"/>
      <c r="O210" s="544"/>
      <c r="P210" s="544"/>
      <c r="Q210" s="544"/>
      <c r="R210" s="547"/>
      <c r="S210" s="547"/>
      <c r="T210" s="547"/>
      <c r="U210" s="547"/>
      <c r="V210" s="551"/>
      <c r="W210" s="547"/>
      <c r="X210" s="544"/>
      <c r="Y210" s="544"/>
      <c r="Z210" s="544"/>
    </row>
    <row r="211" ht="21.0" customHeight="1">
      <c r="A211" s="544"/>
      <c r="B211" s="545"/>
      <c r="C211" s="545"/>
      <c r="D211" s="545"/>
      <c r="E211" s="545"/>
      <c r="F211" s="553"/>
      <c r="G211" s="553"/>
      <c r="H211" s="545"/>
      <c r="I211" s="548"/>
      <c r="J211" s="548"/>
      <c r="K211" s="547"/>
      <c r="L211" s="547"/>
      <c r="M211" s="547"/>
      <c r="N211" s="547"/>
      <c r="O211" s="544"/>
      <c r="P211" s="544"/>
      <c r="Q211" s="544"/>
      <c r="R211" s="547"/>
      <c r="S211" s="547"/>
      <c r="T211" s="547"/>
      <c r="U211" s="547"/>
      <c r="V211" s="551"/>
      <c r="W211" s="547"/>
      <c r="X211" s="544"/>
      <c r="Y211" s="544"/>
      <c r="Z211" s="544"/>
    </row>
    <row r="212" ht="21.0" customHeight="1">
      <c r="A212" s="544"/>
      <c r="B212" s="545"/>
      <c r="C212" s="545"/>
      <c r="D212" s="545"/>
      <c r="E212" s="545"/>
      <c r="F212" s="553"/>
      <c r="G212" s="553"/>
      <c r="H212" s="545"/>
      <c r="I212" s="548"/>
      <c r="J212" s="548"/>
      <c r="K212" s="547"/>
      <c r="L212" s="547"/>
      <c r="M212" s="547"/>
      <c r="N212" s="547"/>
      <c r="O212" s="544"/>
      <c r="P212" s="544"/>
      <c r="Q212" s="544"/>
      <c r="R212" s="547"/>
      <c r="S212" s="547"/>
      <c r="T212" s="547"/>
      <c r="U212" s="547"/>
      <c r="V212" s="551"/>
      <c r="W212" s="547"/>
      <c r="X212" s="544"/>
      <c r="Y212" s="544"/>
      <c r="Z212" s="544"/>
    </row>
    <row r="213" ht="21.0" customHeight="1">
      <c r="A213" s="544"/>
      <c r="B213" s="545"/>
      <c r="C213" s="545"/>
      <c r="D213" s="545"/>
      <c r="E213" s="545"/>
      <c r="F213" s="553"/>
      <c r="G213" s="553"/>
      <c r="H213" s="545"/>
      <c r="I213" s="548"/>
      <c r="J213" s="548"/>
      <c r="K213" s="547"/>
      <c r="L213" s="547"/>
      <c r="M213" s="547"/>
      <c r="N213" s="547"/>
      <c r="O213" s="544"/>
      <c r="P213" s="544"/>
      <c r="Q213" s="544"/>
      <c r="R213" s="547"/>
      <c r="S213" s="547"/>
      <c r="T213" s="547"/>
      <c r="U213" s="547"/>
      <c r="V213" s="551"/>
      <c r="W213" s="547"/>
      <c r="X213" s="544"/>
      <c r="Y213" s="544"/>
      <c r="Z213" s="544"/>
    </row>
    <row r="214" ht="21.0" customHeight="1">
      <c r="A214" s="544"/>
      <c r="B214" s="545"/>
      <c r="C214" s="545"/>
      <c r="D214" s="545"/>
      <c r="E214" s="545"/>
      <c r="F214" s="553"/>
      <c r="G214" s="553"/>
      <c r="H214" s="545"/>
      <c r="I214" s="548"/>
      <c r="J214" s="548"/>
      <c r="K214" s="547"/>
      <c r="L214" s="547"/>
      <c r="M214" s="547"/>
      <c r="N214" s="547"/>
      <c r="O214" s="544"/>
      <c r="P214" s="544"/>
      <c r="Q214" s="544"/>
      <c r="R214" s="547"/>
      <c r="S214" s="547"/>
      <c r="T214" s="547"/>
      <c r="U214" s="547"/>
      <c r="V214" s="551"/>
      <c r="W214" s="547"/>
      <c r="X214" s="544"/>
      <c r="Y214" s="544"/>
      <c r="Z214" s="544"/>
    </row>
    <row r="215" ht="21.0" customHeight="1">
      <c r="A215" s="544"/>
      <c r="B215" s="545"/>
      <c r="C215" s="545"/>
      <c r="D215" s="545"/>
      <c r="E215" s="545"/>
      <c r="F215" s="553"/>
      <c r="G215" s="553"/>
      <c r="H215" s="545"/>
      <c r="I215" s="548"/>
      <c r="J215" s="548"/>
      <c r="K215" s="547"/>
      <c r="L215" s="547"/>
      <c r="M215" s="547"/>
      <c r="N215" s="547"/>
      <c r="O215" s="544"/>
      <c r="P215" s="544"/>
      <c r="Q215" s="544"/>
      <c r="R215" s="547"/>
      <c r="S215" s="547"/>
      <c r="T215" s="547"/>
      <c r="U215" s="547"/>
      <c r="V215" s="551"/>
      <c r="W215" s="547"/>
      <c r="X215" s="544"/>
      <c r="Y215" s="544"/>
      <c r="Z215" s="544"/>
    </row>
    <row r="216" ht="21.0" customHeight="1">
      <c r="A216" s="544"/>
      <c r="B216" s="545"/>
      <c r="C216" s="545"/>
      <c r="D216" s="545"/>
      <c r="E216" s="545"/>
      <c r="F216" s="553"/>
      <c r="G216" s="553"/>
      <c r="H216" s="545"/>
      <c r="I216" s="548"/>
      <c r="J216" s="548"/>
      <c r="K216" s="547"/>
      <c r="L216" s="547"/>
      <c r="M216" s="547"/>
      <c r="N216" s="547"/>
      <c r="O216" s="544"/>
      <c r="P216" s="544"/>
      <c r="Q216" s="544"/>
      <c r="R216" s="547"/>
      <c r="S216" s="547"/>
      <c r="T216" s="547"/>
      <c r="U216" s="547"/>
      <c r="V216" s="551"/>
      <c r="W216" s="547"/>
      <c r="X216" s="544"/>
      <c r="Y216" s="544"/>
      <c r="Z216" s="544"/>
    </row>
    <row r="217" ht="21.0" customHeight="1">
      <c r="A217" s="544"/>
      <c r="B217" s="545"/>
      <c r="C217" s="545"/>
      <c r="D217" s="545"/>
      <c r="E217" s="545"/>
      <c r="F217" s="553"/>
      <c r="G217" s="553"/>
      <c r="H217" s="545"/>
      <c r="I217" s="548"/>
      <c r="J217" s="548"/>
      <c r="K217" s="547"/>
      <c r="L217" s="547"/>
      <c r="M217" s="547"/>
      <c r="N217" s="547"/>
      <c r="O217" s="544"/>
      <c r="P217" s="544"/>
      <c r="Q217" s="544"/>
      <c r="R217" s="547"/>
      <c r="S217" s="547"/>
      <c r="T217" s="547"/>
      <c r="U217" s="547"/>
      <c r="V217" s="551"/>
      <c r="W217" s="547"/>
      <c r="X217" s="544"/>
      <c r="Y217" s="544"/>
      <c r="Z217" s="544"/>
    </row>
    <row r="218" ht="21.0" customHeight="1">
      <c r="A218" s="544"/>
      <c r="B218" s="545"/>
      <c r="C218" s="545"/>
      <c r="D218" s="545"/>
      <c r="E218" s="545"/>
      <c r="F218" s="553"/>
      <c r="G218" s="553"/>
      <c r="H218" s="545"/>
      <c r="I218" s="548"/>
      <c r="J218" s="548"/>
      <c r="K218" s="547"/>
      <c r="L218" s="547"/>
      <c r="M218" s="547"/>
      <c r="N218" s="547"/>
      <c r="O218" s="544"/>
      <c r="P218" s="544"/>
      <c r="Q218" s="544"/>
      <c r="R218" s="547"/>
      <c r="S218" s="547"/>
      <c r="T218" s="547"/>
      <c r="U218" s="547"/>
      <c r="V218" s="551"/>
      <c r="W218" s="547"/>
      <c r="X218" s="544"/>
      <c r="Y218" s="544"/>
      <c r="Z218" s="544"/>
    </row>
    <row r="219" ht="21.0" customHeight="1">
      <c r="A219" s="544"/>
      <c r="B219" s="545"/>
      <c r="C219" s="545"/>
      <c r="D219" s="545"/>
      <c r="E219" s="545"/>
      <c r="F219" s="553"/>
      <c r="G219" s="553"/>
      <c r="H219" s="545"/>
      <c r="I219" s="548"/>
      <c r="J219" s="548"/>
      <c r="K219" s="547"/>
      <c r="L219" s="547"/>
      <c r="M219" s="547"/>
      <c r="N219" s="547"/>
      <c r="O219" s="544"/>
      <c r="P219" s="544"/>
      <c r="Q219" s="544"/>
      <c r="R219" s="547"/>
      <c r="S219" s="547"/>
      <c r="T219" s="547"/>
      <c r="U219" s="547"/>
      <c r="V219" s="551"/>
      <c r="W219" s="547"/>
      <c r="X219" s="544"/>
      <c r="Y219" s="544"/>
      <c r="Z219" s="544"/>
    </row>
    <row r="220" ht="21.0" customHeight="1">
      <c r="A220" s="544"/>
      <c r="B220" s="545"/>
      <c r="C220" s="545"/>
      <c r="D220" s="545"/>
      <c r="E220" s="545"/>
      <c r="F220" s="553"/>
      <c r="G220" s="553"/>
      <c r="H220" s="545"/>
      <c r="I220" s="548"/>
      <c r="J220" s="548"/>
      <c r="K220" s="547"/>
      <c r="L220" s="547"/>
      <c r="M220" s="547"/>
      <c r="N220" s="547"/>
      <c r="O220" s="544"/>
      <c r="P220" s="544"/>
      <c r="Q220" s="544"/>
      <c r="R220" s="547"/>
      <c r="S220" s="547"/>
      <c r="T220" s="547"/>
      <c r="U220" s="547"/>
      <c r="V220" s="551"/>
      <c r="W220" s="547"/>
      <c r="X220" s="544"/>
      <c r="Y220" s="544"/>
      <c r="Z220" s="544"/>
    </row>
    <row r="221" ht="21.0" customHeight="1">
      <c r="A221" s="544"/>
      <c r="B221" s="545"/>
      <c r="C221" s="545"/>
      <c r="D221" s="545"/>
      <c r="E221" s="545"/>
      <c r="F221" s="553"/>
      <c r="G221" s="553"/>
      <c r="H221" s="545"/>
      <c r="I221" s="548"/>
      <c r="J221" s="548"/>
      <c r="K221" s="547"/>
      <c r="L221" s="547"/>
      <c r="M221" s="547"/>
      <c r="N221" s="547"/>
      <c r="O221" s="544"/>
      <c r="P221" s="544"/>
      <c r="Q221" s="544"/>
      <c r="R221" s="547"/>
      <c r="S221" s="547"/>
      <c r="T221" s="547"/>
      <c r="U221" s="547"/>
      <c r="V221" s="551"/>
      <c r="W221" s="547"/>
      <c r="X221" s="544"/>
      <c r="Y221" s="544"/>
      <c r="Z221" s="544"/>
    </row>
    <row r="222" ht="21.0" customHeight="1">
      <c r="A222" s="544"/>
      <c r="B222" s="545"/>
      <c r="C222" s="545"/>
      <c r="D222" s="545"/>
      <c r="E222" s="545"/>
      <c r="F222" s="553"/>
      <c r="G222" s="553"/>
      <c r="H222" s="545"/>
      <c r="I222" s="548"/>
      <c r="J222" s="548"/>
      <c r="K222" s="547"/>
      <c r="L222" s="547"/>
      <c r="M222" s="547"/>
      <c r="N222" s="547"/>
      <c r="O222" s="544"/>
      <c r="P222" s="544"/>
      <c r="Q222" s="544"/>
      <c r="R222" s="547"/>
      <c r="S222" s="547"/>
      <c r="T222" s="547"/>
      <c r="U222" s="547"/>
      <c r="V222" s="551"/>
      <c r="W222" s="547"/>
      <c r="X222" s="544"/>
      <c r="Y222" s="544"/>
      <c r="Z222" s="544"/>
    </row>
    <row r="223" ht="21.0" customHeight="1">
      <c r="A223" s="544"/>
      <c r="B223" s="545"/>
      <c r="C223" s="545"/>
      <c r="D223" s="545"/>
      <c r="E223" s="545"/>
      <c r="F223" s="553"/>
      <c r="G223" s="553"/>
      <c r="H223" s="545"/>
      <c r="I223" s="548"/>
      <c r="J223" s="548"/>
      <c r="K223" s="547"/>
      <c r="L223" s="547"/>
      <c r="M223" s="547"/>
      <c r="N223" s="547"/>
      <c r="O223" s="544"/>
      <c r="P223" s="544"/>
      <c r="Q223" s="544"/>
      <c r="R223" s="547"/>
      <c r="S223" s="547"/>
      <c r="T223" s="547"/>
      <c r="U223" s="547"/>
      <c r="V223" s="551"/>
      <c r="W223" s="547"/>
      <c r="X223" s="544"/>
      <c r="Y223" s="544"/>
      <c r="Z223" s="544"/>
    </row>
    <row r="224" ht="21.0" customHeight="1">
      <c r="A224" s="544"/>
      <c r="B224" s="545"/>
      <c r="C224" s="545"/>
      <c r="D224" s="545"/>
      <c r="E224" s="545"/>
      <c r="F224" s="553"/>
      <c r="G224" s="553"/>
      <c r="H224" s="545"/>
      <c r="I224" s="548"/>
      <c r="J224" s="548"/>
      <c r="K224" s="547"/>
      <c r="L224" s="547"/>
      <c r="M224" s="547"/>
      <c r="N224" s="547"/>
      <c r="O224" s="544"/>
      <c r="P224" s="544"/>
      <c r="Q224" s="544"/>
      <c r="R224" s="547"/>
      <c r="S224" s="547"/>
      <c r="T224" s="547"/>
      <c r="U224" s="547"/>
      <c r="V224" s="551"/>
      <c r="W224" s="547"/>
      <c r="X224" s="544"/>
      <c r="Y224" s="544"/>
      <c r="Z224" s="544"/>
    </row>
    <row r="225" ht="21.0" customHeight="1">
      <c r="A225" s="544"/>
      <c r="B225" s="545"/>
      <c r="C225" s="545"/>
      <c r="D225" s="545"/>
      <c r="E225" s="545"/>
      <c r="F225" s="553"/>
      <c r="G225" s="553"/>
      <c r="H225" s="545"/>
      <c r="I225" s="548"/>
      <c r="J225" s="548"/>
      <c r="K225" s="547"/>
      <c r="L225" s="547"/>
      <c r="M225" s="547"/>
      <c r="N225" s="547"/>
      <c r="O225" s="544"/>
      <c r="P225" s="544"/>
      <c r="Q225" s="544"/>
      <c r="R225" s="547"/>
      <c r="S225" s="547"/>
      <c r="T225" s="547"/>
      <c r="U225" s="547"/>
      <c r="V225" s="551"/>
      <c r="W225" s="547"/>
      <c r="X225" s="544"/>
      <c r="Y225" s="544"/>
      <c r="Z225" s="544"/>
    </row>
    <row r="226" ht="21.0" customHeight="1">
      <c r="A226" s="544"/>
      <c r="B226" s="545"/>
      <c r="C226" s="545"/>
      <c r="D226" s="545"/>
      <c r="E226" s="545"/>
      <c r="F226" s="553"/>
      <c r="G226" s="553"/>
      <c r="H226" s="545"/>
      <c r="I226" s="548"/>
      <c r="J226" s="548"/>
      <c r="K226" s="547"/>
      <c r="L226" s="547"/>
      <c r="M226" s="547"/>
      <c r="N226" s="547"/>
      <c r="O226" s="544"/>
      <c r="P226" s="544"/>
      <c r="Q226" s="544"/>
      <c r="R226" s="547"/>
      <c r="S226" s="547"/>
      <c r="T226" s="547"/>
      <c r="U226" s="547"/>
      <c r="V226" s="551"/>
      <c r="W226" s="547"/>
      <c r="X226" s="544"/>
      <c r="Y226" s="544"/>
      <c r="Z226" s="544"/>
    </row>
    <row r="227" ht="21.0" customHeight="1">
      <c r="A227" s="544"/>
      <c r="B227" s="545"/>
      <c r="C227" s="545"/>
      <c r="D227" s="545"/>
      <c r="E227" s="545"/>
      <c r="F227" s="553"/>
      <c r="G227" s="553"/>
      <c r="H227" s="545"/>
      <c r="I227" s="548"/>
      <c r="J227" s="548"/>
      <c r="K227" s="547"/>
      <c r="L227" s="547"/>
      <c r="M227" s="547"/>
      <c r="N227" s="547"/>
      <c r="O227" s="544"/>
      <c r="P227" s="544"/>
      <c r="Q227" s="544"/>
      <c r="R227" s="547"/>
      <c r="S227" s="547"/>
      <c r="T227" s="547"/>
      <c r="U227" s="547"/>
      <c r="V227" s="551"/>
      <c r="W227" s="547"/>
      <c r="X227" s="544"/>
      <c r="Y227" s="544"/>
      <c r="Z227" s="544"/>
    </row>
    <row r="228" ht="21.0" customHeight="1">
      <c r="A228" s="544"/>
      <c r="B228" s="545"/>
      <c r="C228" s="545"/>
      <c r="D228" s="545"/>
      <c r="E228" s="545"/>
      <c r="F228" s="553"/>
      <c r="G228" s="553"/>
      <c r="H228" s="545"/>
      <c r="I228" s="548"/>
      <c r="J228" s="548"/>
      <c r="K228" s="547"/>
      <c r="L228" s="547"/>
      <c r="M228" s="547"/>
      <c r="N228" s="547"/>
      <c r="O228" s="544"/>
      <c r="P228" s="544"/>
      <c r="Q228" s="544"/>
      <c r="R228" s="547"/>
      <c r="S228" s="547"/>
      <c r="T228" s="547"/>
      <c r="U228" s="547"/>
      <c r="V228" s="551"/>
      <c r="W228" s="547"/>
      <c r="X228" s="544"/>
      <c r="Y228" s="544"/>
      <c r="Z228" s="544"/>
    </row>
    <row r="229" ht="21.0" customHeight="1">
      <c r="A229" s="544"/>
      <c r="B229" s="545"/>
      <c r="C229" s="545"/>
      <c r="D229" s="545"/>
      <c r="E229" s="545"/>
      <c r="F229" s="553"/>
      <c r="G229" s="553"/>
      <c r="H229" s="545"/>
      <c r="I229" s="548"/>
      <c r="J229" s="548"/>
      <c r="K229" s="547"/>
      <c r="L229" s="547"/>
      <c r="M229" s="547"/>
      <c r="N229" s="547"/>
      <c r="O229" s="544"/>
      <c r="P229" s="544"/>
      <c r="Q229" s="544"/>
      <c r="R229" s="547"/>
      <c r="S229" s="547"/>
      <c r="T229" s="547"/>
      <c r="U229" s="547"/>
      <c r="V229" s="551"/>
      <c r="W229" s="547"/>
      <c r="X229" s="544"/>
      <c r="Y229" s="544"/>
      <c r="Z229" s="544"/>
    </row>
    <row r="230" ht="21.0" customHeight="1">
      <c r="A230" s="544"/>
      <c r="B230" s="545"/>
      <c r="C230" s="545"/>
      <c r="D230" s="545"/>
      <c r="E230" s="545"/>
      <c r="F230" s="553"/>
      <c r="G230" s="553"/>
      <c r="H230" s="545"/>
      <c r="I230" s="548"/>
      <c r="J230" s="548"/>
      <c r="K230" s="547"/>
      <c r="L230" s="547"/>
      <c r="M230" s="547"/>
      <c r="N230" s="547"/>
      <c r="O230" s="544"/>
      <c r="P230" s="544"/>
      <c r="Q230" s="544"/>
      <c r="R230" s="547"/>
      <c r="S230" s="547"/>
      <c r="T230" s="547"/>
      <c r="U230" s="547"/>
      <c r="V230" s="551"/>
      <c r="W230" s="547"/>
      <c r="X230" s="544"/>
      <c r="Y230" s="544"/>
      <c r="Z230" s="544"/>
    </row>
    <row r="231" ht="21.0" customHeight="1">
      <c r="A231" s="544"/>
      <c r="B231" s="545"/>
      <c r="C231" s="545"/>
      <c r="D231" s="545"/>
      <c r="E231" s="545"/>
      <c r="F231" s="553"/>
      <c r="G231" s="553"/>
      <c r="H231" s="545"/>
      <c r="I231" s="548"/>
      <c r="J231" s="548"/>
      <c r="K231" s="547"/>
      <c r="L231" s="547"/>
      <c r="M231" s="547"/>
      <c r="N231" s="547"/>
      <c r="O231" s="544"/>
      <c r="P231" s="544"/>
      <c r="Q231" s="544"/>
      <c r="R231" s="547"/>
      <c r="S231" s="547"/>
      <c r="T231" s="547"/>
      <c r="U231" s="547"/>
      <c r="V231" s="551"/>
      <c r="W231" s="547"/>
      <c r="X231" s="544"/>
      <c r="Y231" s="544"/>
      <c r="Z231" s="544"/>
    </row>
    <row r="232" ht="21.0" customHeight="1">
      <c r="A232" s="544"/>
      <c r="B232" s="545"/>
      <c r="C232" s="545"/>
      <c r="D232" s="545"/>
      <c r="E232" s="545"/>
      <c r="F232" s="553"/>
      <c r="G232" s="553"/>
      <c r="H232" s="545"/>
      <c r="I232" s="548"/>
      <c r="J232" s="548"/>
      <c r="K232" s="547"/>
      <c r="L232" s="547"/>
      <c r="M232" s="547"/>
      <c r="N232" s="547"/>
      <c r="O232" s="544"/>
      <c r="P232" s="544"/>
      <c r="Q232" s="544"/>
      <c r="R232" s="547"/>
      <c r="S232" s="547"/>
      <c r="T232" s="547"/>
      <c r="U232" s="547"/>
      <c r="V232" s="551"/>
      <c r="W232" s="547"/>
      <c r="X232" s="544"/>
      <c r="Y232" s="544"/>
      <c r="Z232" s="544"/>
    </row>
    <row r="233" ht="21.0" customHeight="1">
      <c r="A233" s="544"/>
      <c r="B233" s="545"/>
      <c r="C233" s="545"/>
      <c r="D233" s="545"/>
      <c r="E233" s="545"/>
      <c r="F233" s="553"/>
      <c r="G233" s="553"/>
      <c r="H233" s="545"/>
      <c r="I233" s="548"/>
      <c r="J233" s="548"/>
      <c r="K233" s="547"/>
      <c r="L233" s="547"/>
      <c r="M233" s="547"/>
      <c r="N233" s="547"/>
      <c r="O233" s="544"/>
      <c r="P233" s="544"/>
      <c r="Q233" s="544"/>
      <c r="R233" s="547"/>
      <c r="S233" s="547"/>
      <c r="T233" s="547"/>
      <c r="U233" s="547"/>
      <c r="V233" s="551"/>
      <c r="W233" s="547"/>
      <c r="X233" s="544"/>
      <c r="Y233" s="544"/>
      <c r="Z233" s="544"/>
    </row>
    <row r="234" ht="21.0" customHeight="1">
      <c r="A234" s="544"/>
      <c r="B234" s="545"/>
      <c r="C234" s="570"/>
      <c r="D234" s="545"/>
      <c r="E234" s="570"/>
      <c r="F234" s="571"/>
      <c r="G234" s="571"/>
      <c r="H234" s="570"/>
      <c r="I234" s="548"/>
      <c r="J234" s="548"/>
      <c r="K234" s="547"/>
      <c r="L234" s="547"/>
      <c r="M234" s="547"/>
      <c r="N234" s="547"/>
      <c r="O234" s="544"/>
      <c r="P234" s="544"/>
      <c r="Q234" s="544"/>
      <c r="R234" s="547"/>
      <c r="S234" s="547"/>
      <c r="T234" s="547"/>
      <c r="U234" s="547"/>
      <c r="V234" s="551"/>
      <c r="W234" s="547"/>
      <c r="X234" s="544"/>
      <c r="Y234" s="544"/>
      <c r="Z234" s="544"/>
    </row>
    <row r="235" ht="21.0" customHeight="1">
      <c r="A235" s="544"/>
      <c r="B235" s="570"/>
      <c r="C235" s="570"/>
      <c r="D235" s="570"/>
      <c r="E235" s="570"/>
      <c r="F235" s="571"/>
      <c r="G235" s="571"/>
      <c r="H235" s="570"/>
      <c r="I235" s="548"/>
      <c r="J235" s="548"/>
      <c r="K235" s="547"/>
      <c r="L235" s="547"/>
      <c r="M235" s="547"/>
      <c r="N235" s="547"/>
      <c r="O235" s="544"/>
      <c r="P235" s="544"/>
      <c r="Q235" s="544"/>
      <c r="R235" s="547"/>
      <c r="S235" s="547"/>
      <c r="T235" s="547"/>
      <c r="U235" s="547"/>
      <c r="V235" s="551"/>
      <c r="W235" s="547"/>
      <c r="X235" s="544"/>
      <c r="Y235" s="544"/>
      <c r="Z235" s="544"/>
    </row>
    <row r="236" ht="21.0" customHeight="1">
      <c r="A236" s="544"/>
      <c r="B236" s="570"/>
      <c r="C236" s="570"/>
      <c r="D236" s="570"/>
      <c r="E236" s="570"/>
      <c r="F236" s="571"/>
      <c r="G236" s="571"/>
      <c r="H236" s="570"/>
      <c r="I236" s="548"/>
      <c r="J236" s="548"/>
      <c r="K236" s="547"/>
      <c r="L236" s="547"/>
      <c r="M236" s="547"/>
      <c r="N236" s="547"/>
      <c r="O236" s="544"/>
      <c r="P236" s="544"/>
      <c r="Q236" s="544"/>
      <c r="R236" s="547"/>
      <c r="S236" s="547"/>
      <c r="T236" s="547"/>
      <c r="U236" s="547"/>
      <c r="V236" s="551"/>
      <c r="W236" s="547"/>
      <c r="X236" s="544"/>
      <c r="Y236" s="544"/>
      <c r="Z236" s="544"/>
    </row>
    <row r="237" ht="21.0" customHeight="1">
      <c r="A237" s="544"/>
      <c r="B237" s="570"/>
      <c r="C237" s="570"/>
      <c r="D237" s="570"/>
      <c r="E237" s="570"/>
      <c r="F237" s="571"/>
      <c r="G237" s="571"/>
      <c r="H237" s="570"/>
      <c r="I237" s="548"/>
      <c r="J237" s="548"/>
      <c r="K237" s="547"/>
      <c r="L237" s="547"/>
      <c r="M237" s="547"/>
      <c r="N237" s="547"/>
      <c r="O237" s="544"/>
      <c r="P237" s="544"/>
      <c r="Q237" s="544"/>
      <c r="R237" s="547"/>
      <c r="S237" s="547"/>
      <c r="T237" s="547"/>
      <c r="U237" s="547"/>
      <c r="V237" s="551"/>
      <c r="W237" s="547"/>
      <c r="X237" s="544"/>
      <c r="Y237" s="544"/>
      <c r="Z237" s="544"/>
    </row>
    <row r="238" ht="21.0" customHeight="1">
      <c r="A238" s="544"/>
      <c r="B238" s="570"/>
      <c r="C238" s="570"/>
      <c r="D238" s="570"/>
      <c r="E238" s="570"/>
      <c r="F238" s="571"/>
      <c r="G238" s="571"/>
      <c r="H238" s="570"/>
      <c r="I238" s="548"/>
      <c r="J238" s="548"/>
      <c r="K238" s="547"/>
      <c r="L238" s="547"/>
      <c r="M238" s="547"/>
      <c r="N238" s="547"/>
      <c r="O238" s="544"/>
      <c r="P238" s="544"/>
      <c r="Q238" s="544"/>
      <c r="R238" s="547"/>
      <c r="S238" s="547"/>
      <c r="T238" s="547"/>
      <c r="U238" s="547"/>
      <c r="V238" s="551"/>
      <c r="W238" s="547"/>
      <c r="X238" s="544"/>
      <c r="Y238" s="544"/>
      <c r="Z238" s="544"/>
    </row>
    <row r="239" ht="21.0" customHeight="1">
      <c r="A239" s="544"/>
      <c r="B239" s="570"/>
      <c r="C239" s="570"/>
      <c r="D239" s="570"/>
      <c r="E239" s="570"/>
      <c r="F239" s="571"/>
      <c r="G239" s="571"/>
      <c r="H239" s="570"/>
      <c r="I239" s="548"/>
      <c r="J239" s="548"/>
      <c r="K239" s="547"/>
      <c r="L239" s="547"/>
      <c r="M239" s="547"/>
      <c r="N239" s="547"/>
      <c r="O239" s="544"/>
      <c r="P239" s="544"/>
      <c r="Q239" s="544"/>
      <c r="R239" s="547"/>
      <c r="S239" s="547"/>
      <c r="T239" s="547"/>
      <c r="U239" s="547"/>
      <c r="V239" s="551"/>
      <c r="W239" s="547"/>
      <c r="X239" s="544"/>
      <c r="Y239" s="544"/>
      <c r="Z239" s="544"/>
    </row>
    <row r="240" ht="21.0" customHeight="1">
      <c r="A240" s="544"/>
      <c r="B240" s="570"/>
      <c r="C240" s="570"/>
      <c r="D240" s="570"/>
      <c r="E240" s="570"/>
      <c r="F240" s="571"/>
      <c r="G240" s="571"/>
      <c r="H240" s="570"/>
      <c r="I240" s="548"/>
      <c r="J240" s="548"/>
      <c r="K240" s="547"/>
      <c r="L240" s="547"/>
      <c r="M240" s="547"/>
      <c r="N240" s="547"/>
      <c r="O240" s="544"/>
      <c r="P240" s="544"/>
      <c r="Q240" s="544"/>
      <c r="R240" s="547"/>
      <c r="S240" s="547"/>
      <c r="T240" s="547"/>
      <c r="U240" s="547"/>
      <c r="V240" s="551"/>
      <c r="W240" s="547"/>
      <c r="X240" s="544"/>
      <c r="Y240" s="544"/>
      <c r="Z240" s="544"/>
    </row>
    <row r="241" ht="21.0" customHeight="1">
      <c r="A241" s="544"/>
      <c r="B241" s="570"/>
      <c r="C241" s="570"/>
      <c r="D241" s="570"/>
      <c r="E241" s="570"/>
      <c r="F241" s="571"/>
      <c r="G241" s="571"/>
      <c r="H241" s="570"/>
      <c r="I241" s="548"/>
      <c r="J241" s="548"/>
      <c r="K241" s="547"/>
      <c r="L241" s="547"/>
      <c r="M241" s="547"/>
      <c r="N241" s="547"/>
      <c r="O241" s="544"/>
      <c r="P241" s="544"/>
      <c r="Q241" s="544"/>
      <c r="R241" s="547"/>
      <c r="S241" s="547"/>
      <c r="T241" s="547"/>
      <c r="U241" s="547"/>
      <c r="V241" s="551"/>
      <c r="W241" s="547"/>
      <c r="X241" s="544"/>
      <c r="Y241" s="544"/>
      <c r="Z241" s="544"/>
    </row>
    <row r="242" ht="21.0" customHeight="1">
      <c r="A242" s="544"/>
      <c r="B242" s="570"/>
      <c r="C242" s="570"/>
      <c r="D242" s="570"/>
      <c r="E242" s="570"/>
      <c r="F242" s="571"/>
      <c r="G242" s="571"/>
      <c r="H242" s="570"/>
      <c r="I242" s="548"/>
      <c r="J242" s="548"/>
      <c r="K242" s="547"/>
      <c r="L242" s="547"/>
      <c r="M242" s="547"/>
      <c r="N242" s="547"/>
      <c r="O242" s="544"/>
      <c r="P242" s="544"/>
      <c r="Q242" s="544"/>
      <c r="R242" s="547"/>
      <c r="S242" s="547"/>
      <c r="T242" s="547"/>
      <c r="U242" s="547"/>
      <c r="V242" s="551"/>
      <c r="W242" s="547"/>
      <c r="X242" s="544"/>
      <c r="Y242" s="544"/>
      <c r="Z242" s="544"/>
    </row>
    <row r="243" ht="21.0" customHeight="1">
      <c r="A243" s="544"/>
      <c r="B243" s="570"/>
      <c r="C243" s="570"/>
      <c r="D243" s="570"/>
      <c r="E243" s="570"/>
      <c r="F243" s="571"/>
      <c r="G243" s="571"/>
      <c r="H243" s="570"/>
      <c r="I243" s="548"/>
      <c r="J243" s="548"/>
      <c r="K243" s="547"/>
      <c r="L243" s="547"/>
      <c r="M243" s="547"/>
      <c r="N243" s="547"/>
      <c r="O243" s="544"/>
      <c r="P243" s="544"/>
      <c r="Q243" s="544"/>
      <c r="R243" s="547"/>
      <c r="S243" s="547"/>
      <c r="T243" s="547"/>
      <c r="U243" s="547"/>
      <c r="V243" s="551"/>
      <c r="W243" s="547"/>
      <c r="X243" s="544"/>
      <c r="Y243" s="544"/>
      <c r="Z243" s="544"/>
    </row>
    <row r="244" ht="21.0" customHeight="1">
      <c r="A244" s="544"/>
      <c r="B244" s="570"/>
      <c r="C244" s="570"/>
      <c r="D244" s="570"/>
      <c r="E244" s="570"/>
      <c r="F244" s="571"/>
      <c r="G244" s="571"/>
      <c r="H244" s="570"/>
      <c r="I244" s="548"/>
      <c r="J244" s="548"/>
      <c r="K244" s="547"/>
      <c r="L244" s="547"/>
      <c r="M244" s="547"/>
      <c r="N244" s="547"/>
      <c r="O244" s="544"/>
      <c r="P244" s="544"/>
      <c r="Q244" s="544"/>
      <c r="R244" s="547"/>
      <c r="S244" s="547"/>
      <c r="T244" s="547"/>
      <c r="U244" s="547"/>
      <c r="V244" s="551"/>
      <c r="W244" s="547"/>
      <c r="X244" s="544"/>
      <c r="Y244" s="544"/>
      <c r="Z244" s="544"/>
    </row>
    <row r="245" ht="21.0" customHeight="1">
      <c r="A245" s="544"/>
      <c r="B245" s="570"/>
      <c r="C245" s="570"/>
      <c r="D245" s="570"/>
      <c r="E245" s="570"/>
      <c r="F245" s="571"/>
      <c r="G245" s="571"/>
      <c r="H245" s="570"/>
      <c r="I245" s="548"/>
      <c r="J245" s="548"/>
      <c r="K245" s="547"/>
      <c r="L245" s="547"/>
      <c r="M245" s="547"/>
      <c r="N245" s="547"/>
      <c r="O245" s="544"/>
      <c r="P245" s="544"/>
      <c r="Q245" s="544"/>
      <c r="R245" s="547"/>
      <c r="S245" s="547"/>
      <c r="T245" s="547"/>
      <c r="U245" s="547"/>
      <c r="V245" s="551"/>
      <c r="W245" s="547"/>
      <c r="X245" s="544"/>
      <c r="Y245" s="544"/>
      <c r="Z245" s="544"/>
    </row>
    <row r="246" ht="21.0" customHeight="1">
      <c r="A246" s="544"/>
      <c r="B246" s="570"/>
      <c r="C246" s="570"/>
      <c r="D246" s="570"/>
      <c r="E246" s="570"/>
      <c r="F246" s="571"/>
      <c r="G246" s="571"/>
      <c r="H246" s="570"/>
      <c r="I246" s="548"/>
      <c r="J246" s="548"/>
      <c r="K246" s="547"/>
      <c r="L246" s="547"/>
      <c r="M246" s="547"/>
      <c r="N246" s="547"/>
      <c r="O246" s="544"/>
      <c r="P246" s="544"/>
      <c r="Q246" s="544"/>
      <c r="R246" s="547"/>
      <c r="S246" s="547"/>
      <c r="T246" s="547"/>
      <c r="U246" s="547"/>
      <c r="V246" s="551"/>
      <c r="W246" s="547"/>
      <c r="X246" s="544"/>
      <c r="Y246" s="544"/>
      <c r="Z246" s="544"/>
    </row>
    <row r="247" ht="21.0" customHeight="1">
      <c r="A247" s="544"/>
      <c r="B247" s="570"/>
      <c r="C247" s="570"/>
      <c r="D247" s="570"/>
      <c r="E247" s="570"/>
      <c r="F247" s="571"/>
      <c r="G247" s="571"/>
      <c r="H247" s="570"/>
      <c r="I247" s="548"/>
      <c r="J247" s="548"/>
      <c r="K247" s="547"/>
      <c r="L247" s="547"/>
      <c r="M247" s="547"/>
      <c r="N247" s="547"/>
      <c r="O247" s="544"/>
      <c r="P247" s="544"/>
      <c r="Q247" s="544"/>
      <c r="R247" s="547"/>
      <c r="S247" s="547"/>
      <c r="T247" s="547"/>
      <c r="U247" s="547"/>
      <c r="V247" s="551"/>
      <c r="W247" s="547"/>
      <c r="X247" s="544"/>
      <c r="Y247" s="544"/>
      <c r="Z247" s="544"/>
    </row>
    <row r="248" ht="21.0" customHeight="1">
      <c r="A248" s="544"/>
      <c r="B248" s="570"/>
      <c r="C248" s="570"/>
      <c r="D248" s="570"/>
      <c r="E248" s="570"/>
      <c r="F248" s="571"/>
      <c r="G248" s="571"/>
      <c r="H248" s="570"/>
      <c r="I248" s="548"/>
      <c r="J248" s="548"/>
      <c r="K248" s="547"/>
      <c r="L248" s="547"/>
      <c r="M248" s="547"/>
      <c r="N248" s="547"/>
      <c r="O248" s="544"/>
      <c r="P248" s="544"/>
      <c r="Q248" s="544"/>
      <c r="R248" s="547"/>
      <c r="S248" s="547"/>
      <c r="T248" s="547"/>
      <c r="U248" s="547"/>
      <c r="V248" s="551"/>
      <c r="W248" s="547"/>
      <c r="X248" s="544"/>
      <c r="Y248" s="544"/>
      <c r="Z248" s="544"/>
    </row>
    <row r="249" ht="21.0" customHeight="1">
      <c r="A249" s="544"/>
      <c r="B249" s="570"/>
      <c r="C249" s="570"/>
      <c r="D249" s="570"/>
      <c r="E249" s="570"/>
      <c r="F249" s="571"/>
      <c r="G249" s="571"/>
      <c r="H249" s="570"/>
      <c r="I249" s="548"/>
      <c r="J249" s="548"/>
      <c r="K249" s="547"/>
      <c r="L249" s="547"/>
      <c r="M249" s="547"/>
      <c r="N249" s="547"/>
      <c r="O249" s="544"/>
      <c r="P249" s="544"/>
      <c r="Q249" s="544"/>
      <c r="R249" s="547"/>
      <c r="S249" s="547"/>
      <c r="T249" s="547"/>
      <c r="U249" s="547"/>
      <c r="V249" s="551"/>
      <c r="W249" s="547"/>
      <c r="X249" s="544"/>
      <c r="Y249" s="544"/>
      <c r="Z249" s="544"/>
    </row>
    <row r="250" ht="21.0" customHeight="1">
      <c r="A250" s="544"/>
      <c r="B250" s="570"/>
      <c r="C250" s="570"/>
      <c r="D250" s="570"/>
      <c r="E250" s="570"/>
      <c r="F250" s="571"/>
      <c r="G250" s="571"/>
      <c r="H250" s="570"/>
      <c r="I250" s="548"/>
      <c r="J250" s="548"/>
      <c r="K250" s="547"/>
      <c r="L250" s="547"/>
      <c r="M250" s="547"/>
      <c r="N250" s="547"/>
      <c r="O250" s="544"/>
      <c r="P250" s="544"/>
      <c r="Q250" s="544"/>
      <c r="R250" s="547"/>
      <c r="S250" s="547"/>
      <c r="T250" s="547"/>
      <c r="U250" s="547"/>
      <c r="V250" s="551"/>
      <c r="W250" s="547"/>
      <c r="X250" s="544"/>
      <c r="Y250" s="544"/>
      <c r="Z250" s="544"/>
    </row>
    <row r="251" ht="21.0" customHeight="1">
      <c r="A251" s="544"/>
      <c r="B251" s="570"/>
      <c r="C251" s="570"/>
      <c r="D251" s="570"/>
      <c r="E251" s="570"/>
      <c r="F251" s="571"/>
      <c r="G251" s="571"/>
      <c r="H251" s="570"/>
      <c r="I251" s="548"/>
      <c r="J251" s="548"/>
      <c r="K251" s="547"/>
      <c r="L251" s="547"/>
      <c r="M251" s="547"/>
      <c r="N251" s="547"/>
      <c r="O251" s="544"/>
      <c r="P251" s="544"/>
      <c r="Q251" s="544"/>
      <c r="R251" s="547"/>
      <c r="S251" s="547"/>
      <c r="T251" s="547"/>
      <c r="U251" s="547"/>
      <c r="V251" s="551"/>
      <c r="W251" s="547"/>
      <c r="X251" s="544"/>
      <c r="Y251" s="544"/>
      <c r="Z251" s="544"/>
    </row>
    <row r="252" ht="21.0" customHeight="1">
      <c r="A252" s="544"/>
      <c r="B252" s="570"/>
      <c r="C252" s="570"/>
      <c r="D252" s="570"/>
      <c r="E252" s="570"/>
      <c r="F252" s="571"/>
      <c r="G252" s="571"/>
      <c r="H252" s="570"/>
      <c r="I252" s="548"/>
      <c r="J252" s="548"/>
      <c r="K252" s="547"/>
      <c r="L252" s="547"/>
      <c r="M252" s="547"/>
      <c r="N252" s="547"/>
      <c r="O252" s="544"/>
      <c r="P252" s="544"/>
      <c r="Q252" s="544"/>
      <c r="R252" s="547"/>
      <c r="S252" s="547"/>
      <c r="T252" s="547"/>
      <c r="U252" s="547"/>
      <c r="V252" s="551"/>
      <c r="W252" s="547"/>
      <c r="X252" s="544"/>
      <c r="Y252" s="544"/>
      <c r="Z252" s="544"/>
    </row>
    <row r="253" ht="21.0" customHeight="1">
      <c r="A253" s="544"/>
      <c r="B253" s="572"/>
      <c r="C253" s="572"/>
      <c r="D253" s="572"/>
      <c r="E253" s="572"/>
      <c r="F253" s="573"/>
      <c r="G253" s="573"/>
      <c r="H253" s="572"/>
      <c r="I253" s="574"/>
      <c r="J253" s="574"/>
      <c r="K253" s="547"/>
      <c r="L253" s="547"/>
      <c r="M253" s="547"/>
      <c r="N253" s="547"/>
      <c r="O253" s="544"/>
      <c r="P253" s="544"/>
      <c r="Q253" s="544"/>
      <c r="R253" s="547"/>
      <c r="S253" s="547"/>
      <c r="T253" s="547"/>
      <c r="U253" s="547"/>
      <c r="V253" s="551"/>
      <c r="W253" s="547"/>
      <c r="X253" s="544"/>
      <c r="Y253" s="544"/>
      <c r="Z253" s="544"/>
    </row>
    <row r="254" ht="21.0" customHeight="1">
      <c r="A254" s="544"/>
      <c r="B254" s="572"/>
      <c r="C254" s="572"/>
      <c r="D254" s="572"/>
      <c r="E254" s="572"/>
      <c r="F254" s="573"/>
      <c r="G254" s="573"/>
      <c r="H254" s="572"/>
      <c r="I254" s="574"/>
      <c r="J254" s="574"/>
      <c r="K254" s="547"/>
      <c r="L254" s="547"/>
      <c r="M254" s="547"/>
      <c r="N254" s="547"/>
      <c r="O254" s="544"/>
      <c r="P254" s="544"/>
      <c r="Q254" s="544"/>
      <c r="R254" s="547"/>
      <c r="S254" s="547"/>
      <c r="T254" s="547"/>
      <c r="U254" s="547"/>
      <c r="V254" s="547"/>
      <c r="W254" s="547"/>
      <c r="X254" s="544"/>
      <c r="Y254" s="544"/>
      <c r="Z254" s="544"/>
    </row>
    <row r="255" ht="21.0" customHeight="1">
      <c r="A255" s="544"/>
      <c r="B255" s="572"/>
      <c r="C255" s="572"/>
      <c r="D255" s="572"/>
      <c r="E255" s="572"/>
      <c r="F255" s="573"/>
      <c r="G255" s="573"/>
      <c r="H255" s="572"/>
      <c r="I255" s="574"/>
      <c r="J255" s="574"/>
      <c r="K255" s="547"/>
      <c r="L255" s="547"/>
      <c r="M255" s="547"/>
      <c r="N255" s="547"/>
      <c r="O255" s="544"/>
      <c r="P255" s="544"/>
      <c r="Q255" s="544"/>
      <c r="R255" s="547"/>
      <c r="S255" s="547"/>
      <c r="T255" s="547"/>
      <c r="U255" s="547"/>
      <c r="V255" s="547"/>
      <c r="W255" s="547"/>
      <c r="X255" s="544"/>
      <c r="Y255" s="544"/>
      <c r="Z255" s="544"/>
    </row>
    <row r="256" ht="21.0" customHeight="1">
      <c r="A256" s="544"/>
      <c r="B256" s="572"/>
      <c r="C256" s="572"/>
      <c r="D256" s="572"/>
      <c r="E256" s="572"/>
      <c r="F256" s="573"/>
      <c r="G256" s="573"/>
      <c r="H256" s="572"/>
      <c r="I256" s="574"/>
      <c r="J256" s="574"/>
      <c r="K256" s="547"/>
      <c r="L256" s="547"/>
      <c r="M256" s="547"/>
      <c r="N256" s="547"/>
      <c r="O256" s="544"/>
      <c r="P256" s="544"/>
      <c r="Q256" s="544"/>
      <c r="R256" s="547"/>
      <c r="S256" s="547"/>
      <c r="T256" s="547"/>
      <c r="U256" s="547"/>
      <c r="V256" s="547"/>
      <c r="W256" s="547"/>
      <c r="X256" s="544"/>
      <c r="Y256" s="544"/>
      <c r="Z256" s="544"/>
    </row>
    <row r="257" ht="21.0" customHeight="1">
      <c r="A257" s="544"/>
      <c r="B257" s="572"/>
      <c r="C257" s="572"/>
      <c r="D257" s="572"/>
      <c r="E257" s="572"/>
      <c r="F257" s="573"/>
      <c r="G257" s="573"/>
      <c r="H257" s="572"/>
      <c r="I257" s="574"/>
      <c r="J257" s="574"/>
      <c r="K257" s="547"/>
      <c r="L257" s="547"/>
      <c r="M257" s="547"/>
      <c r="N257" s="547"/>
      <c r="O257" s="544"/>
      <c r="P257" s="544"/>
      <c r="Q257" s="544"/>
      <c r="R257" s="547"/>
      <c r="S257" s="547"/>
      <c r="T257" s="547"/>
      <c r="U257" s="547"/>
      <c r="V257" s="547"/>
      <c r="W257" s="547"/>
      <c r="X257" s="544"/>
      <c r="Y257" s="544"/>
      <c r="Z257" s="544"/>
    </row>
    <row r="258" ht="21.0" customHeight="1">
      <c r="A258" s="544"/>
      <c r="B258" s="575"/>
      <c r="C258" s="575"/>
      <c r="D258" s="575"/>
      <c r="E258" s="575"/>
      <c r="F258" s="576"/>
      <c r="G258" s="576"/>
      <c r="H258" s="575"/>
      <c r="I258" s="577"/>
      <c r="J258" s="577"/>
      <c r="K258" s="547"/>
      <c r="L258" s="547"/>
      <c r="M258" s="547"/>
      <c r="N258" s="547"/>
      <c r="O258" s="544"/>
      <c r="P258" s="544"/>
      <c r="Q258" s="544"/>
      <c r="R258" s="547"/>
      <c r="S258" s="547"/>
      <c r="T258" s="547"/>
      <c r="U258" s="547"/>
      <c r="V258" s="547"/>
      <c r="W258" s="547"/>
      <c r="X258" s="544"/>
      <c r="Y258" s="544"/>
      <c r="Z258" s="544"/>
    </row>
    <row r="259" ht="21.0" customHeight="1">
      <c r="A259" s="544"/>
      <c r="B259" s="575"/>
      <c r="C259" s="575"/>
      <c r="D259" s="575"/>
      <c r="E259" s="575"/>
      <c r="F259" s="576"/>
      <c r="G259" s="576"/>
      <c r="H259" s="575"/>
      <c r="I259" s="577"/>
      <c r="J259" s="577"/>
      <c r="K259" s="547"/>
      <c r="L259" s="547"/>
      <c r="M259" s="547"/>
      <c r="N259" s="547"/>
      <c r="O259" s="544"/>
      <c r="P259" s="544"/>
      <c r="Q259" s="544"/>
      <c r="R259" s="547"/>
      <c r="S259" s="547"/>
      <c r="T259" s="547"/>
      <c r="U259" s="547"/>
      <c r="V259" s="547"/>
      <c r="W259" s="547"/>
      <c r="X259" s="544"/>
      <c r="Y259" s="544"/>
      <c r="Z259" s="544"/>
    </row>
    <row r="260" ht="21.0" customHeight="1">
      <c r="A260" s="544"/>
      <c r="B260" s="575"/>
      <c r="C260" s="575"/>
      <c r="D260" s="575"/>
      <c r="E260" s="575"/>
      <c r="F260" s="576"/>
      <c r="G260" s="576"/>
      <c r="H260" s="575"/>
      <c r="I260" s="577"/>
      <c r="J260" s="577"/>
      <c r="K260" s="547"/>
      <c r="L260" s="547"/>
      <c r="M260" s="547"/>
      <c r="N260" s="547"/>
      <c r="O260" s="544"/>
      <c r="P260" s="544"/>
      <c r="Q260" s="544"/>
      <c r="R260" s="547"/>
      <c r="S260" s="547"/>
      <c r="T260" s="547"/>
      <c r="U260" s="547"/>
      <c r="V260" s="547"/>
      <c r="W260" s="547"/>
      <c r="X260" s="544"/>
      <c r="Y260" s="544"/>
      <c r="Z260" s="544"/>
    </row>
    <row r="261" ht="21.0" customHeight="1">
      <c r="A261" s="544"/>
      <c r="B261" s="575"/>
      <c r="C261" s="575"/>
      <c r="D261" s="575"/>
      <c r="E261" s="575"/>
      <c r="F261" s="576"/>
      <c r="G261" s="576"/>
      <c r="H261" s="575"/>
      <c r="I261" s="577"/>
      <c r="J261" s="577"/>
      <c r="K261" s="547"/>
      <c r="L261" s="547"/>
      <c r="M261" s="547"/>
      <c r="N261" s="547"/>
      <c r="O261" s="544"/>
      <c r="P261" s="544"/>
      <c r="Q261" s="544"/>
      <c r="R261" s="547"/>
      <c r="S261" s="547"/>
      <c r="T261" s="547"/>
      <c r="U261" s="547"/>
      <c r="V261" s="547"/>
      <c r="W261" s="547"/>
      <c r="X261" s="544"/>
      <c r="Y261" s="544"/>
      <c r="Z261" s="544"/>
    </row>
    <row r="262" ht="21.0" customHeight="1">
      <c r="A262" s="544"/>
      <c r="B262" s="575"/>
      <c r="C262" s="575"/>
      <c r="D262" s="575"/>
      <c r="E262" s="575"/>
      <c r="F262" s="576"/>
      <c r="G262" s="576"/>
      <c r="H262" s="575"/>
      <c r="I262" s="577"/>
      <c r="J262" s="577"/>
      <c r="K262" s="547"/>
      <c r="L262" s="547"/>
      <c r="M262" s="547"/>
      <c r="N262" s="547"/>
      <c r="O262" s="544"/>
      <c r="P262" s="544"/>
      <c r="Q262" s="544"/>
      <c r="R262" s="547"/>
      <c r="S262" s="547"/>
      <c r="T262" s="547"/>
      <c r="U262" s="547"/>
      <c r="V262" s="547"/>
      <c r="W262" s="547"/>
      <c r="X262" s="544"/>
      <c r="Y262" s="544"/>
      <c r="Z262" s="544"/>
    </row>
    <row r="263" ht="21.0" customHeight="1">
      <c r="A263" s="544"/>
      <c r="B263" s="575"/>
      <c r="C263" s="575"/>
      <c r="D263" s="575"/>
      <c r="E263" s="575"/>
      <c r="F263" s="576"/>
      <c r="G263" s="576"/>
      <c r="H263" s="575"/>
      <c r="I263" s="577"/>
      <c r="J263" s="577"/>
      <c r="K263" s="547"/>
      <c r="L263" s="547"/>
      <c r="M263" s="547"/>
      <c r="N263" s="547"/>
      <c r="O263" s="544"/>
      <c r="P263" s="544"/>
      <c r="Q263" s="544"/>
      <c r="R263" s="547"/>
      <c r="S263" s="547"/>
      <c r="T263" s="547"/>
      <c r="U263" s="547"/>
      <c r="V263" s="547"/>
      <c r="W263" s="547"/>
      <c r="X263" s="544"/>
      <c r="Y263" s="544"/>
      <c r="Z263" s="544"/>
    </row>
    <row r="264" ht="21.0" customHeight="1">
      <c r="A264" s="544"/>
      <c r="B264" s="575"/>
      <c r="C264" s="575"/>
      <c r="D264" s="575"/>
      <c r="E264" s="575"/>
      <c r="F264" s="576"/>
      <c r="G264" s="576"/>
      <c r="H264" s="575"/>
      <c r="I264" s="577"/>
      <c r="J264" s="577"/>
      <c r="K264" s="547"/>
      <c r="L264" s="547"/>
      <c r="M264" s="547"/>
      <c r="N264" s="547"/>
      <c r="O264" s="544"/>
      <c r="P264" s="544"/>
      <c r="Q264" s="544"/>
      <c r="R264" s="547"/>
      <c r="S264" s="547"/>
      <c r="T264" s="547"/>
      <c r="U264" s="547"/>
      <c r="V264" s="547"/>
      <c r="W264" s="547"/>
      <c r="X264" s="544"/>
      <c r="Y264" s="544"/>
      <c r="Z264" s="544"/>
    </row>
    <row r="265" ht="21.0" customHeight="1">
      <c r="A265" s="544"/>
      <c r="B265" s="575"/>
      <c r="C265" s="575"/>
      <c r="D265" s="575"/>
      <c r="E265" s="575"/>
      <c r="F265" s="576"/>
      <c r="G265" s="576"/>
      <c r="H265" s="575"/>
      <c r="I265" s="577"/>
      <c r="J265" s="577"/>
      <c r="K265" s="547"/>
      <c r="L265" s="547"/>
      <c r="M265" s="547"/>
      <c r="N265" s="547"/>
      <c r="O265" s="544"/>
      <c r="P265" s="544"/>
      <c r="Q265" s="544"/>
      <c r="R265" s="547"/>
      <c r="S265" s="547"/>
      <c r="T265" s="547"/>
      <c r="U265" s="547"/>
      <c r="V265" s="547"/>
      <c r="W265" s="547"/>
      <c r="X265" s="544"/>
      <c r="Y265" s="544"/>
      <c r="Z265" s="544"/>
    </row>
    <row r="266" ht="21.0" customHeight="1">
      <c r="A266" s="544"/>
      <c r="B266" s="575"/>
      <c r="C266" s="575"/>
      <c r="D266" s="575"/>
      <c r="E266" s="575"/>
      <c r="F266" s="576"/>
      <c r="G266" s="576"/>
      <c r="H266" s="575"/>
      <c r="I266" s="577"/>
      <c r="J266" s="577"/>
      <c r="K266" s="547"/>
      <c r="L266" s="547"/>
      <c r="M266" s="547"/>
      <c r="N266" s="547"/>
      <c r="O266" s="544"/>
      <c r="P266" s="544"/>
      <c r="Q266" s="544"/>
      <c r="R266" s="547"/>
      <c r="S266" s="547"/>
      <c r="T266" s="547"/>
      <c r="U266" s="547"/>
      <c r="V266" s="547"/>
      <c r="W266" s="547"/>
      <c r="X266" s="544"/>
      <c r="Y266" s="544"/>
      <c r="Z266" s="544"/>
    </row>
    <row r="267" ht="21.0" customHeight="1">
      <c r="A267" s="544"/>
      <c r="B267" s="575"/>
      <c r="C267" s="575"/>
      <c r="D267" s="575"/>
      <c r="E267" s="575"/>
      <c r="F267" s="576"/>
      <c r="G267" s="576"/>
      <c r="H267" s="575"/>
      <c r="I267" s="577"/>
      <c r="J267" s="577"/>
      <c r="K267" s="547"/>
      <c r="L267" s="547"/>
      <c r="M267" s="547"/>
      <c r="N267" s="547"/>
      <c r="O267" s="544"/>
      <c r="P267" s="544"/>
      <c r="Q267" s="544"/>
      <c r="R267" s="547"/>
      <c r="S267" s="547"/>
      <c r="T267" s="547"/>
      <c r="U267" s="547"/>
      <c r="V267" s="547"/>
      <c r="W267" s="547"/>
      <c r="X267" s="544"/>
      <c r="Y267" s="544"/>
      <c r="Z267" s="544"/>
    </row>
    <row r="268" ht="21.0" customHeight="1">
      <c r="A268" s="544"/>
      <c r="B268" s="575"/>
      <c r="C268" s="575"/>
      <c r="D268" s="575"/>
      <c r="E268" s="575"/>
      <c r="F268" s="576"/>
      <c r="G268" s="576"/>
      <c r="H268" s="575"/>
      <c r="I268" s="577"/>
      <c r="J268" s="577"/>
      <c r="K268" s="547"/>
      <c r="L268" s="547"/>
      <c r="M268" s="547"/>
      <c r="N268" s="547"/>
      <c r="O268" s="544"/>
      <c r="P268" s="544"/>
      <c r="Q268" s="544"/>
      <c r="R268" s="547"/>
      <c r="S268" s="547"/>
      <c r="T268" s="547"/>
      <c r="U268" s="547"/>
      <c r="V268" s="547"/>
      <c r="W268" s="547"/>
      <c r="X268" s="544"/>
      <c r="Y268" s="544"/>
      <c r="Z268" s="544"/>
    </row>
    <row r="269" ht="21.0" customHeight="1">
      <c r="A269" s="544"/>
      <c r="B269" s="575"/>
      <c r="C269" s="575"/>
      <c r="D269" s="575"/>
      <c r="E269" s="575"/>
      <c r="F269" s="576"/>
      <c r="G269" s="576"/>
      <c r="H269" s="575"/>
      <c r="I269" s="577"/>
      <c r="J269" s="577"/>
      <c r="K269" s="547"/>
      <c r="L269" s="547"/>
      <c r="M269" s="547"/>
      <c r="N269" s="547"/>
      <c r="O269" s="544"/>
      <c r="P269" s="544"/>
      <c r="Q269" s="544"/>
      <c r="R269" s="547"/>
      <c r="S269" s="547"/>
      <c r="T269" s="547"/>
      <c r="U269" s="547"/>
      <c r="V269" s="547"/>
      <c r="W269" s="547"/>
      <c r="X269" s="544"/>
      <c r="Y269" s="544"/>
      <c r="Z269" s="544"/>
    </row>
    <row r="270" ht="21.0" customHeight="1">
      <c r="A270" s="544"/>
      <c r="B270" s="575"/>
      <c r="C270" s="575"/>
      <c r="D270" s="575"/>
      <c r="E270" s="575"/>
      <c r="F270" s="576"/>
      <c r="G270" s="576"/>
      <c r="H270" s="575"/>
      <c r="I270" s="577"/>
      <c r="J270" s="577"/>
      <c r="K270" s="547"/>
      <c r="L270" s="547"/>
      <c r="M270" s="547"/>
      <c r="N270" s="547"/>
      <c r="O270" s="544"/>
      <c r="P270" s="544"/>
      <c r="Q270" s="544"/>
      <c r="R270" s="547"/>
      <c r="S270" s="547"/>
      <c r="T270" s="547"/>
      <c r="U270" s="547"/>
      <c r="V270" s="547"/>
      <c r="W270" s="547"/>
      <c r="X270" s="544"/>
      <c r="Y270" s="544"/>
      <c r="Z270" s="544"/>
    </row>
    <row r="271" ht="21.0" customHeight="1">
      <c r="A271" s="544"/>
      <c r="B271" s="575"/>
      <c r="C271" s="575"/>
      <c r="D271" s="575"/>
      <c r="E271" s="575"/>
      <c r="F271" s="576"/>
      <c r="G271" s="576"/>
      <c r="H271" s="575"/>
      <c r="I271" s="577"/>
      <c r="J271" s="577"/>
      <c r="K271" s="547"/>
      <c r="L271" s="547"/>
      <c r="M271" s="547"/>
      <c r="N271" s="547"/>
      <c r="O271" s="544"/>
      <c r="P271" s="544"/>
      <c r="Q271" s="544"/>
      <c r="R271" s="547"/>
      <c r="S271" s="547"/>
      <c r="T271" s="547"/>
      <c r="U271" s="547"/>
      <c r="V271" s="547"/>
      <c r="W271" s="547"/>
      <c r="X271" s="544"/>
      <c r="Y271" s="544"/>
      <c r="Z271" s="544"/>
    </row>
    <row r="272" ht="21.0" customHeight="1">
      <c r="A272" s="544"/>
      <c r="B272" s="575"/>
      <c r="C272" s="575"/>
      <c r="D272" s="575"/>
      <c r="E272" s="575"/>
      <c r="F272" s="576"/>
      <c r="G272" s="576"/>
      <c r="H272" s="575"/>
      <c r="I272" s="577"/>
      <c r="J272" s="577"/>
      <c r="K272" s="547"/>
      <c r="L272" s="547"/>
      <c r="M272" s="547"/>
      <c r="N272" s="547"/>
      <c r="O272" s="544"/>
      <c r="P272" s="544"/>
      <c r="Q272" s="544"/>
      <c r="R272" s="547"/>
      <c r="S272" s="547"/>
      <c r="T272" s="547"/>
      <c r="U272" s="547"/>
      <c r="V272" s="547"/>
      <c r="W272" s="547"/>
      <c r="X272" s="544"/>
      <c r="Y272" s="544"/>
      <c r="Z272" s="544"/>
    </row>
    <row r="273" ht="21.0" customHeight="1">
      <c r="A273" s="544"/>
      <c r="B273" s="575"/>
      <c r="C273" s="575"/>
      <c r="D273" s="575"/>
      <c r="E273" s="575"/>
      <c r="F273" s="576"/>
      <c r="G273" s="576"/>
      <c r="H273" s="575"/>
      <c r="I273" s="577"/>
      <c r="J273" s="577"/>
      <c r="K273" s="547"/>
      <c r="L273" s="547"/>
      <c r="M273" s="547"/>
      <c r="N273" s="547"/>
      <c r="O273" s="544"/>
      <c r="P273" s="544"/>
      <c r="Q273" s="544"/>
      <c r="R273" s="547"/>
      <c r="S273" s="547"/>
      <c r="T273" s="547"/>
      <c r="U273" s="547"/>
      <c r="V273" s="547"/>
      <c r="W273" s="547"/>
      <c r="X273" s="544"/>
      <c r="Y273" s="544"/>
      <c r="Z273" s="544"/>
    </row>
    <row r="274" ht="21.0" customHeight="1">
      <c r="A274" s="544"/>
      <c r="B274" s="575"/>
      <c r="C274" s="575"/>
      <c r="D274" s="575"/>
      <c r="E274" s="575"/>
      <c r="F274" s="576"/>
      <c r="G274" s="576"/>
      <c r="H274" s="575"/>
      <c r="I274" s="577"/>
      <c r="J274" s="577"/>
      <c r="K274" s="547"/>
      <c r="L274" s="547"/>
      <c r="M274" s="547"/>
      <c r="N274" s="547"/>
      <c r="O274" s="544"/>
      <c r="P274" s="544"/>
      <c r="Q274" s="544"/>
      <c r="R274" s="547"/>
      <c r="S274" s="547"/>
      <c r="T274" s="547"/>
      <c r="U274" s="547"/>
      <c r="V274" s="547"/>
      <c r="W274" s="547"/>
      <c r="X274" s="544"/>
      <c r="Y274" s="544"/>
      <c r="Z274" s="544"/>
    </row>
    <row r="275" ht="21.0" customHeight="1">
      <c r="A275" s="544"/>
      <c r="B275" s="575"/>
      <c r="C275" s="575"/>
      <c r="D275" s="575"/>
      <c r="E275" s="575"/>
      <c r="F275" s="576"/>
      <c r="G275" s="576"/>
      <c r="H275" s="575"/>
      <c r="I275" s="577"/>
      <c r="J275" s="577"/>
      <c r="K275" s="547"/>
      <c r="L275" s="547"/>
      <c r="M275" s="547"/>
      <c r="N275" s="547"/>
      <c r="O275" s="544"/>
      <c r="P275" s="544"/>
      <c r="Q275" s="544"/>
      <c r="R275" s="547"/>
      <c r="S275" s="547"/>
      <c r="T275" s="547"/>
      <c r="U275" s="547"/>
      <c r="V275" s="547"/>
      <c r="W275" s="547"/>
      <c r="X275" s="544"/>
      <c r="Y275" s="544"/>
      <c r="Z275" s="544"/>
    </row>
    <row r="276" ht="21.0" customHeight="1">
      <c r="A276" s="544"/>
      <c r="B276" s="575"/>
      <c r="C276" s="575"/>
      <c r="D276" s="575"/>
      <c r="E276" s="575"/>
      <c r="F276" s="576"/>
      <c r="G276" s="576"/>
      <c r="H276" s="575"/>
      <c r="I276" s="577"/>
      <c r="J276" s="577"/>
      <c r="K276" s="547"/>
      <c r="L276" s="547"/>
      <c r="M276" s="547"/>
      <c r="N276" s="547"/>
      <c r="O276" s="544"/>
      <c r="P276" s="544"/>
      <c r="Q276" s="544"/>
      <c r="R276" s="547"/>
      <c r="S276" s="547"/>
      <c r="T276" s="547"/>
      <c r="U276" s="547"/>
      <c r="V276" s="547"/>
      <c r="W276" s="547"/>
      <c r="X276" s="544"/>
      <c r="Y276" s="544"/>
      <c r="Z276" s="544"/>
    </row>
    <row r="277" ht="21.0" customHeight="1">
      <c r="A277" s="544"/>
      <c r="B277" s="575"/>
      <c r="C277" s="575"/>
      <c r="D277" s="575"/>
      <c r="E277" s="575"/>
      <c r="F277" s="576"/>
      <c r="G277" s="576"/>
      <c r="H277" s="575"/>
      <c r="I277" s="577"/>
      <c r="J277" s="577"/>
      <c r="K277" s="547"/>
      <c r="L277" s="547"/>
      <c r="M277" s="547"/>
      <c r="N277" s="547"/>
      <c r="O277" s="544"/>
      <c r="P277" s="544"/>
      <c r="Q277" s="544"/>
      <c r="R277" s="547"/>
      <c r="S277" s="547"/>
      <c r="T277" s="547"/>
      <c r="U277" s="547"/>
      <c r="V277" s="547"/>
      <c r="W277" s="547"/>
      <c r="X277" s="544"/>
      <c r="Y277" s="544"/>
      <c r="Z277" s="544"/>
    </row>
    <row r="278" ht="21.0" customHeight="1">
      <c r="A278" s="544"/>
      <c r="B278" s="575"/>
      <c r="C278" s="575"/>
      <c r="D278" s="575"/>
      <c r="E278" s="575"/>
      <c r="F278" s="576"/>
      <c r="G278" s="576"/>
      <c r="H278" s="575"/>
      <c r="I278" s="577"/>
      <c r="J278" s="577"/>
      <c r="K278" s="547"/>
      <c r="L278" s="547"/>
      <c r="M278" s="547"/>
      <c r="N278" s="547"/>
      <c r="O278" s="544"/>
      <c r="P278" s="544"/>
      <c r="Q278" s="544"/>
      <c r="R278" s="547"/>
      <c r="S278" s="547"/>
      <c r="T278" s="547"/>
      <c r="U278" s="547"/>
      <c r="V278" s="547"/>
      <c r="W278" s="547"/>
      <c r="X278" s="544"/>
      <c r="Y278" s="544"/>
      <c r="Z278" s="544"/>
    </row>
    <row r="279" ht="21.0" customHeight="1">
      <c r="A279" s="544"/>
      <c r="B279" s="575"/>
      <c r="C279" s="575"/>
      <c r="D279" s="575"/>
      <c r="E279" s="575"/>
      <c r="F279" s="576"/>
      <c r="G279" s="576"/>
      <c r="H279" s="575"/>
      <c r="I279" s="577"/>
      <c r="J279" s="577"/>
      <c r="K279" s="547"/>
      <c r="L279" s="547"/>
      <c r="M279" s="547"/>
      <c r="N279" s="547"/>
      <c r="O279" s="544"/>
      <c r="P279" s="544"/>
      <c r="Q279" s="544"/>
      <c r="R279" s="547"/>
      <c r="S279" s="547"/>
      <c r="T279" s="547"/>
      <c r="U279" s="547"/>
      <c r="V279" s="547"/>
      <c r="W279" s="547"/>
      <c r="X279" s="544"/>
      <c r="Y279" s="544"/>
      <c r="Z279" s="544"/>
    </row>
    <row r="280" ht="21.0" customHeight="1">
      <c r="A280" s="544"/>
      <c r="B280" s="575"/>
      <c r="C280" s="575"/>
      <c r="D280" s="575"/>
      <c r="E280" s="575"/>
      <c r="F280" s="576"/>
      <c r="G280" s="576"/>
      <c r="H280" s="575"/>
      <c r="I280" s="577"/>
      <c r="J280" s="577"/>
      <c r="K280" s="547"/>
      <c r="L280" s="547"/>
      <c r="M280" s="547"/>
      <c r="N280" s="547"/>
      <c r="O280" s="544"/>
      <c r="P280" s="544"/>
      <c r="Q280" s="544"/>
      <c r="R280" s="547"/>
      <c r="S280" s="547"/>
      <c r="T280" s="547"/>
      <c r="U280" s="547"/>
      <c r="V280" s="547"/>
      <c r="W280" s="547"/>
      <c r="X280" s="544"/>
      <c r="Y280" s="544"/>
      <c r="Z280" s="544"/>
    </row>
    <row r="281" ht="21.0" customHeight="1">
      <c r="A281" s="544"/>
      <c r="B281" s="575"/>
      <c r="C281" s="575"/>
      <c r="D281" s="575"/>
      <c r="E281" s="575"/>
      <c r="F281" s="576"/>
      <c r="G281" s="576"/>
      <c r="H281" s="575"/>
      <c r="I281" s="577"/>
      <c r="J281" s="577"/>
      <c r="K281" s="547"/>
      <c r="L281" s="547"/>
      <c r="M281" s="547"/>
      <c r="N281" s="547"/>
      <c r="O281" s="544"/>
      <c r="P281" s="544"/>
      <c r="Q281" s="544"/>
      <c r="R281" s="547"/>
      <c r="S281" s="547"/>
      <c r="T281" s="547"/>
      <c r="U281" s="547"/>
      <c r="V281" s="547"/>
      <c r="W281" s="547"/>
      <c r="X281" s="544"/>
      <c r="Y281" s="544"/>
      <c r="Z281" s="544"/>
    </row>
    <row r="282" ht="21.0" customHeight="1">
      <c r="A282" s="544"/>
      <c r="B282" s="575"/>
      <c r="C282" s="575"/>
      <c r="D282" s="575"/>
      <c r="E282" s="575"/>
      <c r="F282" s="576"/>
      <c r="G282" s="576"/>
      <c r="H282" s="575"/>
      <c r="I282" s="577"/>
      <c r="J282" s="577"/>
      <c r="K282" s="547"/>
      <c r="L282" s="547"/>
      <c r="M282" s="547"/>
      <c r="N282" s="547"/>
      <c r="O282" s="544"/>
      <c r="P282" s="544"/>
      <c r="Q282" s="544"/>
      <c r="R282" s="547"/>
      <c r="S282" s="547"/>
      <c r="T282" s="547"/>
      <c r="U282" s="547"/>
      <c r="V282" s="547"/>
      <c r="W282" s="547"/>
      <c r="X282" s="544"/>
      <c r="Y282" s="544"/>
      <c r="Z282" s="544"/>
    </row>
    <row r="283" ht="21.0" customHeight="1">
      <c r="A283" s="544"/>
      <c r="B283" s="575"/>
      <c r="C283" s="575"/>
      <c r="D283" s="575"/>
      <c r="E283" s="575"/>
      <c r="F283" s="576"/>
      <c r="G283" s="576"/>
      <c r="H283" s="575"/>
      <c r="I283" s="577"/>
      <c r="J283" s="577"/>
      <c r="K283" s="547"/>
      <c r="L283" s="547"/>
      <c r="M283" s="547"/>
      <c r="N283" s="547"/>
      <c r="O283" s="544"/>
      <c r="P283" s="544"/>
      <c r="Q283" s="544"/>
      <c r="R283" s="547"/>
      <c r="S283" s="547"/>
      <c r="T283" s="547"/>
      <c r="U283" s="547"/>
      <c r="V283" s="547"/>
      <c r="W283" s="547"/>
      <c r="X283" s="544"/>
      <c r="Y283" s="544"/>
      <c r="Z283" s="544"/>
    </row>
    <row r="284" ht="21.0" customHeight="1">
      <c r="A284" s="544"/>
      <c r="B284" s="575"/>
      <c r="C284" s="575"/>
      <c r="D284" s="575"/>
      <c r="E284" s="575"/>
      <c r="F284" s="576"/>
      <c r="G284" s="576"/>
      <c r="H284" s="575"/>
      <c r="I284" s="577"/>
      <c r="J284" s="577"/>
      <c r="K284" s="547"/>
      <c r="L284" s="547"/>
      <c r="M284" s="547"/>
      <c r="N284" s="547"/>
      <c r="O284" s="544"/>
      <c r="P284" s="544"/>
      <c r="Q284" s="544"/>
      <c r="R284" s="547"/>
      <c r="S284" s="547"/>
      <c r="T284" s="547"/>
      <c r="U284" s="547"/>
      <c r="V284" s="547"/>
      <c r="W284" s="547"/>
      <c r="X284" s="544"/>
      <c r="Y284" s="544"/>
      <c r="Z284" s="544"/>
    </row>
    <row r="285" ht="21.0" customHeight="1">
      <c r="A285" s="544"/>
      <c r="B285" s="575"/>
      <c r="C285" s="575"/>
      <c r="D285" s="575"/>
      <c r="E285" s="575"/>
      <c r="F285" s="576"/>
      <c r="G285" s="576"/>
      <c r="H285" s="575"/>
      <c r="I285" s="577"/>
      <c r="J285" s="577"/>
      <c r="K285" s="547"/>
      <c r="L285" s="547"/>
      <c r="M285" s="547"/>
      <c r="N285" s="547"/>
      <c r="O285" s="544"/>
      <c r="P285" s="544"/>
      <c r="Q285" s="544"/>
      <c r="R285" s="547"/>
      <c r="S285" s="547"/>
      <c r="T285" s="547"/>
      <c r="U285" s="547"/>
      <c r="V285" s="547"/>
      <c r="W285" s="547"/>
      <c r="X285" s="544"/>
      <c r="Y285" s="544"/>
      <c r="Z285" s="544"/>
    </row>
    <row r="286" ht="21.0" customHeight="1">
      <c r="A286" s="544"/>
      <c r="B286" s="575"/>
      <c r="C286" s="575"/>
      <c r="D286" s="575"/>
      <c r="E286" s="575"/>
      <c r="F286" s="576"/>
      <c r="G286" s="576"/>
      <c r="H286" s="575"/>
      <c r="I286" s="577"/>
      <c r="J286" s="577"/>
      <c r="K286" s="547"/>
      <c r="L286" s="547"/>
      <c r="M286" s="547"/>
      <c r="N286" s="547"/>
      <c r="O286" s="544"/>
      <c r="P286" s="544"/>
      <c r="Q286" s="544"/>
      <c r="R286" s="547"/>
      <c r="S286" s="547"/>
      <c r="T286" s="547"/>
      <c r="U286" s="547"/>
      <c r="V286" s="547"/>
      <c r="W286" s="547"/>
      <c r="X286" s="544"/>
      <c r="Y286" s="544"/>
      <c r="Z286" s="544"/>
    </row>
    <row r="287" ht="21.0" customHeight="1">
      <c r="A287" s="544"/>
      <c r="B287" s="575"/>
      <c r="C287" s="575"/>
      <c r="D287" s="575"/>
      <c r="E287" s="575"/>
      <c r="F287" s="576"/>
      <c r="G287" s="576"/>
      <c r="H287" s="575"/>
      <c r="I287" s="577"/>
      <c r="J287" s="577"/>
      <c r="K287" s="547"/>
      <c r="L287" s="547"/>
      <c r="M287" s="547"/>
      <c r="N287" s="547"/>
      <c r="O287" s="544"/>
      <c r="P287" s="544"/>
      <c r="Q287" s="544"/>
      <c r="R287" s="547"/>
      <c r="S287" s="547"/>
      <c r="T287" s="547"/>
      <c r="U287" s="547"/>
      <c r="V287" s="547"/>
      <c r="W287" s="547"/>
      <c r="X287" s="544"/>
      <c r="Y287" s="544"/>
      <c r="Z287" s="544"/>
    </row>
    <row r="288" ht="21.0" customHeight="1">
      <c r="A288" s="544"/>
      <c r="B288" s="575"/>
      <c r="C288" s="575"/>
      <c r="D288" s="575"/>
      <c r="E288" s="575"/>
      <c r="F288" s="576"/>
      <c r="G288" s="576"/>
      <c r="H288" s="575"/>
      <c r="I288" s="577"/>
      <c r="J288" s="577"/>
      <c r="K288" s="547"/>
      <c r="L288" s="547"/>
      <c r="M288" s="547"/>
      <c r="N288" s="547"/>
      <c r="O288" s="544"/>
      <c r="P288" s="544"/>
      <c r="Q288" s="544"/>
      <c r="R288" s="547"/>
      <c r="S288" s="547"/>
      <c r="T288" s="547"/>
      <c r="U288" s="547"/>
      <c r="V288" s="547"/>
      <c r="W288" s="547"/>
      <c r="X288" s="544"/>
      <c r="Y288" s="544"/>
      <c r="Z288" s="544"/>
    </row>
    <row r="289" ht="21.0" customHeight="1">
      <c r="A289" s="4"/>
      <c r="B289" s="547"/>
      <c r="C289" s="547"/>
      <c r="D289" s="547"/>
      <c r="E289" s="547"/>
      <c r="F289" s="8"/>
      <c r="G289" s="8"/>
      <c r="H289" s="565"/>
      <c r="I289" s="565"/>
      <c r="J289" s="565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47"/>
      <c r="C290" s="547"/>
      <c r="D290" s="547"/>
      <c r="E290" s="547"/>
      <c r="F290" s="578"/>
      <c r="G290" s="578"/>
      <c r="H290" s="54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65"/>
      <c r="C296" s="579"/>
      <c r="D296" s="579"/>
      <c r="E296" s="579"/>
      <c r="F296" s="580"/>
      <c r="G296" s="580"/>
      <c r="H296" s="565"/>
      <c r="I296" s="565"/>
      <c r="J296" s="565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45"/>
      <c r="C297" s="545"/>
      <c r="D297" s="545"/>
      <c r="E297" s="545"/>
      <c r="F297" s="553"/>
      <c r="G297" s="553"/>
      <c r="H297" s="545"/>
      <c r="I297" s="548"/>
      <c r="J297" s="548"/>
      <c r="K297" s="4"/>
      <c r="L297" s="4"/>
      <c r="M297" s="4"/>
      <c r="N297" s="4"/>
      <c r="O297" s="581"/>
      <c r="P297" s="581"/>
      <c r="Q297" s="581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45"/>
      <c r="C298" s="545"/>
      <c r="D298" s="545"/>
      <c r="E298" s="545"/>
      <c r="F298" s="553"/>
      <c r="G298" s="553"/>
      <c r="H298" s="545"/>
      <c r="I298" s="548"/>
      <c r="J298" s="548"/>
      <c r="K298" s="4"/>
      <c r="L298" s="4"/>
      <c r="M298" s="4"/>
      <c r="N298" s="4"/>
      <c r="O298" s="581"/>
      <c r="P298" s="581"/>
      <c r="Q298" s="581"/>
      <c r="R298" s="4"/>
      <c r="S298" s="4"/>
      <c r="T298" s="4"/>
      <c r="U298" s="4"/>
      <c r="V298" s="4"/>
      <c r="W298" s="4"/>
      <c r="X298" s="575"/>
      <c r="Y298" s="4"/>
      <c r="Z298" s="4"/>
    </row>
    <row r="299" ht="21.0" customHeight="1">
      <c r="A299" s="122"/>
      <c r="B299" s="545"/>
      <c r="C299" s="545"/>
      <c r="D299" s="545"/>
      <c r="E299" s="545"/>
      <c r="F299" s="553"/>
      <c r="G299" s="553"/>
      <c r="H299" s="545"/>
      <c r="I299" s="548"/>
      <c r="J299" s="548"/>
      <c r="K299" s="4"/>
      <c r="L299" s="4"/>
      <c r="M299" s="4"/>
      <c r="N299" s="4"/>
      <c r="O299" s="581"/>
      <c r="P299" s="581"/>
      <c r="Q299" s="581"/>
      <c r="R299" s="4"/>
      <c r="S299" s="4"/>
      <c r="T299" s="4"/>
      <c r="U299" s="4"/>
      <c r="V299" s="4"/>
      <c r="W299" s="4"/>
      <c r="X299" s="575"/>
      <c r="Y299" s="4"/>
      <c r="Z299" s="4"/>
    </row>
    <row r="300" ht="21.0" customHeight="1">
      <c r="A300" s="122"/>
      <c r="B300" s="545"/>
      <c r="C300" s="545"/>
      <c r="D300" s="545"/>
      <c r="E300" s="545"/>
      <c r="F300" s="553"/>
      <c r="G300" s="553"/>
      <c r="H300" s="545"/>
      <c r="I300" s="548"/>
      <c r="J300" s="548"/>
      <c r="K300" s="4"/>
      <c r="L300" s="4"/>
      <c r="M300" s="4"/>
      <c r="N300" s="4"/>
      <c r="O300" s="581"/>
      <c r="P300" s="581"/>
      <c r="Q300" s="581"/>
      <c r="R300" s="4"/>
      <c r="S300" s="4"/>
      <c r="T300" s="4"/>
      <c r="U300" s="4"/>
      <c r="V300" s="4"/>
      <c r="W300" s="4"/>
      <c r="X300" s="575"/>
      <c r="Y300" s="4"/>
      <c r="Z300" s="4"/>
    </row>
    <row r="301" ht="21.0" customHeight="1">
      <c r="A301" s="122"/>
      <c r="B301" s="545"/>
      <c r="C301" s="545"/>
      <c r="D301" s="545"/>
      <c r="E301" s="545"/>
      <c r="F301" s="553"/>
      <c r="G301" s="553"/>
      <c r="H301" s="545"/>
      <c r="I301" s="548"/>
      <c r="J301" s="548"/>
      <c r="K301" s="4"/>
      <c r="L301" s="4"/>
      <c r="M301" s="4"/>
      <c r="N301" s="4"/>
      <c r="O301" s="581"/>
      <c r="P301" s="581"/>
      <c r="Q301" s="581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45"/>
      <c r="C302" s="545"/>
      <c r="D302" s="545"/>
      <c r="E302" s="545"/>
      <c r="F302" s="553"/>
      <c r="G302" s="553"/>
      <c r="H302" s="545"/>
      <c r="I302" s="548"/>
      <c r="J302" s="548"/>
      <c r="K302" s="4"/>
      <c r="L302" s="4"/>
      <c r="M302" s="4"/>
      <c r="N302" s="4"/>
      <c r="O302" s="581"/>
      <c r="P302" s="581"/>
      <c r="Q302" s="581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45"/>
      <c r="C303" s="545"/>
      <c r="D303" s="545"/>
      <c r="E303" s="545"/>
      <c r="F303" s="553"/>
      <c r="G303" s="553"/>
      <c r="H303" s="545"/>
      <c r="I303" s="548"/>
      <c r="J303" s="548"/>
      <c r="K303" s="4"/>
      <c r="L303" s="4"/>
      <c r="M303" s="4"/>
      <c r="N303" s="4"/>
      <c r="O303" s="581"/>
      <c r="P303" s="581"/>
      <c r="Q303" s="581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45"/>
      <c r="C304" s="545"/>
      <c r="D304" s="545"/>
      <c r="E304" s="545"/>
      <c r="F304" s="553"/>
      <c r="G304" s="553"/>
      <c r="H304" s="545"/>
      <c r="I304" s="548"/>
      <c r="J304" s="548"/>
      <c r="K304" s="4"/>
      <c r="L304" s="4"/>
      <c r="M304" s="4"/>
      <c r="N304" s="4"/>
      <c r="O304" s="581"/>
      <c r="P304" s="581"/>
      <c r="Q304" s="581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45"/>
      <c r="C305" s="545"/>
      <c r="D305" s="545"/>
      <c r="E305" s="545"/>
      <c r="F305" s="553"/>
      <c r="G305" s="553"/>
      <c r="H305" s="545"/>
      <c r="I305" s="548"/>
      <c r="J305" s="548"/>
      <c r="K305" s="4"/>
      <c r="L305" s="4"/>
      <c r="M305" s="4"/>
      <c r="N305" s="4"/>
      <c r="O305" s="581"/>
      <c r="P305" s="581"/>
      <c r="Q305" s="581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45"/>
      <c r="C306" s="545"/>
      <c r="D306" s="545"/>
      <c r="E306" s="545"/>
      <c r="F306" s="553"/>
      <c r="G306" s="553"/>
      <c r="H306" s="545"/>
      <c r="I306" s="548"/>
      <c r="J306" s="548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82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580"/>
      <c r="G307" s="580"/>
      <c r="H307" s="4"/>
      <c r="I307" s="583"/>
      <c r="J307" s="583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82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82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82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82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82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82"/>
      <c r="X312" s="4"/>
      <c r="Y312" s="4"/>
      <c r="Z312" s="4"/>
    </row>
    <row r="313" ht="21.0" customHeight="1">
      <c r="A313" s="4"/>
      <c r="B313" s="565"/>
      <c r="C313" s="579"/>
      <c r="D313" s="579"/>
      <c r="E313" s="579"/>
      <c r="F313" s="580"/>
      <c r="G313" s="580"/>
      <c r="H313" s="565"/>
      <c r="I313" s="565"/>
      <c r="J313" s="565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82"/>
      <c r="X313" s="4"/>
      <c r="Y313" s="4"/>
      <c r="Z313" s="4"/>
    </row>
    <row r="314" ht="21.0" customHeight="1">
      <c r="A314" s="122"/>
      <c r="B314" s="584"/>
      <c r="C314" s="583"/>
      <c r="D314" s="583"/>
      <c r="E314" s="583"/>
      <c r="F314" s="585"/>
      <c r="G314" s="585"/>
      <c r="H314" s="583"/>
      <c r="I314" s="583"/>
      <c r="J314" s="583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82"/>
      <c r="X314" s="4"/>
      <c r="Y314" s="4"/>
      <c r="Z314" s="4"/>
    </row>
    <row r="315" ht="21.0" customHeight="1">
      <c r="A315" s="122"/>
      <c r="B315" s="584"/>
      <c r="C315" s="583"/>
      <c r="D315" s="583"/>
      <c r="E315" s="583"/>
      <c r="F315" s="585"/>
      <c r="G315" s="585"/>
      <c r="H315" s="583"/>
      <c r="I315" s="583"/>
      <c r="J315" s="583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82"/>
      <c r="X315" s="4"/>
      <c r="Y315" s="4"/>
      <c r="Z315" s="4"/>
    </row>
    <row r="316" ht="21.0" customHeight="1">
      <c r="A316" s="122"/>
      <c r="B316" s="584"/>
      <c r="C316" s="583"/>
      <c r="D316" s="583"/>
      <c r="E316" s="583"/>
      <c r="F316" s="585"/>
      <c r="G316" s="585"/>
      <c r="H316" s="583"/>
      <c r="I316" s="583"/>
      <c r="J316" s="583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82"/>
      <c r="X316" s="4"/>
      <c r="Y316" s="4"/>
      <c r="Z316" s="4"/>
    </row>
    <row r="317" ht="21.0" customHeight="1">
      <c r="A317" s="122"/>
      <c r="B317" s="584"/>
      <c r="C317" s="583"/>
      <c r="D317" s="583"/>
      <c r="E317" s="583"/>
      <c r="F317" s="586"/>
      <c r="G317" s="586"/>
      <c r="H317" s="583"/>
      <c r="I317" s="583"/>
      <c r="J317" s="583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584"/>
      <c r="C318" s="583"/>
      <c r="D318" s="583"/>
      <c r="E318" s="583"/>
      <c r="F318" s="586"/>
      <c r="G318" s="586"/>
      <c r="H318" s="583"/>
      <c r="I318" s="583"/>
      <c r="J318" s="583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82"/>
      <c r="X318" s="4"/>
      <c r="Y318" s="4"/>
      <c r="Z318" s="4"/>
    </row>
    <row r="319" ht="21.0" customHeight="1">
      <c r="A319" s="122"/>
      <c r="B319" s="584"/>
      <c r="C319" s="2"/>
      <c r="D319" s="583"/>
      <c r="E319" s="583"/>
      <c r="F319" s="586"/>
      <c r="G319" s="586"/>
      <c r="H319" s="583"/>
      <c r="I319" s="583"/>
      <c r="J319" s="583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82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80"/>
      <c r="G320" s="580"/>
      <c r="H320" s="4"/>
      <c r="I320" s="583"/>
      <c r="J320" s="583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82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82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82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82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82"/>
      <c r="X324" s="4"/>
      <c r="Y324" s="4"/>
      <c r="Z324" s="4"/>
    </row>
    <row r="325" ht="21.0" customHeight="1">
      <c r="A325" s="66"/>
      <c r="B325" s="587"/>
      <c r="C325" s="587"/>
      <c r="D325" s="587"/>
      <c r="E325" s="587"/>
      <c r="F325" s="588"/>
      <c r="G325" s="588"/>
      <c r="H325" s="587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82"/>
      <c r="X325" s="66"/>
      <c r="Y325" s="66"/>
      <c r="Z325" s="66"/>
    </row>
    <row r="326" ht="21.0" customHeight="1">
      <c r="A326" s="565"/>
      <c r="B326" s="565"/>
      <c r="C326" s="565"/>
      <c r="D326" s="565"/>
      <c r="E326" s="565"/>
      <c r="F326" s="589"/>
      <c r="G326" s="589"/>
      <c r="H326" s="56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82"/>
      <c r="X326" s="4"/>
      <c r="Y326" s="4"/>
      <c r="Z326" s="4"/>
    </row>
    <row r="327" ht="21.0" customHeight="1">
      <c r="A327" s="565"/>
      <c r="B327" s="565"/>
      <c r="C327" s="590"/>
      <c r="D327" s="591"/>
      <c r="E327" s="591"/>
      <c r="F327" s="132"/>
      <c r="G327" s="132"/>
      <c r="H327" s="591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82"/>
      <c r="X327" s="4"/>
      <c r="Y327" s="4"/>
      <c r="Z327" s="4"/>
    </row>
    <row r="328" ht="21.0" customHeight="1">
      <c r="A328" s="565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82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589">
        <f>+D326+E326+F326+H326</f>
        <v>0</v>
      </c>
      <c r="G329" s="580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07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07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592" t="s">
        <v>169</v>
      </c>
      <c r="B1" s="593"/>
      <c r="C1" s="593"/>
      <c r="D1" s="593"/>
      <c r="E1" s="593"/>
      <c r="F1" s="593"/>
      <c r="G1" s="593"/>
      <c r="H1" s="593"/>
      <c r="I1" s="593"/>
      <c r="J1" s="593"/>
      <c r="K1" s="593"/>
      <c r="L1" s="593"/>
      <c r="M1" s="593"/>
      <c r="N1" s="593"/>
      <c r="O1" s="593"/>
      <c r="P1" s="593"/>
      <c r="Q1" s="593"/>
      <c r="R1" s="593"/>
      <c r="S1" s="593"/>
      <c r="T1" s="593"/>
      <c r="U1" s="593"/>
      <c r="V1" s="593"/>
      <c r="W1" s="593"/>
    </row>
    <row r="2" ht="13.5" customHeight="1">
      <c r="A2" s="592" t="s">
        <v>170</v>
      </c>
      <c r="B2" s="593"/>
      <c r="C2" s="593"/>
      <c r="D2" s="593"/>
      <c r="E2" s="593"/>
      <c r="F2" s="593"/>
      <c r="G2" s="593"/>
      <c r="H2" s="593"/>
      <c r="I2" s="593"/>
      <c r="J2" s="593"/>
      <c r="K2" s="593"/>
      <c r="L2" s="593"/>
      <c r="M2" s="593"/>
      <c r="N2" s="593"/>
      <c r="O2" s="593"/>
      <c r="P2" s="593"/>
      <c r="Q2" s="593"/>
      <c r="R2" s="593"/>
      <c r="S2" s="593"/>
      <c r="T2" s="593"/>
      <c r="U2" s="593"/>
      <c r="V2" s="593"/>
      <c r="W2" s="593"/>
    </row>
    <row r="3" ht="13.5" customHeight="1">
      <c r="A3" s="594" t="s">
        <v>171</v>
      </c>
      <c r="B3" s="593"/>
      <c r="C3" s="595" t="s">
        <v>172</v>
      </c>
      <c r="D3" s="593"/>
      <c r="E3" s="593"/>
      <c r="F3" s="593"/>
      <c r="G3" s="593"/>
      <c r="H3" s="593"/>
      <c r="I3" s="593"/>
      <c r="J3" s="593"/>
      <c r="K3" s="593"/>
      <c r="L3" s="593"/>
      <c r="M3" s="593"/>
      <c r="N3" s="593"/>
      <c r="O3" s="593"/>
      <c r="P3" s="593"/>
      <c r="Q3" s="593"/>
      <c r="R3" s="593"/>
      <c r="S3" s="593"/>
      <c r="T3" s="593"/>
      <c r="U3" s="593"/>
      <c r="V3" s="593"/>
      <c r="W3" s="593"/>
    </row>
    <row r="4" ht="12.75" customHeight="1">
      <c r="A4" s="594" t="e">
        <v>#N/A</v>
      </c>
      <c r="B4" s="593"/>
      <c r="C4" s="593"/>
      <c r="D4" s="593"/>
      <c r="E4" s="593"/>
      <c r="F4" s="593"/>
      <c r="G4" s="593"/>
      <c r="H4" s="593"/>
      <c r="I4" s="593"/>
      <c r="J4" s="593"/>
      <c r="K4" s="593"/>
      <c r="L4" s="593"/>
      <c r="M4" s="593"/>
      <c r="N4" s="593"/>
      <c r="O4" s="593"/>
      <c r="P4" s="593"/>
      <c r="Q4" s="593"/>
      <c r="R4" s="593"/>
      <c r="S4" s="593"/>
      <c r="T4" s="593"/>
      <c r="U4" s="593"/>
      <c r="V4" s="593"/>
      <c r="W4" s="593"/>
    </row>
    <row r="5" ht="12.75" customHeight="1">
      <c r="A5" s="593"/>
      <c r="B5" s="593"/>
      <c r="C5" s="593"/>
      <c r="D5" s="593"/>
      <c r="E5" s="593"/>
      <c r="F5" s="593"/>
      <c r="G5" s="593"/>
      <c r="H5" s="593"/>
      <c r="I5" s="593"/>
      <c r="J5" s="593"/>
      <c r="K5" s="593"/>
      <c r="L5" s="593"/>
      <c r="M5" s="593"/>
      <c r="N5" s="593"/>
      <c r="O5" s="593"/>
      <c r="P5" s="593"/>
      <c r="Q5" s="593"/>
      <c r="R5" s="593"/>
      <c r="S5" s="593"/>
      <c r="T5" s="593"/>
      <c r="U5" s="593"/>
      <c r="V5" s="593"/>
      <c r="W5" s="593"/>
    </row>
    <row r="6" ht="13.5" customHeight="1">
      <c r="A6" s="593"/>
      <c r="B6" s="593"/>
      <c r="C6" s="593"/>
      <c r="D6" s="593"/>
      <c r="E6" s="593"/>
      <c r="F6" s="593"/>
      <c r="G6" s="593"/>
      <c r="H6" s="593"/>
      <c r="I6" s="593"/>
      <c r="J6" s="593"/>
      <c r="K6" s="593"/>
      <c r="L6" s="593"/>
      <c r="M6" s="593"/>
      <c r="N6" s="593"/>
      <c r="O6" s="593"/>
      <c r="P6" s="593"/>
      <c r="Q6" s="593"/>
      <c r="R6" s="593"/>
      <c r="S6" s="593"/>
      <c r="T6" s="593"/>
      <c r="U6" s="593"/>
      <c r="V6" s="593"/>
      <c r="W6" s="593"/>
    </row>
    <row r="7" ht="12.75" customHeight="1">
      <c r="A7" s="596" t="s">
        <v>173</v>
      </c>
      <c r="B7" s="593"/>
      <c r="C7" s="593"/>
      <c r="D7" s="593"/>
      <c r="E7" s="593"/>
      <c r="F7" s="593"/>
      <c r="G7" s="593"/>
      <c r="H7" s="593"/>
      <c r="I7" s="593"/>
      <c r="J7" s="593"/>
      <c r="K7" s="593"/>
      <c r="L7" s="593"/>
      <c r="M7" s="593"/>
      <c r="N7" s="593"/>
      <c r="O7" s="593"/>
      <c r="P7" s="593"/>
      <c r="Q7" s="593"/>
      <c r="R7" s="593"/>
      <c r="S7" s="593"/>
      <c r="T7" s="593"/>
      <c r="U7" s="593"/>
      <c r="V7" s="593"/>
      <c r="W7" s="593"/>
    </row>
    <row r="8" ht="12.75" customHeight="1">
      <c r="A8" s="597" t="s">
        <v>174</v>
      </c>
      <c r="B8" s="593"/>
      <c r="C8" s="593"/>
      <c r="D8" s="593"/>
      <c r="E8" s="593"/>
      <c r="F8" s="593"/>
      <c r="G8" s="593"/>
      <c r="H8" s="593"/>
      <c r="I8" s="593"/>
      <c r="J8" s="593"/>
      <c r="K8" s="593"/>
      <c r="L8" s="593"/>
      <c r="M8" s="593"/>
      <c r="N8" s="593"/>
      <c r="O8" s="593"/>
      <c r="P8" s="593"/>
      <c r="Q8" s="593"/>
      <c r="R8" s="593"/>
      <c r="S8" s="593"/>
      <c r="T8" s="593"/>
      <c r="U8" s="593"/>
      <c r="V8" s="593"/>
      <c r="W8" s="593"/>
    </row>
    <row r="9" ht="12.75" customHeight="1">
      <c r="A9" s="598" t="s">
        <v>175</v>
      </c>
      <c r="B9" s="593"/>
      <c r="C9" s="593"/>
      <c r="D9" s="593"/>
      <c r="E9" s="593"/>
      <c r="F9" s="593"/>
      <c r="G9" s="593"/>
      <c r="H9" s="593"/>
      <c r="I9" s="593"/>
      <c r="J9" s="593"/>
      <c r="K9" s="593"/>
      <c r="L9" s="593"/>
      <c r="M9" s="593"/>
      <c r="N9" s="593"/>
      <c r="O9" s="593"/>
      <c r="P9" s="593"/>
      <c r="Q9" s="593"/>
      <c r="R9" s="593"/>
      <c r="S9" s="593"/>
      <c r="T9" s="593"/>
      <c r="U9" s="593"/>
      <c r="V9" s="593"/>
      <c r="W9" s="593"/>
    </row>
    <row r="10" ht="12.75" customHeight="1">
      <c r="A10" s="597" t="s">
        <v>176</v>
      </c>
      <c r="B10" s="593"/>
      <c r="C10" s="593"/>
      <c r="D10" s="593"/>
      <c r="E10" s="593"/>
      <c r="F10" s="593"/>
      <c r="G10" s="593"/>
      <c r="H10" s="593"/>
      <c r="I10" s="593"/>
      <c r="J10" s="593"/>
      <c r="K10" s="593"/>
      <c r="L10" s="593"/>
      <c r="M10" s="593"/>
      <c r="N10" s="593"/>
      <c r="O10" s="593"/>
      <c r="P10" s="593"/>
      <c r="Q10" s="593"/>
      <c r="R10" s="593"/>
      <c r="S10" s="593"/>
      <c r="T10" s="593"/>
      <c r="U10" s="593"/>
      <c r="V10" s="593"/>
      <c r="W10" s="593"/>
    </row>
    <row r="11" ht="13.5" customHeight="1">
      <c r="A11" s="599" t="s">
        <v>177</v>
      </c>
      <c r="B11" s="593"/>
      <c r="C11" s="593"/>
      <c r="D11" s="593"/>
      <c r="E11" s="593"/>
      <c r="F11" s="593"/>
      <c r="G11" s="593"/>
      <c r="H11" s="593"/>
      <c r="I11" s="593"/>
      <c r="J11" s="593"/>
      <c r="K11" s="593"/>
      <c r="L11" s="593"/>
      <c r="M11" s="593"/>
      <c r="N11" s="593"/>
      <c r="O11" s="593"/>
      <c r="P11" s="593"/>
      <c r="Q11" s="593"/>
      <c r="R11" s="593"/>
      <c r="S11" s="593"/>
      <c r="T11" s="593"/>
      <c r="U11" s="593"/>
      <c r="V11" s="593"/>
      <c r="W11" s="593"/>
    </row>
    <row r="12" ht="12.75" customHeight="1">
      <c r="A12" s="593"/>
      <c r="B12" s="593"/>
      <c r="C12" s="593"/>
      <c r="D12" s="593"/>
      <c r="E12" s="593"/>
      <c r="F12" s="593"/>
      <c r="G12" s="593"/>
      <c r="H12" s="593"/>
      <c r="I12" s="593"/>
      <c r="J12" s="593"/>
      <c r="K12" s="593"/>
      <c r="L12" s="593"/>
      <c r="M12" s="593"/>
      <c r="N12" s="593"/>
      <c r="O12" s="593"/>
      <c r="P12" s="593"/>
      <c r="Q12" s="593"/>
      <c r="R12" s="593"/>
      <c r="S12" s="593"/>
      <c r="T12" s="593"/>
      <c r="U12" s="593"/>
      <c r="V12" s="593"/>
      <c r="W12" s="593"/>
    </row>
    <row r="13" ht="13.5" customHeight="1">
      <c r="A13" s="593"/>
      <c r="B13" s="593"/>
      <c r="C13" s="593"/>
      <c r="D13" s="593"/>
      <c r="E13" s="593"/>
      <c r="F13" s="593"/>
      <c r="G13" s="593"/>
      <c r="H13" s="593"/>
      <c r="I13" s="593"/>
      <c r="J13" s="593"/>
      <c r="K13" s="593"/>
      <c r="L13" s="593"/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3"/>
    </row>
    <row r="14" ht="13.5" customHeight="1">
      <c r="A14" s="595" t="s">
        <v>178</v>
      </c>
      <c r="B14" s="593"/>
      <c r="C14" s="593"/>
      <c r="D14" s="593"/>
      <c r="E14" s="593"/>
      <c r="F14" s="593"/>
      <c r="G14" s="593"/>
      <c r="H14" s="593"/>
      <c r="I14" s="593"/>
      <c r="J14" s="593"/>
      <c r="K14" s="593"/>
      <c r="L14" s="593"/>
      <c r="M14" s="593"/>
      <c r="N14" s="593"/>
      <c r="O14" s="593"/>
      <c r="P14" s="593"/>
      <c r="Q14" s="593"/>
      <c r="R14" s="593"/>
      <c r="S14" s="593"/>
      <c r="T14" s="593"/>
      <c r="U14" s="593"/>
      <c r="V14" s="593"/>
      <c r="W14" s="593"/>
    </row>
    <row r="15" ht="12.75" customHeight="1">
      <c r="A15" s="593"/>
      <c r="B15" s="593"/>
      <c r="C15" s="593"/>
      <c r="D15" s="593"/>
      <c r="E15" s="593"/>
      <c r="F15" s="593"/>
      <c r="G15" s="593"/>
      <c r="H15" s="593"/>
      <c r="I15" s="593"/>
      <c r="J15" s="593"/>
      <c r="K15" s="593"/>
      <c r="L15" s="593"/>
      <c r="M15" s="593"/>
      <c r="N15" s="593"/>
      <c r="O15" s="593"/>
      <c r="P15" s="593"/>
      <c r="Q15" s="593"/>
      <c r="R15" s="593"/>
      <c r="S15" s="593"/>
      <c r="T15" s="593"/>
      <c r="U15" s="593"/>
      <c r="V15" s="593"/>
      <c r="W15" s="593"/>
    </row>
    <row r="16" ht="13.5" customHeight="1">
      <c r="A16" s="593"/>
      <c r="B16" s="593"/>
      <c r="C16" s="593"/>
      <c r="D16" s="593"/>
      <c r="E16" s="593"/>
      <c r="F16" s="593"/>
      <c r="G16" s="593"/>
      <c r="H16" s="593"/>
      <c r="I16" s="593"/>
      <c r="J16" s="593"/>
      <c r="K16" s="593"/>
      <c r="L16" s="593"/>
      <c r="M16" s="593"/>
      <c r="N16" s="593"/>
      <c r="O16" s="593"/>
      <c r="P16" s="593"/>
      <c r="Q16" s="593"/>
      <c r="R16" s="593"/>
      <c r="S16" s="593"/>
      <c r="T16" s="593"/>
      <c r="U16" s="593"/>
      <c r="V16" s="593"/>
      <c r="W16" s="593"/>
    </row>
    <row r="17" ht="13.5" customHeight="1">
      <c r="A17" s="593"/>
      <c r="B17" s="593"/>
      <c r="C17" s="595" t="s">
        <v>179</v>
      </c>
      <c r="D17" s="593"/>
      <c r="E17" s="593"/>
      <c r="F17" s="593"/>
      <c r="G17" s="593"/>
      <c r="H17" s="593"/>
      <c r="I17" s="593"/>
      <c r="J17" s="593"/>
      <c r="K17" s="593"/>
      <c r="L17" s="593"/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3"/>
    </row>
    <row r="18" ht="12.75" customHeight="1">
      <c r="A18" s="593"/>
      <c r="B18" s="593"/>
      <c r="C18" s="593"/>
      <c r="D18" s="593"/>
      <c r="E18" s="593"/>
      <c r="F18" s="593"/>
      <c r="G18" s="593"/>
      <c r="H18" s="593"/>
      <c r="I18" s="593"/>
      <c r="J18" s="593"/>
      <c r="K18" s="593"/>
      <c r="L18" s="593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3"/>
    </row>
    <row r="19" ht="12.75" customHeight="1">
      <c r="A19" s="593"/>
      <c r="B19" s="593"/>
      <c r="C19" s="593"/>
      <c r="D19" s="593"/>
      <c r="E19" s="593"/>
      <c r="F19" s="593"/>
      <c r="G19" s="593"/>
      <c r="H19" s="593"/>
      <c r="I19" s="593"/>
      <c r="J19" s="593"/>
      <c r="K19" s="593"/>
      <c r="L19" s="593"/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3"/>
    </row>
    <row r="20" ht="12.75" customHeight="1">
      <c r="A20" s="600" t="s">
        <v>180</v>
      </c>
      <c r="B20" s="593"/>
      <c r="C20" s="593"/>
      <c r="D20" s="593"/>
      <c r="E20" s="593"/>
      <c r="F20" s="593"/>
      <c r="G20" s="593"/>
      <c r="H20" s="593"/>
      <c r="I20" s="593"/>
      <c r="J20" s="593"/>
      <c r="K20" s="593"/>
      <c r="L20" s="593"/>
      <c r="M20" s="593"/>
      <c r="N20" s="593"/>
      <c r="O20" s="593"/>
      <c r="P20" s="593"/>
      <c r="Q20" s="593"/>
      <c r="R20" s="593"/>
      <c r="S20" s="593"/>
      <c r="T20" s="593"/>
      <c r="U20" s="593"/>
      <c r="V20" s="593"/>
      <c r="W20" s="593"/>
    </row>
    <row r="21" ht="12.75" customHeight="1">
      <c r="A21" s="593"/>
      <c r="B21" s="593"/>
      <c r="C21" s="593"/>
      <c r="D21" s="593"/>
      <c r="E21" s="593"/>
      <c r="F21" s="593"/>
      <c r="G21" s="593"/>
      <c r="H21" s="593"/>
      <c r="I21" s="593"/>
      <c r="J21" s="593"/>
      <c r="K21" s="593"/>
      <c r="L21" s="593"/>
      <c r="M21" s="593"/>
      <c r="N21" s="593"/>
      <c r="O21" s="593"/>
      <c r="P21" s="593"/>
      <c r="Q21" s="593"/>
      <c r="R21" s="593"/>
      <c r="S21" s="593"/>
      <c r="T21" s="593"/>
      <c r="U21" s="593"/>
      <c r="V21" s="593"/>
      <c r="W21" s="593"/>
    </row>
    <row r="22" ht="12.75" customHeight="1">
      <c r="A22" s="593"/>
      <c r="B22" s="593"/>
      <c r="C22" s="593"/>
      <c r="D22" s="593"/>
      <c r="E22" s="593"/>
      <c r="F22" s="593"/>
      <c r="G22" s="593"/>
      <c r="H22" s="593"/>
      <c r="I22" s="593"/>
      <c r="J22" s="593"/>
      <c r="K22" s="593"/>
      <c r="L22" s="593"/>
      <c r="M22" s="593"/>
      <c r="N22" s="593"/>
      <c r="O22" s="593"/>
      <c r="P22" s="593"/>
      <c r="Q22" s="593"/>
      <c r="R22" s="593"/>
      <c r="S22" s="593"/>
      <c r="T22" s="593"/>
      <c r="U22" s="593"/>
      <c r="V22" s="593"/>
      <c r="W22" s="593"/>
    </row>
    <row r="23" ht="12.75" customHeight="1">
      <c r="A23" s="593"/>
      <c r="B23" s="593"/>
      <c r="C23" s="593"/>
      <c r="D23" s="593"/>
      <c r="E23" s="593"/>
      <c r="F23" s="593"/>
      <c r="G23" s="593"/>
      <c r="H23" s="593"/>
      <c r="I23" s="593"/>
      <c r="J23" s="593"/>
      <c r="K23" s="593"/>
      <c r="L23" s="593"/>
      <c r="M23" s="593"/>
      <c r="N23" s="593"/>
      <c r="O23" s="593"/>
      <c r="P23" s="593"/>
      <c r="Q23" s="593"/>
      <c r="R23" s="593"/>
      <c r="S23" s="593"/>
      <c r="T23" s="593"/>
      <c r="U23" s="593"/>
      <c r="V23" s="593"/>
      <c r="W23" s="593"/>
    </row>
    <row r="24" ht="12.75" customHeight="1">
      <c r="A24" s="593"/>
      <c r="B24" s="593"/>
      <c r="C24" s="593"/>
      <c r="D24" s="593"/>
      <c r="E24" s="593"/>
      <c r="F24" s="593"/>
      <c r="G24" s="593"/>
      <c r="H24" s="593"/>
      <c r="I24" s="593"/>
      <c r="J24" s="593"/>
      <c r="K24" s="593"/>
      <c r="L24" s="593"/>
      <c r="M24" s="593"/>
      <c r="N24" s="593"/>
      <c r="O24" s="593"/>
      <c r="P24" s="593"/>
      <c r="Q24" s="593"/>
      <c r="R24" s="593"/>
      <c r="S24" s="593"/>
      <c r="T24" s="593"/>
      <c r="U24" s="593"/>
      <c r="V24" s="593"/>
      <c r="W24" s="593"/>
    </row>
    <row r="25" ht="12.75" customHeight="1">
      <c r="A25" s="593"/>
      <c r="B25" s="593"/>
      <c r="C25" s="593"/>
      <c r="D25" s="593"/>
      <c r="E25" s="593"/>
      <c r="F25" s="593"/>
      <c r="G25" s="593"/>
      <c r="H25" s="593"/>
      <c r="I25" s="593"/>
      <c r="J25" s="593"/>
      <c r="K25" s="593"/>
      <c r="L25" s="593"/>
      <c r="M25" s="593"/>
      <c r="N25" s="593"/>
      <c r="O25" s="593"/>
      <c r="P25" s="593"/>
      <c r="Q25" s="593"/>
      <c r="R25" s="593"/>
      <c r="S25" s="593"/>
      <c r="T25" s="593"/>
      <c r="U25" s="593"/>
      <c r="V25" s="593"/>
      <c r="W25" s="593"/>
    </row>
    <row r="26" ht="13.5" customHeight="1">
      <c r="A26" s="593"/>
      <c r="B26" s="593"/>
      <c r="C26" s="601" t="s">
        <v>181</v>
      </c>
      <c r="D26" s="593"/>
      <c r="E26" s="593"/>
      <c r="F26" s="593"/>
      <c r="G26" s="593"/>
      <c r="H26" s="593"/>
      <c r="I26" s="593"/>
      <c r="J26" s="593"/>
      <c r="K26" s="593"/>
      <c r="L26" s="593"/>
      <c r="M26" s="593"/>
      <c r="N26" s="593"/>
      <c r="O26" s="593"/>
      <c r="P26" s="593"/>
      <c r="Q26" s="593"/>
      <c r="R26" s="593"/>
      <c r="S26" s="593"/>
      <c r="T26" s="593"/>
      <c r="U26" s="593"/>
      <c r="V26" s="593"/>
      <c r="W26" s="593"/>
    </row>
    <row r="27" ht="12.75" customHeight="1">
      <c r="A27" s="593"/>
      <c r="B27" s="593"/>
      <c r="C27" s="593"/>
      <c r="D27" s="593"/>
      <c r="E27" s="593"/>
      <c r="F27" s="593"/>
      <c r="G27" s="593"/>
      <c r="H27" s="593"/>
      <c r="I27" s="593"/>
      <c r="J27" s="593"/>
      <c r="K27" s="593"/>
      <c r="L27" s="593"/>
      <c r="M27" s="593"/>
      <c r="N27" s="593"/>
      <c r="O27" s="593"/>
      <c r="P27" s="593"/>
      <c r="Q27" s="593"/>
      <c r="R27" s="593"/>
      <c r="S27" s="593"/>
      <c r="T27" s="593"/>
      <c r="U27" s="593"/>
      <c r="V27" s="593"/>
      <c r="W27" s="593"/>
    </row>
    <row r="28" ht="12.75" customHeight="1">
      <c r="A28" s="593"/>
      <c r="B28" s="593"/>
      <c r="C28" s="593"/>
      <c r="D28" s="593"/>
      <c r="E28" s="593"/>
      <c r="F28" s="593"/>
      <c r="G28" s="593"/>
      <c r="H28" s="593"/>
      <c r="I28" s="593"/>
      <c r="J28" s="593"/>
      <c r="K28" s="593"/>
      <c r="L28" s="593"/>
      <c r="M28" s="593"/>
      <c r="N28" s="593"/>
      <c r="O28" s="593"/>
      <c r="P28" s="593"/>
      <c r="Q28" s="593"/>
      <c r="R28" s="593"/>
      <c r="S28" s="593"/>
      <c r="T28" s="593"/>
      <c r="U28" s="593"/>
      <c r="V28" s="593"/>
      <c r="W28" s="593"/>
    </row>
    <row r="29" ht="12.75" customHeight="1">
      <c r="A29" s="593"/>
      <c r="B29" s="593"/>
      <c r="C29" s="593"/>
      <c r="D29" s="593"/>
      <c r="E29" s="593"/>
      <c r="F29" s="593"/>
      <c r="G29" s="593"/>
      <c r="H29" s="593"/>
      <c r="I29" s="593"/>
      <c r="J29" s="593"/>
      <c r="K29" s="593"/>
      <c r="L29" s="593"/>
      <c r="M29" s="593"/>
      <c r="N29" s="593"/>
      <c r="O29" s="593"/>
      <c r="P29" s="593"/>
      <c r="Q29" s="593"/>
      <c r="R29" s="593"/>
      <c r="S29" s="593"/>
      <c r="T29" s="593"/>
      <c r="U29" s="593"/>
      <c r="V29" s="593"/>
      <c r="W29" s="593"/>
    </row>
    <row r="30" ht="12.75" customHeight="1">
      <c r="A30" s="593"/>
      <c r="B30" s="593"/>
      <c r="C30" s="593"/>
      <c r="D30" s="593"/>
      <c r="E30" s="593"/>
      <c r="F30" s="593"/>
      <c r="G30" s="593"/>
      <c r="H30" s="593"/>
      <c r="I30" s="593"/>
      <c r="J30" s="593"/>
      <c r="K30" s="593"/>
      <c r="L30" s="593"/>
      <c r="M30" s="593"/>
      <c r="N30" s="593"/>
      <c r="O30" s="593"/>
      <c r="P30" s="593"/>
      <c r="Q30" s="593"/>
      <c r="R30" s="593"/>
      <c r="S30" s="593"/>
      <c r="T30" s="593"/>
      <c r="U30" s="593"/>
      <c r="V30" s="593"/>
      <c r="W30" s="593"/>
    </row>
    <row r="31" ht="12.75" customHeight="1">
      <c r="A31" s="593"/>
      <c r="B31" s="593"/>
      <c r="C31" s="593"/>
      <c r="D31" s="593"/>
      <c r="E31" s="593"/>
      <c r="F31" s="593"/>
      <c r="G31" s="593"/>
      <c r="H31" s="593"/>
      <c r="I31" s="593"/>
      <c r="J31" s="593"/>
      <c r="K31" s="593"/>
      <c r="L31" s="593"/>
      <c r="M31" s="593"/>
      <c r="N31" s="593"/>
      <c r="O31" s="593"/>
      <c r="P31" s="593"/>
      <c r="Q31" s="593"/>
      <c r="R31" s="593"/>
      <c r="S31" s="593"/>
      <c r="T31" s="593"/>
      <c r="U31" s="593"/>
      <c r="V31" s="593"/>
      <c r="W31" s="593"/>
    </row>
    <row r="32" ht="12.75" customHeight="1">
      <c r="A32" s="593"/>
      <c r="B32" s="593"/>
      <c r="C32" s="593"/>
      <c r="D32" s="593"/>
      <c r="E32" s="593"/>
      <c r="F32" s="593"/>
      <c r="G32" s="593"/>
      <c r="H32" s="593"/>
      <c r="I32" s="593"/>
      <c r="J32" s="593"/>
      <c r="K32" s="593"/>
      <c r="L32" s="593"/>
      <c r="M32" s="593"/>
      <c r="N32" s="593"/>
      <c r="O32" s="593"/>
      <c r="P32" s="593"/>
      <c r="Q32" s="593"/>
      <c r="R32" s="593"/>
      <c r="S32" s="593"/>
      <c r="T32" s="593"/>
      <c r="U32" s="593"/>
      <c r="V32" s="593"/>
      <c r="W32" s="593"/>
    </row>
    <row r="33" ht="12.75" customHeight="1">
      <c r="A33" s="593"/>
      <c r="B33" s="593"/>
      <c r="C33" s="593"/>
      <c r="D33" s="593"/>
      <c r="E33" s="593"/>
      <c r="F33" s="593"/>
      <c r="G33" s="593"/>
      <c r="H33" s="593"/>
      <c r="I33" s="593"/>
      <c r="J33" s="593"/>
      <c r="K33" s="593"/>
      <c r="L33" s="593"/>
      <c r="M33" s="593"/>
      <c r="N33" s="593"/>
      <c r="O33" s="593"/>
      <c r="P33" s="593"/>
      <c r="Q33" s="593"/>
      <c r="R33" s="593"/>
      <c r="S33" s="593"/>
      <c r="T33" s="593"/>
      <c r="U33" s="593"/>
      <c r="V33" s="593"/>
      <c r="W33" s="593"/>
    </row>
    <row r="34" ht="12.75" customHeight="1">
      <c r="A34" s="593"/>
      <c r="B34" s="593"/>
      <c r="C34" s="593"/>
      <c r="D34" s="593"/>
      <c r="E34" s="593"/>
      <c r="F34" s="593"/>
      <c r="G34" s="593"/>
      <c r="H34" s="593"/>
      <c r="I34" s="593"/>
      <c r="J34" s="593"/>
      <c r="K34" s="593"/>
      <c r="L34" s="593"/>
      <c r="M34" s="593"/>
      <c r="N34" s="593"/>
      <c r="O34" s="593"/>
      <c r="P34" s="593"/>
      <c r="Q34" s="593"/>
      <c r="R34" s="593"/>
      <c r="S34" s="593"/>
      <c r="T34" s="593"/>
      <c r="U34" s="593"/>
      <c r="V34" s="593"/>
      <c r="W34" s="593"/>
    </row>
    <row r="35" ht="12.75" customHeight="1">
      <c r="A35" s="593"/>
      <c r="B35" s="593"/>
      <c r="C35" s="593"/>
      <c r="D35" s="593"/>
      <c r="E35" s="593"/>
      <c r="F35" s="593"/>
      <c r="G35" s="593"/>
      <c r="H35" s="593"/>
      <c r="I35" s="593"/>
      <c r="J35" s="593"/>
      <c r="K35" s="593"/>
      <c r="L35" s="593"/>
      <c r="M35" s="593"/>
      <c r="N35" s="593"/>
      <c r="O35" s="593"/>
      <c r="P35" s="593"/>
      <c r="Q35" s="593"/>
      <c r="R35" s="593"/>
      <c r="S35" s="593"/>
      <c r="T35" s="593"/>
      <c r="U35" s="593"/>
      <c r="V35" s="593"/>
      <c r="W35" s="593"/>
    </row>
    <row r="36" ht="12.75" customHeight="1">
      <c r="A36" s="593"/>
      <c r="B36" s="593"/>
      <c r="C36" s="593"/>
      <c r="D36" s="593"/>
      <c r="E36" s="593"/>
      <c r="F36" s="593"/>
      <c r="G36" s="593"/>
      <c r="H36" s="593"/>
      <c r="I36" s="593"/>
      <c r="J36" s="593"/>
      <c r="K36" s="593"/>
      <c r="L36" s="593"/>
      <c r="M36" s="593"/>
      <c r="N36" s="593"/>
      <c r="O36" s="593"/>
      <c r="P36" s="593"/>
      <c r="Q36" s="593"/>
      <c r="R36" s="593"/>
      <c r="S36" s="593"/>
      <c r="T36" s="593"/>
      <c r="U36" s="593"/>
      <c r="V36" s="593"/>
      <c r="W36" s="593"/>
    </row>
    <row r="37" ht="12.75" customHeight="1">
      <c r="A37" s="593"/>
      <c r="B37" s="593"/>
      <c r="C37" s="593"/>
      <c r="D37" s="593"/>
      <c r="E37" s="593"/>
      <c r="F37" s="593"/>
      <c r="G37" s="593"/>
      <c r="H37" s="593"/>
      <c r="I37" s="593"/>
      <c r="J37" s="593"/>
      <c r="K37" s="593"/>
      <c r="L37" s="593"/>
      <c r="M37" s="593"/>
      <c r="N37" s="593"/>
      <c r="O37" s="593"/>
      <c r="P37" s="593"/>
      <c r="Q37" s="593"/>
      <c r="R37" s="593"/>
      <c r="S37" s="593"/>
      <c r="T37" s="593"/>
      <c r="U37" s="593"/>
      <c r="V37" s="593"/>
      <c r="W37" s="593"/>
    </row>
    <row r="38" ht="12.75" customHeight="1">
      <c r="A38" s="593"/>
      <c r="B38" s="593"/>
      <c r="C38" s="593"/>
      <c r="D38" s="593"/>
      <c r="E38" s="593"/>
      <c r="F38" s="593"/>
      <c r="G38" s="593"/>
      <c r="H38" s="593"/>
      <c r="I38" s="593"/>
      <c r="J38" s="593"/>
      <c r="K38" s="593"/>
      <c r="L38" s="593"/>
      <c r="M38" s="593"/>
      <c r="N38" s="593"/>
      <c r="O38" s="593"/>
      <c r="P38" s="593"/>
      <c r="Q38" s="593"/>
      <c r="R38" s="593"/>
      <c r="S38" s="593"/>
      <c r="T38" s="593"/>
      <c r="U38" s="593"/>
      <c r="V38" s="593"/>
      <c r="W38" s="593"/>
    </row>
    <row r="39" ht="12.75" customHeight="1">
      <c r="A39" s="593"/>
      <c r="B39" s="593"/>
      <c r="C39" s="593"/>
      <c r="D39" s="593"/>
      <c r="E39" s="593"/>
      <c r="F39" s="593"/>
      <c r="G39" s="593"/>
      <c r="H39" s="593"/>
      <c r="I39" s="593"/>
      <c r="J39" s="593"/>
      <c r="K39" s="593"/>
      <c r="L39" s="593"/>
      <c r="M39" s="593"/>
      <c r="N39" s="593"/>
      <c r="O39" s="593"/>
      <c r="P39" s="593"/>
      <c r="Q39" s="593"/>
      <c r="R39" s="593"/>
      <c r="S39" s="593"/>
      <c r="T39" s="593"/>
      <c r="U39" s="593"/>
      <c r="V39" s="593"/>
      <c r="W39" s="593"/>
    </row>
    <row r="40" ht="12.75" customHeight="1">
      <c r="A40" s="593"/>
      <c r="B40" s="593"/>
      <c r="C40" s="593"/>
      <c r="D40" s="593"/>
      <c r="E40" s="593"/>
      <c r="F40" s="593"/>
      <c r="G40" s="593"/>
      <c r="H40" s="593"/>
      <c r="I40" s="593"/>
      <c r="J40" s="593"/>
      <c r="K40" s="593"/>
      <c r="L40" s="593"/>
      <c r="M40" s="593"/>
      <c r="N40" s="593"/>
      <c r="O40" s="593"/>
      <c r="P40" s="593"/>
      <c r="Q40" s="593"/>
      <c r="R40" s="593"/>
      <c r="S40" s="593"/>
      <c r="T40" s="593"/>
      <c r="U40" s="593"/>
      <c r="V40" s="593"/>
      <c r="W40" s="593"/>
    </row>
    <row r="41" ht="12.75" customHeight="1">
      <c r="A41" s="593"/>
      <c r="B41" s="593"/>
      <c r="C41" s="593"/>
      <c r="D41" s="593"/>
      <c r="E41" s="593"/>
      <c r="F41" s="593"/>
      <c r="G41" s="593"/>
      <c r="H41" s="593"/>
      <c r="I41" s="593"/>
      <c r="J41" s="593"/>
      <c r="K41" s="593"/>
      <c r="L41" s="593"/>
      <c r="M41" s="593"/>
      <c r="N41" s="593"/>
      <c r="O41" s="593"/>
      <c r="P41" s="593"/>
      <c r="Q41" s="593"/>
      <c r="R41" s="593"/>
      <c r="S41" s="593"/>
      <c r="T41" s="593"/>
      <c r="U41" s="593"/>
      <c r="V41" s="593"/>
      <c r="W41" s="593"/>
    </row>
    <row r="42" ht="12.75" customHeight="1">
      <c r="A42" s="593"/>
      <c r="B42" s="593"/>
      <c r="C42" s="593"/>
      <c r="D42" s="593"/>
      <c r="E42" s="593"/>
      <c r="F42" s="593"/>
      <c r="G42" s="593"/>
      <c r="H42" s="593"/>
      <c r="I42" s="593"/>
      <c r="J42" s="593"/>
      <c r="K42" s="593"/>
      <c r="L42" s="593"/>
      <c r="M42" s="593"/>
      <c r="N42" s="593"/>
      <c r="O42" s="593"/>
      <c r="P42" s="593"/>
      <c r="Q42" s="593"/>
      <c r="R42" s="593"/>
      <c r="S42" s="593"/>
      <c r="T42" s="593"/>
      <c r="U42" s="593"/>
      <c r="V42" s="593"/>
      <c r="W42" s="593"/>
    </row>
    <row r="43" ht="12.75" customHeight="1">
      <c r="A43" s="593"/>
      <c r="B43" s="593"/>
      <c r="C43" s="593"/>
      <c r="D43" s="593"/>
      <c r="E43" s="593"/>
      <c r="F43" s="593"/>
      <c r="G43" s="593"/>
      <c r="H43" s="593"/>
      <c r="I43" s="593"/>
      <c r="J43" s="593"/>
      <c r="K43" s="593"/>
      <c r="L43" s="593"/>
      <c r="M43" s="593"/>
      <c r="N43" s="593"/>
      <c r="O43" s="593"/>
      <c r="P43" s="593"/>
      <c r="Q43" s="593"/>
      <c r="R43" s="593"/>
      <c r="S43" s="593"/>
      <c r="T43" s="593"/>
      <c r="U43" s="593"/>
      <c r="V43" s="593"/>
      <c r="W43" s="593"/>
    </row>
    <row r="44" ht="12.75" customHeight="1">
      <c r="A44" s="593"/>
      <c r="B44" s="593"/>
      <c r="C44" s="593"/>
      <c r="D44" s="593"/>
      <c r="E44" s="593"/>
      <c r="F44" s="593"/>
      <c r="G44" s="593"/>
      <c r="H44" s="593"/>
      <c r="I44" s="593"/>
      <c r="J44" s="593"/>
      <c r="K44" s="593"/>
      <c r="L44" s="593"/>
      <c r="M44" s="593"/>
      <c r="N44" s="593"/>
      <c r="O44" s="593"/>
      <c r="P44" s="593"/>
      <c r="Q44" s="593"/>
      <c r="R44" s="593"/>
      <c r="S44" s="593"/>
      <c r="T44" s="593"/>
      <c r="U44" s="593"/>
      <c r="V44" s="593"/>
      <c r="W44" s="593"/>
    </row>
    <row r="45" ht="12.75" customHeight="1">
      <c r="A45" s="593"/>
      <c r="B45" s="593"/>
      <c r="C45" s="593"/>
      <c r="D45" s="593"/>
      <c r="E45" s="593"/>
      <c r="F45" s="593"/>
      <c r="G45" s="593"/>
      <c r="H45" s="593"/>
      <c r="I45" s="593"/>
      <c r="J45" s="593"/>
      <c r="K45" s="593"/>
      <c r="L45" s="593"/>
      <c r="M45" s="593"/>
      <c r="N45" s="593"/>
      <c r="O45" s="593"/>
      <c r="P45" s="593"/>
      <c r="Q45" s="593"/>
      <c r="R45" s="593"/>
      <c r="S45" s="593"/>
      <c r="T45" s="593"/>
      <c r="U45" s="593"/>
      <c r="V45" s="593"/>
      <c r="W45" s="593"/>
    </row>
    <row r="46" ht="12.75" customHeight="1">
      <c r="A46" s="593"/>
      <c r="B46" s="593"/>
      <c r="C46" s="593"/>
      <c r="D46" s="593"/>
      <c r="E46" s="593"/>
      <c r="F46" s="593"/>
      <c r="G46" s="593"/>
      <c r="H46" s="593"/>
      <c r="I46" s="593"/>
      <c r="J46" s="593"/>
      <c r="K46" s="593"/>
      <c r="L46" s="593"/>
      <c r="M46" s="593"/>
      <c r="N46" s="593"/>
      <c r="O46" s="593"/>
      <c r="P46" s="593"/>
      <c r="Q46" s="593"/>
      <c r="R46" s="593"/>
      <c r="S46" s="593"/>
      <c r="T46" s="593"/>
      <c r="U46" s="593"/>
      <c r="V46" s="593"/>
      <c r="W46" s="593"/>
    </row>
    <row r="47" ht="12.75" customHeight="1">
      <c r="A47" s="593"/>
      <c r="B47" s="593"/>
      <c r="C47" s="593"/>
      <c r="D47" s="593"/>
      <c r="E47" s="593"/>
      <c r="F47" s="593"/>
      <c r="G47" s="593"/>
      <c r="H47" s="593"/>
      <c r="I47" s="593"/>
      <c r="J47" s="593"/>
      <c r="K47" s="593"/>
      <c r="L47" s="593"/>
      <c r="M47" s="593"/>
      <c r="N47" s="593"/>
      <c r="O47" s="593"/>
      <c r="P47" s="593"/>
      <c r="Q47" s="593"/>
      <c r="R47" s="593"/>
      <c r="S47" s="593"/>
      <c r="T47" s="593"/>
      <c r="U47" s="593"/>
      <c r="V47" s="593"/>
      <c r="W47" s="593"/>
    </row>
    <row r="48" ht="12.75" customHeight="1">
      <c r="A48" s="593"/>
      <c r="B48" s="593"/>
      <c r="C48" s="593"/>
      <c r="D48" s="593"/>
      <c r="E48" s="593"/>
      <c r="F48" s="593"/>
      <c r="G48" s="593"/>
      <c r="H48" s="593"/>
      <c r="I48" s="593"/>
      <c r="J48" s="593"/>
      <c r="K48" s="593"/>
      <c r="L48" s="593"/>
      <c r="M48" s="593"/>
      <c r="N48" s="593"/>
      <c r="O48" s="593"/>
      <c r="P48" s="593"/>
      <c r="Q48" s="593"/>
      <c r="R48" s="593"/>
      <c r="S48" s="593"/>
      <c r="T48" s="593"/>
      <c r="U48" s="593"/>
      <c r="V48" s="593"/>
      <c r="W48" s="593"/>
    </row>
    <row r="49" ht="12.75" customHeight="1">
      <c r="A49" s="593"/>
      <c r="B49" s="593"/>
      <c r="C49" s="593"/>
      <c r="D49" s="593"/>
      <c r="E49" s="593"/>
      <c r="F49" s="593"/>
      <c r="G49" s="593"/>
      <c r="H49" s="593"/>
      <c r="I49" s="593"/>
      <c r="J49" s="593"/>
      <c r="K49" s="593"/>
      <c r="L49" s="593"/>
      <c r="M49" s="593"/>
      <c r="N49" s="593"/>
      <c r="O49" s="593"/>
      <c r="P49" s="593"/>
      <c r="Q49" s="593"/>
      <c r="R49" s="593"/>
      <c r="S49" s="593"/>
      <c r="T49" s="593"/>
      <c r="U49" s="593"/>
      <c r="V49" s="593"/>
      <c r="W49" s="593"/>
    </row>
    <row r="50" ht="12.75" customHeight="1">
      <c r="A50" s="593"/>
      <c r="B50" s="593"/>
      <c r="C50" s="593"/>
      <c r="D50" s="593"/>
      <c r="E50" s="593"/>
      <c r="F50" s="593"/>
      <c r="G50" s="593"/>
      <c r="H50" s="593"/>
      <c r="I50" s="593"/>
      <c r="J50" s="593"/>
      <c r="K50" s="593"/>
      <c r="L50" s="593"/>
      <c r="M50" s="593"/>
      <c r="N50" s="593"/>
      <c r="O50" s="593"/>
      <c r="P50" s="593"/>
      <c r="Q50" s="593"/>
      <c r="R50" s="593"/>
      <c r="S50" s="593"/>
      <c r="T50" s="593"/>
      <c r="U50" s="593"/>
      <c r="V50" s="593"/>
      <c r="W50" s="593"/>
    </row>
    <row r="51" ht="12.75" customHeight="1">
      <c r="A51" s="593"/>
      <c r="B51" s="593"/>
      <c r="C51" s="593"/>
      <c r="D51" s="593"/>
      <c r="E51" s="593"/>
      <c r="F51" s="593"/>
      <c r="G51" s="593"/>
      <c r="H51" s="593"/>
      <c r="I51" s="593"/>
      <c r="J51" s="593"/>
      <c r="K51" s="593"/>
      <c r="L51" s="593"/>
      <c r="M51" s="593"/>
      <c r="N51" s="593"/>
      <c r="O51" s="593"/>
      <c r="P51" s="593"/>
      <c r="Q51" s="593"/>
      <c r="R51" s="593"/>
      <c r="S51" s="593"/>
      <c r="T51" s="593"/>
      <c r="U51" s="593"/>
      <c r="V51" s="593"/>
      <c r="W51" s="593"/>
    </row>
    <row r="52" ht="12.75" customHeight="1">
      <c r="A52" s="593"/>
      <c r="B52" s="593"/>
      <c r="C52" s="593"/>
      <c r="D52" s="593"/>
      <c r="E52" s="593"/>
      <c r="F52" s="593"/>
      <c r="G52" s="593"/>
      <c r="H52" s="593"/>
      <c r="I52" s="593"/>
      <c r="J52" s="593"/>
      <c r="K52" s="593"/>
      <c r="L52" s="593"/>
      <c r="M52" s="593"/>
      <c r="N52" s="593"/>
      <c r="O52" s="593"/>
      <c r="P52" s="593"/>
      <c r="Q52" s="593"/>
      <c r="R52" s="593"/>
      <c r="S52" s="593"/>
      <c r="T52" s="593"/>
      <c r="U52" s="593"/>
      <c r="V52" s="593"/>
      <c r="W52" s="593"/>
    </row>
    <row r="53" ht="12.75" customHeight="1">
      <c r="A53" s="593"/>
      <c r="B53" s="593"/>
      <c r="C53" s="593"/>
      <c r="D53" s="593"/>
      <c r="E53" s="593"/>
      <c r="F53" s="593"/>
      <c r="G53" s="593"/>
      <c r="H53" s="593"/>
      <c r="I53" s="593"/>
      <c r="J53" s="593"/>
      <c r="K53" s="593"/>
      <c r="L53" s="593"/>
      <c r="M53" s="593"/>
      <c r="N53" s="593"/>
      <c r="O53" s="593"/>
      <c r="P53" s="593"/>
      <c r="Q53" s="593"/>
      <c r="R53" s="593"/>
      <c r="S53" s="593"/>
      <c r="T53" s="593"/>
      <c r="U53" s="593"/>
      <c r="V53" s="593"/>
      <c r="W53" s="593"/>
    </row>
    <row r="54" ht="12.75" customHeight="1">
      <c r="A54" s="593"/>
      <c r="B54" s="593"/>
      <c r="C54" s="593"/>
      <c r="D54" s="593"/>
      <c r="E54" s="593"/>
      <c r="F54" s="593"/>
      <c r="G54" s="593"/>
      <c r="H54" s="593"/>
      <c r="I54" s="593"/>
      <c r="J54" s="593"/>
      <c r="K54" s="593"/>
      <c r="L54" s="593"/>
      <c r="M54" s="593"/>
      <c r="N54" s="593"/>
      <c r="O54" s="593"/>
      <c r="P54" s="593"/>
      <c r="Q54" s="593"/>
      <c r="R54" s="593"/>
      <c r="S54" s="593"/>
      <c r="T54" s="593"/>
      <c r="U54" s="593"/>
      <c r="V54" s="593"/>
      <c r="W54" s="593"/>
    </row>
    <row r="55" ht="12.75" customHeight="1">
      <c r="A55" s="593"/>
      <c r="B55" s="593"/>
      <c r="C55" s="593"/>
      <c r="D55" s="593"/>
      <c r="E55" s="593"/>
      <c r="F55" s="593"/>
      <c r="G55" s="593"/>
      <c r="H55" s="593"/>
      <c r="I55" s="593"/>
      <c r="J55" s="593"/>
      <c r="K55" s="593"/>
      <c r="L55" s="593"/>
      <c r="M55" s="593"/>
      <c r="N55" s="593"/>
      <c r="O55" s="593"/>
      <c r="P55" s="593"/>
      <c r="Q55" s="593"/>
      <c r="R55" s="593"/>
      <c r="S55" s="593"/>
      <c r="T55" s="593"/>
      <c r="U55" s="593"/>
      <c r="V55" s="593"/>
      <c r="W55" s="593"/>
    </row>
    <row r="56" ht="12.75" customHeight="1">
      <c r="A56" s="593"/>
      <c r="B56" s="593"/>
      <c r="C56" s="593"/>
      <c r="D56" s="593"/>
      <c r="E56" s="593"/>
      <c r="F56" s="593"/>
      <c r="G56" s="593"/>
      <c r="H56" s="593"/>
      <c r="I56" s="593"/>
      <c r="J56" s="593"/>
      <c r="K56" s="593"/>
      <c r="L56" s="593"/>
      <c r="M56" s="593"/>
      <c r="N56" s="593"/>
      <c r="O56" s="593"/>
      <c r="P56" s="593"/>
      <c r="Q56" s="593"/>
      <c r="R56" s="593"/>
      <c r="S56" s="593"/>
      <c r="T56" s="593"/>
      <c r="U56" s="593"/>
      <c r="V56" s="593"/>
      <c r="W56" s="593"/>
    </row>
    <row r="57" ht="12.75" customHeight="1">
      <c r="A57" s="593"/>
      <c r="B57" s="593"/>
      <c r="C57" s="593"/>
      <c r="D57" s="593"/>
      <c r="E57" s="593"/>
      <c r="F57" s="593"/>
      <c r="G57" s="593"/>
      <c r="H57" s="593"/>
      <c r="I57" s="593"/>
      <c r="J57" s="593"/>
      <c r="K57" s="593"/>
      <c r="L57" s="593"/>
      <c r="M57" s="593"/>
      <c r="N57" s="593"/>
      <c r="O57" s="593"/>
      <c r="P57" s="593"/>
      <c r="Q57" s="593"/>
      <c r="R57" s="593"/>
      <c r="S57" s="593"/>
      <c r="T57" s="593"/>
      <c r="U57" s="593"/>
      <c r="V57" s="593"/>
      <c r="W57" s="593"/>
    </row>
    <row r="58" ht="12.75" customHeight="1">
      <c r="A58" s="593"/>
      <c r="B58" s="593"/>
      <c r="C58" s="593"/>
      <c r="D58" s="593"/>
      <c r="E58" s="593"/>
      <c r="F58" s="593"/>
      <c r="G58" s="593"/>
      <c r="H58" s="593"/>
      <c r="I58" s="593"/>
      <c r="J58" s="593"/>
      <c r="K58" s="593"/>
      <c r="L58" s="593"/>
      <c r="M58" s="593"/>
      <c r="N58" s="593"/>
      <c r="O58" s="593"/>
      <c r="P58" s="593"/>
      <c r="Q58" s="593"/>
      <c r="R58" s="593"/>
      <c r="S58" s="593"/>
      <c r="T58" s="593"/>
      <c r="U58" s="593"/>
      <c r="V58" s="593"/>
      <c r="W58" s="593"/>
    </row>
    <row r="59" ht="12.75" customHeight="1">
      <c r="A59" s="593"/>
      <c r="B59" s="593"/>
      <c r="C59" s="593"/>
      <c r="D59" s="593"/>
      <c r="E59" s="593"/>
      <c r="F59" s="593"/>
      <c r="G59" s="593"/>
      <c r="H59" s="593"/>
      <c r="I59" s="593"/>
      <c r="J59" s="593"/>
      <c r="K59" s="593"/>
      <c r="L59" s="593"/>
      <c r="M59" s="593"/>
      <c r="N59" s="593"/>
      <c r="O59" s="593"/>
      <c r="P59" s="593"/>
      <c r="Q59" s="593"/>
      <c r="R59" s="593"/>
      <c r="S59" s="593"/>
      <c r="T59" s="593"/>
      <c r="U59" s="593"/>
      <c r="V59" s="593"/>
      <c r="W59" s="593"/>
    </row>
    <row r="60" ht="12.75" customHeight="1">
      <c r="A60" s="593"/>
      <c r="B60" s="593"/>
      <c r="C60" s="593"/>
      <c r="D60" s="593"/>
      <c r="E60" s="593"/>
      <c r="F60" s="593"/>
      <c r="G60" s="593"/>
      <c r="H60" s="593"/>
      <c r="I60" s="593"/>
      <c r="J60" s="593"/>
      <c r="K60" s="593"/>
      <c r="L60" s="593"/>
      <c r="M60" s="593"/>
      <c r="N60" s="593"/>
      <c r="O60" s="593"/>
      <c r="P60" s="593"/>
      <c r="Q60" s="593"/>
      <c r="R60" s="593"/>
      <c r="S60" s="593"/>
      <c r="T60" s="593"/>
      <c r="U60" s="593"/>
      <c r="V60" s="593"/>
      <c r="W60" s="593"/>
    </row>
    <row r="61" ht="12.75" customHeight="1">
      <c r="A61" s="593"/>
      <c r="B61" s="593"/>
      <c r="C61" s="593"/>
      <c r="D61" s="593"/>
      <c r="E61" s="593"/>
      <c r="F61" s="593"/>
      <c r="G61" s="593"/>
      <c r="H61" s="593"/>
      <c r="I61" s="593"/>
      <c r="J61" s="593"/>
      <c r="K61" s="593"/>
      <c r="L61" s="593"/>
      <c r="M61" s="593"/>
      <c r="N61" s="593"/>
      <c r="O61" s="593"/>
      <c r="P61" s="593"/>
      <c r="Q61" s="593"/>
      <c r="R61" s="593"/>
      <c r="S61" s="593"/>
      <c r="T61" s="593"/>
      <c r="U61" s="593"/>
      <c r="V61" s="593"/>
      <c r="W61" s="593"/>
    </row>
    <row r="62" ht="12.75" customHeight="1">
      <c r="A62" s="593"/>
      <c r="B62" s="593"/>
      <c r="C62" s="593"/>
      <c r="D62" s="593"/>
      <c r="E62" s="593"/>
      <c r="F62" s="593"/>
      <c r="G62" s="593"/>
      <c r="H62" s="593"/>
      <c r="I62" s="593"/>
      <c r="J62" s="593"/>
      <c r="K62" s="593"/>
      <c r="L62" s="593"/>
      <c r="M62" s="593"/>
      <c r="N62" s="593"/>
      <c r="O62" s="593"/>
      <c r="P62" s="593"/>
      <c r="Q62" s="593"/>
      <c r="R62" s="593"/>
      <c r="S62" s="593"/>
      <c r="T62" s="593"/>
      <c r="U62" s="593"/>
      <c r="V62" s="593"/>
      <c r="W62" s="593"/>
    </row>
    <row r="63" ht="12.75" customHeight="1">
      <c r="A63" s="593"/>
      <c r="B63" s="593"/>
      <c r="C63" s="593"/>
      <c r="D63" s="593"/>
      <c r="E63" s="593"/>
      <c r="F63" s="593"/>
      <c r="G63" s="593"/>
      <c r="H63" s="593"/>
      <c r="I63" s="593"/>
      <c r="J63" s="593"/>
      <c r="K63" s="593"/>
      <c r="L63" s="593"/>
      <c r="M63" s="593"/>
      <c r="N63" s="593"/>
      <c r="O63" s="593"/>
      <c r="P63" s="593"/>
      <c r="Q63" s="593"/>
      <c r="R63" s="593"/>
      <c r="S63" s="593"/>
      <c r="T63" s="593"/>
      <c r="U63" s="593"/>
      <c r="V63" s="593"/>
      <c r="W63" s="593"/>
    </row>
    <row r="64" ht="12.75" customHeight="1">
      <c r="A64" s="593"/>
      <c r="B64" s="593"/>
      <c r="C64" s="593"/>
      <c r="D64" s="593"/>
      <c r="E64" s="593"/>
      <c r="F64" s="593"/>
      <c r="G64" s="593"/>
      <c r="H64" s="593"/>
      <c r="I64" s="593"/>
      <c r="J64" s="593"/>
      <c r="K64" s="593"/>
      <c r="L64" s="593"/>
      <c r="M64" s="593"/>
      <c r="N64" s="593"/>
      <c r="O64" s="593"/>
      <c r="P64" s="593"/>
      <c r="Q64" s="593"/>
      <c r="R64" s="593"/>
      <c r="S64" s="593"/>
      <c r="T64" s="593"/>
      <c r="U64" s="593"/>
      <c r="V64" s="593"/>
      <c r="W64" s="593"/>
    </row>
    <row r="65" ht="12.75" customHeight="1">
      <c r="A65" s="593"/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93"/>
      <c r="T65" s="593"/>
      <c r="U65" s="593"/>
      <c r="V65" s="593"/>
      <c r="W65" s="593"/>
    </row>
    <row r="66" ht="12.75" customHeight="1">
      <c r="A66" s="593"/>
      <c r="B66" s="593"/>
      <c r="C66" s="593"/>
      <c r="D66" s="593"/>
      <c r="E66" s="593"/>
      <c r="F66" s="593"/>
      <c r="G66" s="593"/>
      <c r="H66" s="593"/>
      <c r="I66" s="593"/>
      <c r="J66" s="593"/>
      <c r="K66" s="593"/>
      <c r="L66" s="593"/>
      <c r="M66" s="593"/>
      <c r="N66" s="593"/>
      <c r="O66" s="593"/>
      <c r="P66" s="593"/>
      <c r="Q66" s="593"/>
      <c r="R66" s="593"/>
      <c r="S66" s="593"/>
      <c r="T66" s="593"/>
      <c r="U66" s="593"/>
      <c r="V66" s="593"/>
      <c r="W66" s="593"/>
    </row>
    <row r="67" ht="12.75" customHeight="1">
      <c r="A67" s="593"/>
      <c r="B67" s="593"/>
      <c r="C67" s="593"/>
      <c r="D67" s="593"/>
      <c r="E67" s="593"/>
      <c r="F67" s="593"/>
      <c r="G67" s="593"/>
      <c r="H67" s="593"/>
      <c r="I67" s="593"/>
      <c r="J67" s="593"/>
      <c r="K67" s="593"/>
      <c r="L67" s="593"/>
      <c r="M67" s="593"/>
      <c r="N67" s="593"/>
      <c r="O67" s="593"/>
      <c r="P67" s="593"/>
      <c r="Q67" s="593"/>
      <c r="R67" s="593"/>
      <c r="S67" s="593"/>
      <c r="T67" s="593"/>
      <c r="U67" s="593"/>
      <c r="V67" s="593"/>
      <c r="W67" s="593"/>
    </row>
    <row r="68" ht="12.75" customHeight="1">
      <c r="A68" s="593"/>
      <c r="B68" s="593"/>
      <c r="C68" s="593"/>
      <c r="D68" s="593"/>
      <c r="E68" s="593"/>
      <c r="F68" s="593"/>
      <c r="G68" s="593"/>
      <c r="H68" s="593"/>
      <c r="I68" s="593"/>
      <c r="J68" s="593"/>
      <c r="K68" s="593"/>
      <c r="L68" s="593"/>
      <c r="M68" s="593"/>
      <c r="N68" s="593"/>
      <c r="O68" s="593"/>
      <c r="P68" s="593"/>
      <c r="Q68" s="593"/>
      <c r="R68" s="593"/>
      <c r="S68" s="593"/>
      <c r="T68" s="593"/>
      <c r="U68" s="593"/>
      <c r="V68" s="593"/>
      <c r="W68" s="593"/>
    </row>
    <row r="69" ht="12.75" customHeight="1">
      <c r="A69" s="593"/>
      <c r="B69" s="593"/>
      <c r="C69" s="593"/>
      <c r="D69" s="593"/>
      <c r="E69" s="593"/>
      <c r="F69" s="593"/>
      <c r="G69" s="593"/>
      <c r="H69" s="593"/>
      <c r="I69" s="593"/>
      <c r="J69" s="593"/>
      <c r="K69" s="593"/>
      <c r="L69" s="593"/>
      <c r="M69" s="593"/>
      <c r="N69" s="593"/>
      <c r="O69" s="593"/>
      <c r="P69" s="593"/>
      <c r="Q69" s="593"/>
      <c r="R69" s="593"/>
      <c r="S69" s="593"/>
      <c r="T69" s="593"/>
      <c r="U69" s="593"/>
      <c r="V69" s="593"/>
      <c r="W69" s="593"/>
    </row>
    <row r="70" ht="12.75" customHeight="1">
      <c r="A70" s="593"/>
      <c r="B70" s="593"/>
      <c r="C70" s="593"/>
      <c r="D70" s="593"/>
      <c r="E70" s="593"/>
      <c r="F70" s="593"/>
      <c r="G70" s="593"/>
      <c r="H70" s="593"/>
      <c r="I70" s="593"/>
      <c r="J70" s="593"/>
      <c r="K70" s="593"/>
      <c r="L70" s="593"/>
      <c r="M70" s="593"/>
      <c r="N70" s="593"/>
      <c r="O70" s="593"/>
      <c r="P70" s="593"/>
      <c r="Q70" s="593"/>
      <c r="R70" s="593"/>
      <c r="S70" s="593"/>
      <c r="T70" s="593"/>
      <c r="U70" s="593"/>
      <c r="V70" s="593"/>
      <c r="W70" s="593"/>
    </row>
    <row r="71" ht="12.75" customHeight="1">
      <c r="A71" s="593"/>
      <c r="B71" s="593"/>
      <c r="C71" s="593"/>
      <c r="D71" s="593"/>
      <c r="E71" s="593"/>
      <c r="F71" s="593"/>
      <c r="G71" s="593"/>
      <c r="H71" s="593"/>
      <c r="I71" s="593"/>
      <c r="J71" s="593"/>
      <c r="K71" s="593"/>
      <c r="L71" s="593"/>
      <c r="M71" s="593"/>
      <c r="N71" s="593"/>
      <c r="O71" s="593"/>
      <c r="P71" s="593"/>
      <c r="Q71" s="593"/>
      <c r="R71" s="593"/>
      <c r="S71" s="593"/>
      <c r="T71" s="593"/>
      <c r="U71" s="593"/>
      <c r="V71" s="593"/>
      <c r="W71" s="593"/>
    </row>
    <row r="72" ht="12.75" customHeight="1">
      <c r="A72" s="593"/>
      <c r="B72" s="593"/>
      <c r="C72" s="593"/>
      <c r="D72" s="593"/>
      <c r="E72" s="593"/>
      <c r="F72" s="593"/>
      <c r="G72" s="593"/>
      <c r="H72" s="593"/>
      <c r="I72" s="593"/>
      <c r="J72" s="593"/>
      <c r="K72" s="593"/>
      <c r="L72" s="593"/>
      <c r="M72" s="593"/>
      <c r="N72" s="593"/>
      <c r="O72" s="593"/>
      <c r="P72" s="593"/>
      <c r="Q72" s="593"/>
      <c r="R72" s="593"/>
      <c r="S72" s="593"/>
      <c r="T72" s="593"/>
      <c r="U72" s="593"/>
      <c r="V72" s="593"/>
      <c r="W72" s="593"/>
    </row>
    <row r="73" ht="12.75" customHeight="1">
      <c r="A73" s="593"/>
      <c r="B73" s="593"/>
      <c r="C73" s="593"/>
      <c r="D73" s="593"/>
      <c r="E73" s="593"/>
      <c r="F73" s="593"/>
      <c r="G73" s="593"/>
      <c r="H73" s="593"/>
      <c r="I73" s="593"/>
      <c r="J73" s="593"/>
      <c r="K73" s="593"/>
      <c r="L73" s="593"/>
      <c r="M73" s="593"/>
      <c r="N73" s="593"/>
      <c r="O73" s="593"/>
      <c r="P73" s="593"/>
      <c r="Q73" s="593"/>
      <c r="R73" s="593"/>
      <c r="S73" s="593"/>
      <c r="T73" s="593"/>
      <c r="U73" s="593"/>
      <c r="V73" s="593"/>
      <c r="W73" s="593"/>
    </row>
    <row r="74" ht="12.75" customHeight="1">
      <c r="A74" s="593"/>
      <c r="B74" s="593"/>
      <c r="C74" s="593"/>
      <c r="D74" s="593"/>
      <c r="E74" s="593"/>
      <c r="F74" s="593"/>
      <c r="G74" s="593"/>
      <c r="H74" s="593"/>
      <c r="I74" s="593"/>
      <c r="J74" s="593"/>
      <c r="K74" s="593"/>
      <c r="L74" s="593"/>
      <c r="M74" s="593"/>
      <c r="N74" s="593"/>
      <c r="O74" s="593"/>
      <c r="P74" s="593"/>
      <c r="Q74" s="593"/>
      <c r="R74" s="593"/>
      <c r="S74" s="593"/>
      <c r="T74" s="593"/>
      <c r="U74" s="593"/>
      <c r="V74" s="593"/>
      <c r="W74" s="593"/>
    </row>
    <row r="75" ht="12.75" customHeight="1">
      <c r="A75" s="593"/>
      <c r="B75" s="593"/>
      <c r="C75" s="593"/>
      <c r="D75" s="593"/>
      <c r="E75" s="593"/>
      <c r="F75" s="593"/>
      <c r="G75" s="593"/>
      <c r="H75" s="593"/>
      <c r="I75" s="593"/>
      <c r="J75" s="593"/>
      <c r="K75" s="593"/>
      <c r="L75" s="593"/>
      <c r="M75" s="593"/>
      <c r="N75" s="593"/>
      <c r="O75" s="593"/>
      <c r="P75" s="593"/>
      <c r="Q75" s="593"/>
      <c r="R75" s="593"/>
      <c r="S75" s="593"/>
      <c r="T75" s="593"/>
      <c r="U75" s="593"/>
      <c r="V75" s="593"/>
      <c r="W75" s="593"/>
    </row>
    <row r="76" ht="12.75" customHeight="1">
      <c r="A76" s="593"/>
      <c r="B76" s="593"/>
      <c r="C76" s="593"/>
      <c r="D76" s="593"/>
      <c r="E76" s="593"/>
      <c r="F76" s="593"/>
      <c r="G76" s="593"/>
      <c r="H76" s="593"/>
      <c r="I76" s="593"/>
      <c r="J76" s="593"/>
      <c r="K76" s="593"/>
      <c r="L76" s="593"/>
      <c r="M76" s="593"/>
      <c r="N76" s="593"/>
      <c r="O76" s="593"/>
      <c r="P76" s="593"/>
      <c r="Q76" s="593"/>
      <c r="R76" s="593"/>
      <c r="S76" s="593"/>
      <c r="T76" s="593"/>
      <c r="U76" s="593"/>
      <c r="V76" s="593"/>
      <c r="W76" s="593"/>
    </row>
    <row r="77" ht="12.75" customHeight="1">
      <c r="A77" s="593"/>
      <c r="B77" s="593"/>
      <c r="C77" s="593"/>
      <c r="D77" s="593"/>
      <c r="E77" s="593"/>
      <c r="F77" s="593"/>
      <c r="G77" s="593"/>
      <c r="H77" s="593"/>
      <c r="I77" s="593"/>
      <c r="J77" s="593"/>
      <c r="K77" s="593"/>
      <c r="L77" s="593"/>
      <c r="M77" s="593"/>
      <c r="N77" s="593"/>
      <c r="O77" s="593"/>
      <c r="P77" s="593"/>
      <c r="Q77" s="593"/>
      <c r="R77" s="593"/>
      <c r="S77" s="593"/>
      <c r="T77" s="593"/>
      <c r="U77" s="593"/>
      <c r="V77" s="593"/>
      <c r="W77" s="593"/>
    </row>
    <row r="78" ht="12.75" customHeight="1">
      <c r="A78" s="593"/>
      <c r="B78" s="593"/>
      <c r="C78" s="593"/>
      <c r="D78" s="593"/>
      <c r="E78" s="593"/>
      <c r="F78" s="593"/>
      <c r="G78" s="593"/>
      <c r="H78" s="593"/>
      <c r="I78" s="593"/>
      <c r="J78" s="593"/>
      <c r="K78" s="593"/>
      <c r="L78" s="593"/>
      <c r="M78" s="593"/>
      <c r="N78" s="593"/>
      <c r="O78" s="593"/>
      <c r="P78" s="593"/>
      <c r="Q78" s="593"/>
      <c r="R78" s="593"/>
      <c r="S78" s="593"/>
      <c r="T78" s="593"/>
      <c r="U78" s="593"/>
      <c r="V78" s="593"/>
      <c r="W78" s="593"/>
    </row>
    <row r="79" ht="12.75" customHeight="1">
      <c r="A79" s="593"/>
      <c r="B79" s="593"/>
      <c r="C79" s="593"/>
      <c r="D79" s="593"/>
      <c r="E79" s="593"/>
      <c r="F79" s="593"/>
      <c r="G79" s="593"/>
      <c r="H79" s="593"/>
      <c r="I79" s="593"/>
      <c r="J79" s="593"/>
      <c r="K79" s="593"/>
      <c r="L79" s="593"/>
      <c r="M79" s="593"/>
      <c r="N79" s="593"/>
      <c r="O79" s="593"/>
      <c r="P79" s="593"/>
      <c r="Q79" s="593"/>
      <c r="R79" s="593"/>
      <c r="S79" s="593"/>
      <c r="T79" s="593"/>
      <c r="U79" s="593"/>
      <c r="V79" s="593"/>
      <c r="W79" s="593"/>
    </row>
    <row r="80" ht="12.75" customHeight="1">
      <c r="A80" s="593"/>
      <c r="B80" s="593"/>
      <c r="C80" s="593"/>
      <c r="D80" s="593"/>
      <c r="E80" s="593"/>
      <c r="F80" s="593"/>
      <c r="G80" s="593"/>
      <c r="H80" s="593"/>
      <c r="I80" s="593"/>
      <c r="J80" s="593"/>
      <c r="K80" s="593"/>
      <c r="L80" s="593"/>
      <c r="M80" s="593"/>
      <c r="N80" s="593"/>
      <c r="O80" s="593"/>
      <c r="P80" s="593"/>
      <c r="Q80" s="593"/>
      <c r="R80" s="593"/>
      <c r="S80" s="593"/>
      <c r="T80" s="593"/>
      <c r="U80" s="593"/>
      <c r="V80" s="593"/>
      <c r="W80" s="593"/>
    </row>
    <row r="81" ht="12.75" customHeight="1">
      <c r="A81" s="593"/>
      <c r="B81" s="593"/>
      <c r="C81" s="593"/>
      <c r="D81" s="593"/>
      <c r="E81" s="593"/>
      <c r="F81" s="593"/>
      <c r="G81" s="593"/>
      <c r="H81" s="593"/>
      <c r="I81" s="593"/>
      <c r="J81" s="593"/>
      <c r="K81" s="593"/>
      <c r="L81" s="593"/>
      <c r="M81" s="593"/>
      <c r="N81" s="593"/>
      <c r="O81" s="593"/>
      <c r="P81" s="593"/>
      <c r="Q81" s="593"/>
      <c r="R81" s="593"/>
      <c r="S81" s="593"/>
      <c r="T81" s="593"/>
      <c r="U81" s="593"/>
      <c r="V81" s="593"/>
      <c r="W81" s="593"/>
    </row>
    <row r="82" ht="12.75" customHeight="1">
      <c r="A82" s="593"/>
      <c r="B82" s="593"/>
      <c r="C82" s="593"/>
      <c r="D82" s="593"/>
      <c r="E82" s="593"/>
      <c r="F82" s="593"/>
      <c r="G82" s="593"/>
      <c r="H82" s="593"/>
      <c r="I82" s="593"/>
      <c r="J82" s="593"/>
      <c r="K82" s="593"/>
      <c r="L82" s="593"/>
      <c r="M82" s="593"/>
      <c r="N82" s="593"/>
      <c r="O82" s="593"/>
      <c r="P82" s="593"/>
      <c r="Q82" s="593"/>
      <c r="R82" s="593"/>
      <c r="S82" s="593"/>
      <c r="T82" s="593"/>
      <c r="U82" s="593"/>
      <c r="V82" s="593"/>
      <c r="W82" s="593"/>
    </row>
    <row r="83" ht="12.75" customHeight="1">
      <c r="A83" s="593"/>
      <c r="B83" s="593"/>
      <c r="C83" s="593"/>
      <c r="D83" s="593"/>
      <c r="E83" s="593"/>
      <c r="F83" s="593"/>
      <c r="G83" s="593"/>
      <c r="H83" s="593"/>
      <c r="I83" s="593"/>
      <c r="J83" s="593"/>
      <c r="K83" s="593"/>
      <c r="L83" s="593"/>
      <c r="M83" s="593"/>
      <c r="N83" s="593"/>
      <c r="O83" s="593"/>
      <c r="P83" s="593"/>
      <c r="Q83" s="593"/>
      <c r="R83" s="593"/>
      <c r="S83" s="593"/>
      <c r="T83" s="593"/>
      <c r="U83" s="593"/>
      <c r="V83" s="593"/>
      <c r="W83" s="593"/>
    </row>
    <row r="84" ht="12.75" customHeight="1">
      <c r="A84" s="593"/>
      <c r="B84" s="593"/>
      <c r="C84" s="593"/>
      <c r="D84" s="593"/>
      <c r="E84" s="593"/>
      <c r="F84" s="593"/>
      <c r="G84" s="593"/>
      <c r="H84" s="593"/>
      <c r="I84" s="593"/>
      <c r="J84" s="593"/>
      <c r="K84" s="593"/>
      <c r="L84" s="593"/>
      <c r="M84" s="593"/>
      <c r="N84" s="593"/>
      <c r="O84" s="593"/>
      <c r="P84" s="593"/>
      <c r="Q84" s="593"/>
      <c r="R84" s="593"/>
      <c r="S84" s="593"/>
      <c r="T84" s="593"/>
      <c r="U84" s="593"/>
      <c r="V84" s="593"/>
      <c r="W84" s="593"/>
    </row>
    <row r="85" ht="12.75" customHeight="1">
      <c r="A85" s="593"/>
      <c r="B85" s="593"/>
      <c r="C85" s="593"/>
      <c r="D85" s="593"/>
      <c r="E85" s="593"/>
      <c r="F85" s="593"/>
      <c r="G85" s="593"/>
      <c r="H85" s="593"/>
      <c r="I85" s="593"/>
      <c r="J85" s="593"/>
      <c r="K85" s="593"/>
      <c r="L85" s="593"/>
      <c r="M85" s="593"/>
      <c r="N85" s="593"/>
      <c r="O85" s="593"/>
      <c r="P85" s="593"/>
      <c r="Q85" s="593"/>
      <c r="R85" s="593"/>
      <c r="S85" s="593"/>
      <c r="T85" s="593"/>
      <c r="U85" s="593"/>
      <c r="V85" s="593"/>
      <c r="W85" s="593"/>
    </row>
    <row r="86" ht="12.75" customHeight="1">
      <c r="A86" s="593"/>
      <c r="B86" s="593"/>
      <c r="C86" s="593"/>
      <c r="D86" s="593"/>
      <c r="E86" s="593"/>
      <c r="F86" s="593"/>
      <c r="G86" s="593"/>
      <c r="H86" s="593"/>
      <c r="I86" s="593"/>
      <c r="J86" s="593"/>
      <c r="K86" s="593"/>
      <c r="L86" s="593"/>
      <c r="M86" s="593"/>
      <c r="N86" s="593"/>
      <c r="O86" s="593"/>
      <c r="P86" s="593"/>
      <c r="Q86" s="593"/>
      <c r="R86" s="593"/>
      <c r="S86" s="593"/>
      <c r="T86" s="593"/>
      <c r="U86" s="593"/>
      <c r="V86" s="593"/>
      <c r="W86" s="593"/>
    </row>
    <row r="87" ht="12.75" customHeight="1">
      <c r="A87" s="593"/>
      <c r="B87" s="593"/>
      <c r="C87" s="593"/>
      <c r="D87" s="593"/>
      <c r="E87" s="593"/>
      <c r="F87" s="593"/>
      <c r="G87" s="593"/>
      <c r="H87" s="593"/>
      <c r="I87" s="593"/>
      <c r="J87" s="593"/>
      <c r="K87" s="593"/>
      <c r="L87" s="593"/>
      <c r="M87" s="593"/>
      <c r="N87" s="593"/>
      <c r="O87" s="593"/>
      <c r="P87" s="593"/>
      <c r="Q87" s="593"/>
      <c r="R87" s="593"/>
      <c r="S87" s="593"/>
      <c r="T87" s="593"/>
      <c r="U87" s="593"/>
      <c r="V87" s="593"/>
      <c r="W87" s="593"/>
    </row>
    <row r="88" ht="12.75" customHeight="1">
      <c r="A88" s="593"/>
      <c r="B88" s="593"/>
      <c r="C88" s="593"/>
      <c r="D88" s="593"/>
      <c r="E88" s="593"/>
      <c r="F88" s="593"/>
      <c r="G88" s="593"/>
      <c r="H88" s="593"/>
      <c r="I88" s="593"/>
      <c r="J88" s="593"/>
      <c r="K88" s="593"/>
      <c r="L88" s="593"/>
      <c r="M88" s="593"/>
      <c r="N88" s="593"/>
      <c r="O88" s="593"/>
      <c r="P88" s="593"/>
      <c r="Q88" s="593"/>
      <c r="R88" s="593"/>
      <c r="S88" s="593"/>
      <c r="T88" s="593"/>
      <c r="U88" s="593"/>
      <c r="V88" s="593"/>
      <c r="W88" s="593"/>
    </row>
    <row r="89" ht="12.75" customHeight="1">
      <c r="A89" s="593"/>
      <c r="B89" s="593"/>
      <c r="C89" s="593"/>
      <c r="D89" s="593"/>
      <c r="E89" s="593"/>
      <c r="F89" s="593"/>
      <c r="G89" s="593"/>
      <c r="H89" s="593"/>
      <c r="I89" s="593"/>
      <c r="J89" s="593"/>
      <c r="K89" s="593"/>
      <c r="L89" s="593"/>
      <c r="M89" s="593"/>
      <c r="N89" s="593"/>
      <c r="O89" s="593"/>
      <c r="P89" s="593"/>
      <c r="Q89" s="593"/>
      <c r="R89" s="593"/>
      <c r="S89" s="593"/>
      <c r="T89" s="593"/>
      <c r="U89" s="593"/>
      <c r="V89" s="593"/>
      <c r="W89" s="593"/>
    </row>
    <row r="90" ht="12.75" customHeight="1">
      <c r="A90" s="593"/>
      <c r="B90" s="593"/>
      <c r="C90" s="593"/>
      <c r="D90" s="593"/>
      <c r="E90" s="593"/>
      <c r="F90" s="593"/>
      <c r="G90" s="593"/>
      <c r="H90" s="593"/>
      <c r="I90" s="593"/>
      <c r="J90" s="593"/>
      <c r="K90" s="593"/>
      <c r="L90" s="593"/>
      <c r="M90" s="593"/>
      <c r="N90" s="593"/>
      <c r="O90" s="593"/>
      <c r="P90" s="593"/>
      <c r="Q90" s="593"/>
      <c r="R90" s="593"/>
      <c r="S90" s="593"/>
      <c r="T90" s="593"/>
      <c r="U90" s="593"/>
      <c r="V90" s="593"/>
      <c r="W90" s="593"/>
    </row>
    <row r="91" ht="12.75" customHeight="1">
      <c r="A91" s="593"/>
      <c r="B91" s="593"/>
      <c r="C91" s="593"/>
      <c r="D91" s="593"/>
      <c r="E91" s="593"/>
      <c r="F91" s="593"/>
      <c r="G91" s="593"/>
      <c r="H91" s="593"/>
      <c r="I91" s="593"/>
      <c r="J91" s="593"/>
      <c r="K91" s="593"/>
      <c r="L91" s="593"/>
      <c r="M91" s="593"/>
      <c r="N91" s="593"/>
      <c r="O91" s="593"/>
      <c r="P91" s="593"/>
      <c r="Q91" s="593"/>
      <c r="R91" s="593"/>
      <c r="S91" s="593"/>
      <c r="T91" s="593"/>
      <c r="U91" s="593"/>
      <c r="V91" s="593"/>
      <c r="W91" s="593"/>
    </row>
    <row r="92" ht="12.75" customHeight="1">
      <c r="A92" s="593"/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593"/>
      <c r="T92" s="593"/>
      <c r="U92" s="593"/>
      <c r="V92" s="593"/>
      <c r="W92" s="593"/>
    </row>
    <row r="93" ht="12.75" customHeight="1">
      <c r="A93" s="593"/>
      <c r="B93" s="593"/>
      <c r="C93" s="593"/>
      <c r="D93" s="593"/>
      <c r="E93" s="593"/>
      <c r="F93" s="593"/>
      <c r="G93" s="593"/>
      <c r="H93" s="593"/>
      <c r="I93" s="593"/>
      <c r="J93" s="593"/>
      <c r="K93" s="593"/>
      <c r="L93" s="593"/>
      <c r="M93" s="593"/>
      <c r="N93" s="593"/>
      <c r="O93" s="593"/>
      <c r="P93" s="593"/>
      <c r="Q93" s="593"/>
      <c r="R93" s="593"/>
      <c r="S93" s="593"/>
      <c r="T93" s="593"/>
      <c r="U93" s="593"/>
      <c r="V93" s="593"/>
      <c r="W93" s="593"/>
    </row>
    <row r="94" ht="12.75" customHeight="1">
      <c r="A94" s="593"/>
      <c r="B94" s="593"/>
      <c r="C94" s="593"/>
      <c r="D94" s="593"/>
      <c r="E94" s="593"/>
      <c r="F94" s="593"/>
      <c r="G94" s="593"/>
      <c r="H94" s="593"/>
      <c r="I94" s="593"/>
      <c r="J94" s="593"/>
      <c r="K94" s="593"/>
      <c r="L94" s="593"/>
      <c r="M94" s="593"/>
      <c r="N94" s="593"/>
      <c r="O94" s="593"/>
      <c r="P94" s="593"/>
      <c r="Q94" s="593"/>
      <c r="R94" s="593"/>
      <c r="S94" s="593"/>
      <c r="T94" s="593"/>
      <c r="U94" s="593"/>
      <c r="V94" s="593"/>
      <c r="W94" s="593"/>
    </row>
    <row r="95" ht="12.75" customHeight="1">
      <c r="A95" s="593"/>
      <c r="B95" s="593"/>
      <c r="C95" s="593"/>
      <c r="D95" s="593"/>
      <c r="E95" s="593"/>
      <c r="F95" s="593"/>
      <c r="G95" s="593"/>
      <c r="H95" s="593"/>
      <c r="I95" s="593"/>
      <c r="J95" s="593"/>
      <c r="K95" s="593"/>
      <c r="L95" s="593"/>
      <c r="M95" s="593"/>
      <c r="N95" s="593"/>
      <c r="O95" s="593"/>
      <c r="P95" s="593"/>
      <c r="Q95" s="593"/>
      <c r="R95" s="593"/>
      <c r="S95" s="593"/>
      <c r="T95" s="593"/>
      <c r="U95" s="593"/>
      <c r="V95" s="593"/>
      <c r="W95" s="593"/>
    </row>
    <row r="96" ht="12.75" customHeight="1">
      <c r="A96" s="593"/>
      <c r="B96" s="593"/>
      <c r="C96" s="593"/>
      <c r="D96" s="593"/>
      <c r="E96" s="593"/>
      <c r="F96" s="593"/>
      <c r="G96" s="593"/>
      <c r="H96" s="593"/>
      <c r="I96" s="593"/>
      <c r="J96" s="593"/>
      <c r="K96" s="593"/>
      <c r="L96" s="593"/>
      <c r="M96" s="593"/>
      <c r="N96" s="593"/>
      <c r="O96" s="593"/>
      <c r="P96" s="593"/>
      <c r="Q96" s="593"/>
      <c r="R96" s="593"/>
      <c r="S96" s="593"/>
      <c r="T96" s="593"/>
      <c r="U96" s="593"/>
      <c r="V96" s="593"/>
      <c r="W96" s="593"/>
    </row>
    <row r="97" ht="12.75" customHeight="1">
      <c r="A97" s="593"/>
      <c r="B97" s="593"/>
      <c r="C97" s="593"/>
      <c r="D97" s="593"/>
      <c r="E97" s="593"/>
      <c r="F97" s="593"/>
      <c r="G97" s="593"/>
      <c r="H97" s="593"/>
      <c r="I97" s="593"/>
      <c r="J97" s="593"/>
      <c r="K97" s="593"/>
      <c r="L97" s="593"/>
      <c r="M97" s="593"/>
      <c r="N97" s="593"/>
      <c r="O97" s="593"/>
      <c r="P97" s="593"/>
      <c r="Q97" s="593"/>
      <c r="R97" s="593"/>
      <c r="S97" s="593"/>
      <c r="T97" s="593"/>
      <c r="U97" s="593"/>
      <c r="V97" s="593"/>
      <c r="W97" s="593"/>
    </row>
    <row r="98" ht="12.75" customHeight="1">
      <c r="A98" s="593"/>
      <c r="B98" s="593"/>
      <c r="C98" s="593"/>
      <c r="D98" s="593"/>
      <c r="E98" s="593"/>
      <c r="F98" s="593"/>
      <c r="G98" s="593"/>
      <c r="H98" s="593"/>
      <c r="I98" s="593"/>
      <c r="J98" s="593"/>
      <c r="K98" s="593"/>
      <c r="L98" s="593"/>
      <c r="M98" s="593"/>
      <c r="N98" s="593"/>
      <c r="O98" s="593"/>
      <c r="P98" s="593"/>
      <c r="Q98" s="593"/>
      <c r="R98" s="593"/>
      <c r="S98" s="593"/>
      <c r="T98" s="593"/>
      <c r="U98" s="593"/>
      <c r="V98" s="593"/>
      <c r="W98" s="593"/>
    </row>
    <row r="99" ht="12.75" customHeight="1">
      <c r="A99" s="593"/>
      <c r="B99" s="593"/>
      <c r="C99" s="593"/>
      <c r="D99" s="593"/>
      <c r="E99" s="593"/>
      <c r="F99" s="593"/>
      <c r="G99" s="593"/>
      <c r="H99" s="593"/>
      <c r="I99" s="593"/>
      <c r="J99" s="593"/>
      <c r="K99" s="593"/>
      <c r="L99" s="593"/>
      <c r="M99" s="593"/>
      <c r="N99" s="593"/>
      <c r="O99" s="593"/>
      <c r="P99" s="593"/>
      <c r="Q99" s="593"/>
      <c r="R99" s="593"/>
      <c r="S99" s="593"/>
      <c r="T99" s="593"/>
      <c r="U99" s="593"/>
      <c r="V99" s="593"/>
      <c r="W99" s="593"/>
    </row>
    <row r="100" ht="12.75" customHeight="1">
      <c r="A100" s="593"/>
      <c r="B100" s="593"/>
      <c r="C100" s="593"/>
      <c r="D100" s="593"/>
      <c r="E100" s="593"/>
      <c r="F100" s="593"/>
      <c r="G100" s="593"/>
      <c r="H100" s="593"/>
      <c r="I100" s="593"/>
      <c r="J100" s="593"/>
      <c r="K100" s="593"/>
      <c r="L100" s="593"/>
      <c r="M100" s="593"/>
      <c r="N100" s="593"/>
      <c r="O100" s="593"/>
      <c r="P100" s="593"/>
      <c r="Q100" s="593"/>
      <c r="R100" s="593"/>
      <c r="S100" s="593"/>
      <c r="T100" s="593"/>
      <c r="U100" s="593"/>
      <c r="V100" s="593"/>
      <c r="W100" s="593"/>
    </row>
    <row r="101" ht="12.75" customHeight="1">
      <c r="A101" s="593"/>
      <c r="B101" s="593"/>
      <c r="C101" s="593"/>
      <c r="D101" s="593"/>
      <c r="E101" s="593"/>
      <c r="F101" s="593"/>
      <c r="G101" s="593"/>
      <c r="H101" s="593"/>
      <c r="I101" s="593"/>
      <c r="J101" s="593"/>
      <c r="K101" s="593"/>
      <c r="L101" s="593"/>
      <c r="M101" s="593"/>
      <c r="N101" s="593"/>
      <c r="O101" s="593"/>
      <c r="P101" s="593"/>
      <c r="Q101" s="593"/>
      <c r="R101" s="593"/>
      <c r="S101" s="593"/>
      <c r="T101" s="593"/>
      <c r="U101" s="593"/>
      <c r="V101" s="593"/>
      <c r="W101" s="593"/>
    </row>
    <row r="102" ht="12.75" customHeight="1">
      <c r="A102" s="593"/>
      <c r="B102" s="593"/>
      <c r="C102" s="593"/>
      <c r="D102" s="593"/>
      <c r="E102" s="593"/>
      <c r="F102" s="593"/>
      <c r="G102" s="593"/>
      <c r="H102" s="593"/>
      <c r="I102" s="593"/>
      <c r="J102" s="593"/>
      <c r="K102" s="593"/>
      <c r="L102" s="593"/>
      <c r="M102" s="593"/>
      <c r="N102" s="593"/>
      <c r="O102" s="593"/>
      <c r="P102" s="593"/>
      <c r="Q102" s="593"/>
      <c r="R102" s="593"/>
      <c r="S102" s="593"/>
      <c r="T102" s="593"/>
      <c r="U102" s="593"/>
      <c r="V102" s="593"/>
      <c r="W102" s="593"/>
    </row>
    <row r="103" ht="12.75" customHeight="1">
      <c r="A103" s="593"/>
      <c r="B103" s="593"/>
      <c r="C103" s="593"/>
      <c r="D103" s="593"/>
      <c r="E103" s="593"/>
      <c r="F103" s="593"/>
      <c r="G103" s="593"/>
      <c r="H103" s="593"/>
      <c r="I103" s="593"/>
      <c r="J103" s="593"/>
      <c r="K103" s="593"/>
      <c r="L103" s="593"/>
      <c r="M103" s="593"/>
      <c r="N103" s="593"/>
      <c r="O103" s="593"/>
      <c r="P103" s="593"/>
      <c r="Q103" s="593"/>
      <c r="R103" s="593"/>
      <c r="S103" s="593"/>
      <c r="T103" s="593"/>
      <c r="U103" s="593"/>
      <c r="V103" s="593"/>
      <c r="W103" s="593"/>
    </row>
    <row r="104" ht="12.75" customHeight="1">
      <c r="A104" s="593"/>
      <c r="B104" s="593"/>
      <c r="C104" s="593"/>
      <c r="D104" s="593"/>
      <c r="E104" s="593"/>
      <c r="F104" s="593"/>
      <c r="G104" s="593"/>
      <c r="H104" s="593"/>
      <c r="I104" s="593"/>
      <c r="J104" s="593"/>
      <c r="K104" s="593"/>
      <c r="L104" s="593"/>
      <c r="M104" s="593"/>
      <c r="N104" s="593"/>
      <c r="O104" s="593"/>
      <c r="P104" s="593"/>
      <c r="Q104" s="593"/>
      <c r="R104" s="593"/>
      <c r="S104" s="593"/>
      <c r="T104" s="593"/>
      <c r="U104" s="593"/>
      <c r="V104" s="593"/>
      <c r="W104" s="593"/>
    </row>
    <row r="105" ht="12.75" customHeight="1">
      <c r="A105" s="593"/>
      <c r="B105" s="593"/>
      <c r="C105" s="593"/>
      <c r="D105" s="593"/>
      <c r="E105" s="593"/>
      <c r="F105" s="593"/>
      <c r="G105" s="593"/>
      <c r="H105" s="593"/>
      <c r="I105" s="593"/>
      <c r="J105" s="593"/>
      <c r="K105" s="593"/>
      <c r="L105" s="593"/>
      <c r="M105" s="593"/>
      <c r="N105" s="593"/>
      <c r="O105" s="593"/>
      <c r="P105" s="593"/>
      <c r="Q105" s="593"/>
      <c r="R105" s="593"/>
      <c r="S105" s="593"/>
      <c r="T105" s="593"/>
      <c r="U105" s="593"/>
      <c r="V105" s="593"/>
      <c r="W105" s="593"/>
    </row>
    <row r="106" ht="12.75" customHeight="1">
      <c r="A106" s="593"/>
      <c r="B106" s="593"/>
      <c r="C106" s="593"/>
      <c r="D106" s="593"/>
      <c r="E106" s="593"/>
      <c r="F106" s="593"/>
      <c r="G106" s="593"/>
      <c r="H106" s="593"/>
      <c r="I106" s="593"/>
      <c r="J106" s="593"/>
      <c r="K106" s="593"/>
      <c r="L106" s="593"/>
      <c r="M106" s="593"/>
      <c r="N106" s="593"/>
      <c r="O106" s="593"/>
      <c r="P106" s="593"/>
      <c r="Q106" s="593"/>
      <c r="R106" s="593"/>
      <c r="S106" s="593"/>
      <c r="T106" s="593"/>
      <c r="U106" s="593"/>
      <c r="V106" s="593"/>
      <c r="W106" s="593"/>
    </row>
    <row r="107" ht="12.75" customHeight="1">
      <c r="A107" s="593"/>
      <c r="B107" s="593"/>
      <c r="C107" s="593"/>
      <c r="D107" s="593"/>
      <c r="E107" s="593"/>
      <c r="F107" s="593"/>
      <c r="G107" s="593"/>
      <c r="H107" s="593"/>
      <c r="I107" s="593"/>
      <c r="J107" s="593"/>
      <c r="K107" s="593"/>
      <c r="L107" s="593"/>
      <c r="M107" s="593"/>
      <c r="N107" s="593"/>
      <c r="O107" s="593"/>
      <c r="P107" s="593"/>
      <c r="Q107" s="593"/>
      <c r="R107" s="593"/>
      <c r="S107" s="593"/>
      <c r="T107" s="593"/>
      <c r="U107" s="593"/>
      <c r="V107" s="593"/>
      <c r="W107" s="593"/>
    </row>
    <row r="108" ht="12.75" customHeight="1">
      <c r="A108" s="593"/>
      <c r="B108" s="593"/>
      <c r="C108" s="593"/>
      <c r="D108" s="593"/>
      <c r="E108" s="593"/>
      <c r="F108" s="593"/>
      <c r="G108" s="593"/>
      <c r="H108" s="593"/>
      <c r="I108" s="593"/>
      <c r="J108" s="593"/>
      <c r="K108" s="593"/>
      <c r="L108" s="593"/>
      <c r="M108" s="593"/>
      <c r="N108" s="593"/>
      <c r="O108" s="593"/>
      <c r="P108" s="593"/>
      <c r="Q108" s="593"/>
      <c r="R108" s="593"/>
      <c r="S108" s="593"/>
      <c r="T108" s="593"/>
      <c r="U108" s="593"/>
      <c r="V108" s="593"/>
      <c r="W108" s="593"/>
    </row>
    <row r="109" ht="12.75" customHeight="1">
      <c r="A109" s="593"/>
      <c r="B109" s="593"/>
      <c r="C109" s="593"/>
      <c r="D109" s="593"/>
      <c r="E109" s="593"/>
      <c r="F109" s="593"/>
      <c r="G109" s="593"/>
      <c r="H109" s="593"/>
      <c r="I109" s="593"/>
      <c r="J109" s="593"/>
      <c r="K109" s="593"/>
      <c r="L109" s="593"/>
      <c r="M109" s="593"/>
      <c r="N109" s="593"/>
      <c r="O109" s="593"/>
      <c r="P109" s="593"/>
      <c r="Q109" s="593"/>
      <c r="R109" s="593"/>
      <c r="S109" s="593"/>
      <c r="T109" s="593"/>
      <c r="U109" s="593"/>
      <c r="V109" s="593"/>
      <c r="W109" s="593"/>
    </row>
    <row r="110" ht="12.75" customHeight="1">
      <c r="A110" s="593"/>
      <c r="B110" s="593"/>
      <c r="C110" s="593"/>
      <c r="D110" s="593"/>
      <c r="E110" s="593"/>
      <c r="F110" s="593"/>
      <c r="G110" s="593"/>
      <c r="H110" s="593"/>
      <c r="I110" s="593"/>
      <c r="J110" s="593"/>
      <c r="K110" s="593"/>
      <c r="L110" s="593"/>
      <c r="M110" s="593"/>
      <c r="N110" s="593"/>
      <c r="O110" s="593"/>
      <c r="P110" s="593"/>
      <c r="Q110" s="593"/>
      <c r="R110" s="593"/>
      <c r="S110" s="593"/>
      <c r="T110" s="593"/>
      <c r="U110" s="593"/>
      <c r="V110" s="593"/>
      <c r="W110" s="593"/>
    </row>
    <row r="111" ht="12.75" customHeight="1">
      <c r="A111" s="593"/>
      <c r="B111" s="593"/>
      <c r="C111" s="593"/>
      <c r="D111" s="593"/>
      <c r="E111" s="593"/>
      <c r="F111" s="593"/>
      <c r="G111" s="593"/>
      <c r="H111" s="593"/>
      <c r="I111" s="593"/>
      <c r="J111" s="593"/>
      <c r="K111" s="593"/>
      <c r="L111" s="593"/>
      <c r="M111" s="593"/>
      <c r="N111" s="593"/>
      <c r="O111" s="593"/>
      <c r="P111" s="593"/>
      <c r="Q111" s="593"/>
      <c r="R111" s="593"/>
      <c r="S111" s="593"/>
      <c r="T111" s="593"/>
      <c r="U111" s="593"/>
      <c r="V111" s="593"/>
      <c r="W111" s="593"/>
    </row>
    <row r="112" ht="12.75" customHeight="1">
      <c r="A112" s="593"/>
      <c r="B112" s="593"/>
      <c r="C112" s="593"/>
      <c r="D112" s="593"/>
      <c r="E112" s="593"/>
      <c r="F112" s="593"/>
      <c r="G112" s="593"/>
      <c r="H112" s="593"/>
      <c r="I112" s="593"/>
      <c r="J112" s="593"/>
      <c r="K112" s="593"/>
      <c r="L112" s="593"/>
      <c r="M112" s="593"/>
      <c r="N112" s="593"/>
      <c r="O112" s="593"/>
      <c r="P112" s="593"/>
      <c r="Q112" s="593"/>
      <c r="R112" s="593"/>
      <c r="S112" s="593"/>
      <c r="T112" s="593"/>
      <c r="U112" s="593"/>
      <c r="V112" s="593"/>
      <c r="W112" s="593"/>
    </row>
    <row r="113" ht="12.75" customHeight="1">
      <c r="A113" s="593"/>
      <c r="B113" s="593"/>
      <c r="C113" s="593"/>
      <c r="D113" s="593"/>
      <c r="E113" s="593"/>
      <c r="F113" s="593"/>
      <c r="G113" s="593"/>
      <c r="H113" s="593"/>
      <c r="I113" s="593"/>
      <c r="J113" s="593"/>
      <c r="K113" s="593"/>
      <c r="L113" s="593"/>
      <c r="M113" s="593"/>
      <c r="N113" s="593"/>
      <c r="O113" s="593"/>
      <c r="P113" s="593"/>
      <c r="Q113" s="593"/>
      <c r="R113" s="593"/>
      <c r="S113" s="593"/>
      <c r="T113" s="593"/>
      <c r="U113" s="593"/>
      <c r="V113" s="593"/>
      <c r="W113" s="593"/>
    </row>
    <row r="114" ht="12.75" customHeight="1">
      <c r="A114" s="593"/>
      <c r="B114" s="593"/>
      <c r="C114" s="593"/>
      <c r="D114" s="593"/>
      <c r="E114" s="593"/>
      <c r="F114" s="593"/>
      <c r="G114" s="593"/>
      <c r="H114" s="593"/>
      <c r="I114" s="593"/>
      <c r="J114" s="593"/>
      <c r="K114" s="593"/>
      <c r="L114" s="593"/>
      <c r="M114" s="593"/>
      <c r="N114" s="593"/>
      <c r="O114" s="593"/>
      <c r="P114" s="593"/>
      <c r="Q114" s="593"/>
      <c r="R114" s="593"/>
      <c r="S114" s="593"/>
      <c r="T114" s="593"/>
      <c r="U114" s="593"/>
      <c r="V114" s="593"/>
      <c r="W114" s="593"/>
    </row>
    <row r="115" ht="12.75" customHeight="1">
      <c r="A115" s="593"/>
      <c r="B115" s="593"/>
      <c r="C115" s="593"/>
      <c r="D115" s="593"/>
      <c r="E115" s="593"/>
      <c r="F115" s="593"/>
      <c r="G115" s="593"/>
      <c r="H115" s="593"/>
      <c r="I115" s="593"/>
      <c r="J115" s="593"/>
      <c r="K115" s="593"/>
      <c r="L115" s="593"/>
      <c r="M115" s="593"/>
      <c r="N115" s="593"/>
      <c r="O115" s="593"/>
      <c r="P115" s="593"/>
      <c r="Q115" s="593"/>
      <c r="R115" s="593"/>
      <c r="S115" s="593"/>
      <c r="T115" s="593"/>
      <c r="U115" s="593"/>
      <c r="V115" s="593"/>
      <c r="W115" s="593"/>
    </row>
    <row r="116" ht="12.75" customHeight="1">
      <c r="A116" s="593"/>
      <c r="B116" s="593"/>
      <c r="C116" s="593"/>
      <c r="D116" s="593"/>
      <c r="E116" s="593"/>
      <c r="F116" s="593"/>
      <c r="G116" s="593"/>
      <c r="H116" s="593"/>
      <c r="I116" s="593"/>
      <c r="J116" s="593"/>
      <c r="K116" s="593"/>
      <c r="L116" s="593"/>
      <c r="M116" s="593"/>
      <c r="N116" s="593"/>
      <c r="O116" s="593"/>
      <c r="P116" s="593"/>
      <c r="Q116" s="593"/>
      <c r="R116" s="593"/>
      <c r="S116" s="593"/>
      <c r="T116" s="593"/>
      <c r="U116" s="593"/>
      <c r="V116" s="593"/>
      <c r="W116" s="593"/>
    </row>
    <row r="117" ht="12.75" customHeight="1">
      <c r="A117" s="593"/>
      <c r="B117" s="593"/>
      <c r="C117" s="593"/>
      <c r="D117" s="593"/>
      <c r="E117" s="593"/>
      <c r="F117" s="593"/>
      <c r="G117" s="593"/>
      <c r="H117" s="593"/>
      <c r="I117" s="593"/>
      <c r="J117" s="593"/>
      <c r="K117" s="593"/>
      <c r="L117" s="593"/>
      <c r="M117" s="593"/>
      <c r="N117" s="593"/>
      <c r="O117" s="593"/>
      <c r="P117" s="593"/>
      <c r="Q117" s="593"/>
      <c r="R117" s="593"/>
      <c r="S117" s="593"/>
      <c r="T117" s="593"/>
      <c r="U117" s="593"/>
      <c r="V117" s="593"/>
      <c r="W117" s="593"/>
    </row>
    <row r="118" ht="12.75" customHeight="1">
      <c r="A118" s="593"/>
      <c r="B118" s="593"/>
      <c r="C118" s="593"/>
      <c r="D118" s="593"/>
      <c r="E118" s="593"/>
      <c r="F118" s="593"/>
      <c r="G118" s="593"/>
      <c r="H118" s="593"/>
      <c r="I118" s="593"/>
      <c r="J118" s="593"/>
      <c r="K118" s="593"/>
      <c r="L118" s="593"/>
      <c r="M118" s="593"/>
      <c r="N118" s="593"/>
      <c r="O118" s="593"/>
      <c r="P118" s="593"/>
      <c r="Q118" s="593"/>
      <c r="R118" s="593"/>
      <c r="S118" s="593"/>
      <c r="T118" s="593"/>
      <c r="U118" s="593"/>
      <c r="V118" s="593"/>
      <c r="W118" s="593"/>
    </row>
    <row r="119" ht="12.75" customHeight="1">
      <c r="A119" s="593"/>
      <c r="B119" s="593"/>
      <c r="C119" s="593"/>
      <c r="D119" s="593"/>
      <c r="E119" s="593"/>
      <c r="F119" s="593"/>
      <c r="G119" s="593"/>
      <c r="H119" s="593"/>
      <c r="I119" s="593"/>
      <c r="J119" s="593"/>
      <c r="K119" s="593"/>
      <c r="L119" s="593"/>
      <c r="M119" s="593"/>
      <c r="N119" s="593"/>
      <c r="O119" s="593"/>
      <c r="P119" s="593"/>
      <c r="Q119" s="593"/>
      <c r="R119" s="593"/>
      <c r="S119" s="593"/>
      <c r="T119" s="593"/>
      <c r="U119" s="593"/>
      <c r="V119" s="593"/>
      <c r="W119" s="593"/>
    </row>
    <row r="120" ht="12.75" customHeight="1">
      <c r="A120" s="593"/>
      <c r="B120" s="593"/>
      <c r="C120" s="593"/>
      <c r="D120" s="593"/>
      <c r="E120" s="593"/>
      <c r="F120" s="593"/>
      <c r="G120" s="593"/>
      <c r="H120" s="593"/>
      <c r="I120" s="593"/>
      <c r="J120" s="593"/>
      <c r="K120" s="593"/>
      <c r="L120" s="593"/>
      <c r="M120" s="593"/>
      <c r="N120" s="593"/>
      <c r="O120" s="593"/>
      <c r="P120" s="593"/>
      <c r="Q120" s="593"/>
      <c r="R120" s="593"/>
      <c r="S120" s="593"/>
      <c r="T120" s="593"/>
      <c r="U120" s="593"/>
      <c r="V120" s="593"/>
      <c r="W120" s="593"/>
    </row>
    <row r="121" ht="12.75" customHeight="1">
      <c r="A121" s="593"/>
      <c r="B121" s="593"/>
      <c r="C121" s="593"/>
      <c r="D121" s="593"/>
      <c r="E121" s="593"/>
      <c r="F121" s="593"/>
      <c r="G121" s="593"/>
      <c r="H121" s="593"/>
      <c r="I121" s="593"/>
      <c r="J121" s="593"/>
      <c r="K121" s="593"/>
      <c r="L121" s="593"/>
      <c r="M121" s="593"/>
      <c r="N121" s="593"/>
      <c r="O121" s="593"/>
      <c r="P121" s="593"/>
      <c r="Q121" s="593"/>
      <c r="R121" s="593"/>
      <c r="S121" s="593"/>
      <c r="T121" s="593"/>
      <c r="U121" s="593"/>
      <c r="V121" s="593"/>
      <c r="W121" s="593"/>
    </row>
    <row r="122" ht="12.75" customHeight="1">
      <c r="A122" s="593"/>
      <c r="B122" s="593"/>
      <c r="C122" s="593"/>
      <c r="D122" s="593"/>
      <c r="E122" s="593"/>
      <c r="F122" s="593"/>
      <c r="G122" s="593"/>
      <c r="H122" s="593"/>
      <c r="I122" s="593"/>
      <c r="J122" s="593"/>
      <c r="K122" s="593"/>
      <c r="L122" s="593"/>
      <c r="M122" s="593"/>
      <c r="N122" s="593"/>
      <c r="O122" s="593"/>
      <c r="P122" s="593"/>
      <c r="Q122" s="593"/>
      <c r="R122" s="593"/>
      <c r="S122" s="593"/>
      <c r="T122" s="593"/>
      <c r="U122" s="593"/>
      <c r="V122" s="593"/>
      <c r="W122" s="593"/>
    </row>
    <row r="123" ht="12.75" customHeight="1">
      <c r="A123" s="593"/>
      <c r="B123" s="593"/>
      <c r="C123" s="593"/>
      <c r="D123" s="593"/>
      <c r="E123" s="593"/>
      <c r="F123" s="593"/>
      <c r="G123" s="593"/>
      <c r="H123" s="593"/>
      <c r="I123" s="593"/>
      <c r="J123" s="593"/>
      <c r="K123" s="593"/>
      <c r="L123" s="593"/>
      <c r="M123" s="593"/>
      <c r="N123" s="593"/>
      <c r="O123" s="593"/>
      <c r="P123" s="593"/>
      <c r="Q123" s="593"/>
      <c r="R123" s="593"/>
      <c r="S123" s="593"/>
      <c r="T123" s="593"/>
      <c r="U123" s="593"/>
      <c r="V123" s="593"/>
      <c r="W123" s="593"/>
    </row>
    <row r="124" ht="12.75" customHeight="1">
      <c r="A124" s="593"/>
      <c r="B124" s="593"/>
      <c r="C124" s="593"/>
      <c r="D124" s="593"/>
      <c r="E124" s="593"/>
      <c r="F124" s="593"/>
      <c r="G124" s="593"/>
      <c r="H124" s="593"/>
      <c r="I124" s="593"/>
      <c r="J124" s="593"/>
      <c r="K124" s="593"/>
      <c r="L124" s="593"/>
      <c r="M124" s="593"/>
      <c r="N124" s="593"/>
      <c r="O124" s="593"/>
      <c r="P124" s="593"/>
      <c r="Q124" s="593"/>
      <c r="R124" s="593"/>
      <c r="S124" s="593"/>
      <c r="T124" s="593"/>
      <c r="U124" s="593"/>
      <c r="V124" s="593"/>
      <c r="W124" s="593"/>
    </row>
    <row r="125" ht="12.75" customHeight="1">
      <c r="A125" s="593"/>
      <c r="B125" s="593"/>
      <c r="C125" s="593"/>
      <c r="D125" s="593"/>
      <c r="E125" s="593"/>
      <c r="F125" s="593"/>
      <c r="G125" s="593"/>
      <c r="H125" s="593"/>
      <c r="I125" s="593"/>
      <c r="J125" s="593"/>
      <c r="K125" s="593"/>
      <c r="L125" s="593"/>
      <c r="M125" s="593"/>
      <c r="N125" s="593"/>
      <c r="O125" s="593"/>
      <c r="P125" s="593"/>
      <c r="Q125" s="593"/>
      <c r="R125" s="593"/>
      <c r="S125" s="593"/>
      <c r="T125" s="593"/>
      <c r="U125" s="593"/>
      <c r="V125" s="593"/>
      <c r="W125" s="593"/>
    </row>
    <row r="126" ht="12.75" customHeight="1">
      <c r="A126" s="593"/>
      <c r="B126" s="593"/>
      <c r="C126" s="593"/>
      <c r="D126" s="593"/>
      <c r="E126" s="593"/>
      <c r="F126" s="593"/>
      <c r="G126" s="593"/>
      <c r="H126" s="593"/>
      <c r="I126" s="593"/>
      <c r="J126" s="593"/>
      <c r="K126" s="593"/>
      <c r="L126" s="593"/>
      <c r="M126" s="593"/>
      <c r="N126" s="593"/>
      <c r="O126" s="593"/>
      <c r="P126" s="593"/>
      <c r="Q126" s="593"/>
      <c r="R126" s="593"/>
      <c r="S126" s="593"/>
      <c r="T126" s="593"/>
      <c r="U126" s="593"/>
      <c r="V126" s="593"/>
      <c r="W126" s="593"/>
    </row>
    <row r="127" ht="12.75" customHeight="1">
      <c r="A127" s="593"/>
      <c r="B127" s="593"/>
      <c r="C127" s="593"/>
      <c r="D127" s="593"/>
      <c r="E127" s="593"/>
      <c r="F127" s="593"/>
      <c r="G127" s="593"/>
      <c r="H127" s="593"/>
      <c r="I127" s="593"/>
      <c r="J127" s="593"/>
      <c r="K127" s="593"/>
      <c r="L127" s="593"/>
      <c r="M127" s="593"/>
      <c r="N127" s="593"/>
      <c r="O127" s="593"/>
      <c r="P127" s="593"/>
      <c r="Q127" s="593"/>
      <c r="R127" s="593"/>
      <c r="S127" s="593"/>
      <c r="T127" s="593"/>
      <c r="U127" s="593"/>
      <c r="V127" s="593"/>
      <c r="W127" s="593"/>
    </row>
    <row r="128" ht="12.75" customHeight="1">
      <c r="A128" s="593"/>
      <c r="B128" s="593"/>
      <c r="C128" s="593"/>
      <c r="D128" s="593"/>
      <c r="E128" s="593"/>
      <c r="F128" s="593"/>
      <c r="G128" s="593"/>
      <c r="H128" s="593"/>
      <c r="I128" s="593"/>
      <c r="J128" s="593"/>
      <c r="K128" s="593"/>
      <c r="L128" s="593"/>
      <c r="M128" s="593"/>
      <c r="N128" s="593"/>
      <c r="O128" s="593"/>
      <c r="P128" s="593"/>
      <c r="Q128" s="593"/>
      <c r="R128" s="593"/>
      <c r="S128" s="593"/>
      <c r="T128" s="593"/>
      <c r="U128" s="593"/>
      <c r="V128" s="593"/>
      <c r="W128" s="593"/>
    </row>
    <row r="129" ht="12.75" customHeight="1">
      <c r="A129" s="593"/>
      <c r="B129" s="593"/>
      <c r="C129" s="593"/>
      <c r="D129" s="593"/>
      <c r="E129" s="593"/>
      <c r="F129" s="593"/>
      <c r="G129" s="593"/>
      <c r="H129" s="593"/>
      <c r="I129" s="593"/>
      <c r="J129" s="593"/>
      <c r="K129" s="593"/>
      <c r="L129" s="593"/>
      <c r="M129" s="593"/>
      <c r="N129" s="593"/>
      <c r="O129" s="593"/>
      <c r="P129" s="593"/>
      <c r="Q129" s="593"/>
      <c r="R129" s="593"/>
      <c r="S129" s="593"/>
      <c r="T129" s="593"/>
      <c r="U129" s="593"/>
      <c r="V129" s="593"/>
      <c r="W129" s="593"/>
    </row>
    <row r="130" ht="12.75" customHeight="1">
      <c r="A130" s="593"/>
      <c r="B130" s="593"/>
      <c r="C130" s="593"/>
      <c r="D130" s="593"/>
      <c r="E130" s="593"/>
      <c r="F130" s="593"/>
      <c r="G130" s="593"/>
      <c r="H130" s="593"/>
      <c r="I130" s="593"/>
      <c r="J130" s="593"/>
      <c r="K130" s="593"/>
      <c r="L130" s="593"/>
      <c r="M130" s="593"/>
      <c r="N130" s="593"/>
      <c r="O130" s="593"/>
      <c r="P130" s="593"/>
      <c r="Q130" s="593"/>
      <c r="R130" s="593"/>
      <c r="S130" s="593"/>
      <c r="T130" s="593"/>
      <c r="U130" s="593"/>
      <c r="V130" s="593"/>
      <c r="W130" s="593"/>
    </row>
    <row r="131" ht="12.75" customHeight="1">
      <c r="A131" s="593"/>
      <c r="B131" s="593"/>
      <c r="C131" s="593"/>
      <c r="D131" s="593"/>
      <c r="E131" s="593"/>
      <c r="F131" s="593"/>
      <c r="G131" s="593"/>
      <c r="H131" s="593"/>
      <c r="I131" s="593"/>
      <c r="J131" s="593"/>
      <c r="K131" s="593"/>
      <c r="L131" s="593"/>
      <c r="M131" s="593"/>
      <c r="N131" s="593"/>
      <c r="O131" s="593"/>
      <c r="P131" s="593"/>
      <c r="Q131" s="593"/>
      <c r="R131" s="593"/>
      <c r="S131" s="593"/>
      <c r="T131" s="593"/>
      <c r="U131" s="593"/>
      <c r="V131" s="593"/>
      <c r="W131" s="593"/>
    </row>
    <row r="132" ht="12.75" customHeight="1">
      <c r="A132" s="593"/>
      <c r="B132" s="593"/>
      <c r="C132" s="593"/>
      <c r="D132" s="593"/>
      <c r="E132" s="593"/>
      <c r="F132" s="593"/>
      <c r="G132" s="593"/>
      <c r="H132" s="593"/>
      <c r="I132" s="593"/>
      <c r="J132" s="593"/>
      <c r="K132" s="593"/>
      <c r="L132" s="593"/>
      <c r="M132" s="593"/>
      <c r="N132" s="593"/>
      <c r="O132" s="593"/>
      <c r="P132" s="593"/>
      <c r="Q132" s="593"/>
      <c r="R132" s="593"/>
      <c r="S132" s="593"/>
      <c r="T132" s="593"/>
      <c r="U132" s="593"/>
      <c r="V132" s="593"/>
      <c r="W132" s="593"/>
    </row>
    <row r="133" ht="12.75" customHeight="1">
      <c r="A133" s="593"/>
      <c r="B133" s="593"/>
      <c r="C133" s="593"/>
      <c r="D133" s="593"/>
      <c r="E133" s="593"/>
      <c r="F133" s="593"/>
      <c r="G133" s="593"/>
      <c r="H133" s="593"/>
      <c r="I133" s="593"/>
      <c r="J133" s="593"/>
      <c r="K133" s="593"/>
      <c r="L133" s="593"/>
      <c r="M133" s="593"/>
      <c r="N133" s="593"/>
      <c r="O133" s="593"/>
      <c r="P133" s="593"/>
      <c r="Q133" s="593"/>
      <c r="R133" s="593"/>
      <c r="S133" s="593"/>
      <c r="T133" s="593"/>
      <c r="U133" s="593"/>
      <c r="V133" s="593"/>
      <c r="W133" s="593"/>
    </row>
    <row r="134" ht="12.75" customHeight="1">
      <c r="A134" s="593"/>
      <c r="B134" s="593"/>
      <c r="C134" s="593"/>
      <c r="D134" s="593"/>
      <c r="E134" s="593"/>
      <c r="F134" s="593"/>
      <c r="G134" s="593"/>
      <c r="H134" s="593"/>
      <c r="I134" s="593"/>
      <c r="J134" s="593"/>
      <c r="K134" s="593"/>
      <c r="L134" s="593"/>
      <c r="M134" s="593"/>
      <c r="N134" s="593"/>
      <c r="O134" s="593"/>
      <c r="P134" s="593"/>
      <c r="Q134" s="593"/>
      <c r="R134" s="593"/>
      <c r="S134" s="593"/>
      <c r="T134" s="593"/>
      <c r="U134" s="593"/>
      <c r="V134" s="593"/>
      <c r="W134" s="593"/>
    </row>
    <row r="135" ht="12.75" customHeight="1">
      <c r="A135" s="593"/>
      <c r="B135" s="593"/>
      <c r="C135" s="593"/>
      <c r="D135" s="593"/>
      <c r="E135" s="593"/>
      <c r="F135" s="593"/>
      <c r="G135" s="593"/>
      <c r="H135" s="593"/>
      <c r="I135" s="593"/>
      <c r="J135" s="593"/>
      <c r="K135" s="593"/>
      <c r="L135" s="593"/>
      <c r="M135" s="593"/>
      <c r="N135" s="593"/>
      <c r="O135" s="593"/>
      <c r="P135" s="593"/>
      <c r="Q135" s="593"/>
      <c r="R135" s="593"/>
      <c r="S135" s="593"/>
      <c r="T135" s="593"/>
      <c r="U135" s="593"/>
      <c r="V135" s="593"/>
      <c r="W135" s="593"/>
    </row>
    <row r="136" ht="12.75" customHeight="1">
      <c r="A136" s="593"/>
      <c r="B136" s="593"/>
      <c r="C136" s="593"/>
      <c r="D136" s="593"/>
      <c r="E136" s="593"/>
      <c r="F136" s="593"/>
      <c r="G136" s="593"/>
      <c r="H136" s="593"/>
      <c r="I136" s="593"/>
      <c r="J136" s="593"/>
      <c r="K136" s="593"/>
      <c r="L136" s="593"/>
      <c r="M136" s="593"/>
      <c r="N136" s="593"/>
      <c r="O136" s="593"/>
      <c r="P136" s="593"/>
      <c r="Q136" s="593"/>
      <c r="R136" s="593"/>
      <c r="S136" s="593"/>
      <c r="T136" s="593"/>
      <c r="U136" s="593"/>
      <c r="V136" s="593"/>
      <c r="W136" s="593"/>
    </row>
    <row r="137" ht="12.75" customHeight="1">
      <c r="A137" s="593"/>
      <c r="B137" s="593"/>
      <c r="C137" s="593"/>
      <c r="D137" s="593"/>
      <c r="E137" s="593"/>
      <c r="F137" s="593"/>
      <c r="G137" s="593"/>
      <c r="H137" s="593"/>
      <c r="I137" s="593"/>
      <c r="J137" s="593"/>
      <c r="K137" s="593"/>
      <c r="L137" s="593"/>
      <c r="M137" s="593"/>
      <c r="N137" s="593"/>
      <c r="O137" s="593"/>
      <c r="P137" s="593"/>
      <c r="Q137" s="593"/>
      <c r="R137" s="593"/>
      <c r="S137" s="593"/>
      <c r="T137" s="593"/>
      <c r="U137" s="593"/>
      <c r="V137" s="593"/>
      <c r="W137" s="593"/>
    </row>
    <row r="138" ht="12.75" customHeight="1">
      <c r="A138" s="593"/>
      <c r="B138" s="593"/>
      <c r="C138" s="593"/>
      <c r="D138" s="593"/>
      <c r="E138" s="593"/>
      <c r="F138" s="593"/>
      <c r="G138" s="593"/>
      <c r="H138" s="593"/>
      <c r="I138" s="593"/>
      <c r="J138" s="593"/>
      <c r="K138" s="593"/>
      <c r="L138" s="593"/>
      <c r="M138" s="593"/>
      <c r="N138" s="593"/>
      <c r="O138" s="593"/>
      <c r="P138" s="593"/>
      <c r="Q138" s="593"/>
      <c r="R138" s="593"/>
      <c r="S138" s="593"/>
      <c r="T138" s="593"/>
      <c r="U138" s="593"/>
      <c r="V138" s="593"/>
      <c r="W138" s="593"/>
    </row>
    <row r="139" ht="12.75" customHeight="1">
      <c r="A139" s="593"/>
      <c r="B139" s="593"/>
      <c r="C139" s="593"/>
      <c r="D139" s="593"/>
      <c r="E139" s="593"/>
      <c r="F139" s="593"/>
      <c r="G139" s="593"/>
      <c r="H139" s="593"/>
      <c r="I139" s="593"/>
      <c r="J139" s="593"/>
      <c r="K139" s="593"/>
      <c r="L139" s="593"/>
      <c r="M139" s="593"/>
      <c r="N139" s="593"/>
      <c r="O139" s="593"/>
      <c r="P139" s="593"/>
      <c r="Q139" s="593"/>
      <c r="R139" s="593"/>
      <c r="S139" s="593"/>
      <c r="T139" s="593"/>
      <c r="U139" s="593"/>
      <c r="V139" s="593"/>
      <c r="W139" s="593"/>
    </row>
    <row r="140" ht="12.75" customHeight="1">
      <c r="A140" s="593"/>
      <c r="B140" s="593"/>
      <c r="C140" s="593"/>
      <c r="D140" s="593"/>
      <c r="E140" s="593"/>
      <c r="F140" s="593"/>
      <c r="G140" s="593"/>
      <c r="H140" s="593"/>
      <c r="I140" s="593"/>
      <c r="J140" s="593"/>
      <c r="K140" s="593"/>
      <c r="L140" s="593"/>
      <c r="M140" s="593"/>
      <c r="N140" s="593"/>
      <c r="O140" s="593"/>
      <c r="P140" s="593"/>
      <c r="Q140" s="593"/>
      <c r="R140" s="593"/>
      <c r="S140" s="593"/>
      <c r="T140" s="593"/>
      <c r="U140" s="593"/>
      <c r="V140" s="593"/>
      <c r="W140" s="593"/>
    </row>
    <row r="141" ht="12.75" customHeight="1">
      <c r="A141" s="593"/>
      <c r="B141" s="593"/>
      <c r="C141" s="593"/>
      <c r="D141" s="593"/>
      <c r="E141" s="593"/>
      <c r="F141" s="593"/>
      <c r="G141" s="593"/>
      <c r="H141" s="593"/>
      <c r="I141" s="593"/>
      <c r="J141" s="593"/>
      <c r="K141" s="593"/>
      <c r="L141" s="593"/>
      <c r="M141" s="593"/>
      <c r="N141" s="593"/>
      <c r="O141" s="593"/>
      <c r="P141" s="593"/>
      <c r="Q141" s="593"/>
      <c r="R141" s="593"/>
      <c r="S141" s="593"/>
      <c r="T141" s="593"/>
      <c r="U141" s="593"/>
      <c r="V141" s="593"/>
      <c r="W141" s="593"/>
    </row>
    <row r="142" ht="12.75" customHeight="1">
      <c r="A142" s="593"/>
      <c r="B142" s="593"/>
      <c r="C142" s="593"/>
      <c r="D142" s="593"/>
      <c r="E142" s="593"/>
      <c r="F142" s="593"/>
      <c r="G142" s="593"/>
      <c r="H142" s="593"/>
      <c r="I142" s="593"/>
      <c r="J142" s="593"/>
      <c r="K142" s="593"/>
      <c r="L142" s="593"/>
      <c r="M142" s="593"/>
      <c r="N142" s="593"/>
      <c r="O142" s="593"/>
      <c r="P142" s="593"/>
      <c r="Q142" s="593"/>
      <c r="R142" s="593"/>
      <c r="S142" s="593"/>
      <c r="T142" s="593"/>
      <c r="U142" s="593"/>
      <c r="V142" s="593"/>
      <c r="W142" s="593"/>
    </row>
    <row r="143" ht="12.75" customHeight="1">
      <c r="A143" s="593"/>
      <c r="B143" s="593"/>
      <c r="C143" s="593"/>
      <c r="D143" s="593"/>
      <c r="E143" s="593"/>
      <c r="F143" s="593"/>
      <c r="G143" s="593"/>
      <c r="H143" s="593"/>
      <c r="I143" s="593"/>
      <c r="J143" s="593"/>
      <c r="K143" s="593"/>
      <c r="L143" s="593"/>
      <c r="M143" s="593"/>
      <c r="N143" s="593"/>
      <c r="O143" s="593"/>
      <c r="P143" s="593"/>
      <c r="Q143" s="593"/>
      <c r="R143" s="593"/>
      <c r="S143" s="593"/>
      <c r="T143" s="593"/>
      <c r="U143" s="593"/>
      <c r="V143" s="593"/>
      <c r="W143" s="593"/>
    </row>
    <row r="144" ht="12.75" customHeight="1">
      <c r="A144" s="593"/>
      <c r="B144" s="593"/>
      <c r="C144" s="593"/>
      <c r="D144" s="593"/>
      <c r="E144" s="593"/>
      <c r="F144" s="593"/>
      <c r="G144" s="593"/>
      <c r="H144" s="593"/>
      <c r="I144" s="593"/>
      <c r="J144" s="593"/>
      <c r="K144" s="593"/>
      <c r="L144" s="593"/>
      <c r="M144" s="593"/>
      <c r="N144" s="593"/>
      <c r="O144" s="593"/>
      <c r="P144" s="593"/>
      <c r="Q144" s="593"/>
      <c r="R144" s="593"/>
      <c r="S144" s="593"/>
      <c r="T144" s="593"/>
      <c r="U144" s="593"/>
      <c r="V144" s="593"/>
      <c r="W144" s="593"/>
    </row>
    <row r="145" ht="12.75" customHeight="1">
      <c r="A145" s="593"/>
      <c r="B145" s="593"/>
      <c r="C145" s="593"/>
      <c r="D145" s="593"/>
      <c r="E145" s="593"/>
      <c r="F145" s="593"/>
      <c r="G145" s="593"/>
      <c r="H145" s="593"/>
      <c r="I145" s="593"/>
      <c r="J145" s="593"/>
      <c r="K145" s="593"/>
      <c r="L145" s="593"/>
      <c r="M145" s="593"/>
      <c r="N145" s="593"/>
      <c r="O145" s="593"/>
      <c r="P145" s="593"/>
      <c r="Q145" s="593"/>
      <c r="R145" s="593"/>
      <c r="S145" s="593"/>
      <c r="T145" s="593"/>
      <c r="U145" s="593"/>
      <c r="V145" s="593"/>
      <c r="W145" s="593"/>
    </row>
    <row r="146" ht="12.75" customHeight="1">
      <c r="A146" s="593"/>
      <c r="B146" s="593"/>
      <c r="C146" s="593"/>
      <c r="D146" s="593"/>
      <c r="E146" s="593"/>
      <c r="F146" s="593"/>
      <c r="G146" s="593"/>
      <c r="H146" s="593"/>
      <c r="I146" s="593"/>
      <c r="J146" s="593"/>
      <c r="K146" s="593"/>
      <c r="L146" s="593"/>
      <c r="M146" s="593"/>
      <c r="N146" s="593"/>
      <c r="O146" s="593"/>
      <c r="P146" s="593"/>
      <c r="Q146" s="593"/>
      <c r="R146" s="593"/>
      <c r="S146" s="593"/>
      <c r="T146" s="593"/>
      <c r="U146" s="593"/>
      <c r="V146" s="593"/>
      <c r="W146" s="593"/>
    </row>
    <row r="147" ht="12.75" customHeight="1">
      <c r="A147" s="593"/>
      <c r="B147" s="593"/>
      <c r="C147" s="593"/>
      <c r="D147" s="593"/>
      <c r="E147" s="593"/>
      <c r="F147" s="593"/>
      <c r="G147" s="593"/>
      <c r="H147" s="593"/>
      <c r="I147" s="593"/>
      <c r="J147" s="593"/>
      <c r="K147" s="593"/>
      <c r="L147" s="593"/>
      <c r="M147" s="593"/>
      <c r="N147" s="593"/>
      <c r="O147" s="593"/>
      <c r="P147" s="593"/>
      <c r="Q147" s="593"/>
      <c r="R147" s="593"/>
      <c r="S147" s="593"/>
      <c r="T147" s="593"/>
      <c r="U147" s="593"/>
      <c r="V147" s="593"/>
      <c r="W147" s="593"/>
    </row>
    <row r="148" ht="12.75" customHeight="1">
      <c r="A148" s="593"/>
      <c r="B148" s="593"/>
      <c r="C148" s="593"/>
      <c r="D148" s="593"/>
      <c r="E148" s="593"/>
      <c r="F148" s="593"/>
      <c r="G148" s="593"/>
      <c r="H148" s="593"/>
      <c r="I148" s="593"/>
      <c r="J148" s="593"/>
      <c r="K148" s="593"/>
      <c r="L148" s="593"/>
      <c r="M148" s="593"/>
      <c r="N148" s="593"/>
      <c r="O148" s="593"/>
      <c r="P148" s="593"/>
      <c r="Q148" s="593"/>
      <c r="R148" s="593"/>
      <c r="S148" s="593"/>
      <c r="T148" s="593"/>
      <c r="U148" s="593"/>
      <c r="V148" s="593"/>
      <c r="W148" s="593"/>
    </row>
    <row r="149" ht="12.75" customHeight="1">
      <c r="A149" s="593"/>
      <c r="B149" s="593"/>
      <c r="C149" s="593"/>
      <c r="D149" s="593"/>
      <c r="E149" s="593"/>
      <c r="F149" s="593"/>
      <c r="G149" s="593"/>
      <c r="H149" s="593"/>
      <c r="I149" s="593"/>
      <c r="J149" s="593"/>
      <c r="K149" s="593"/>
      <c r="L149" s="593"/>
      <c r="M149" s="593"/>
      <c r="N149" s="593"/>
      <c r="O149" s="593"/>
      <c r="P149" s="593"/>
      <c r="Q149" s="593"/>
      <c r="R149" s="593"/>
      <c r="S149" s="593"/>
      <c r="T149" s="593"/>
      <c r="U149" s="593"/>
      <c r="V149" s="593"/>
      <c r="W149" s="593"/>
    </row>
    <row r="150" ht="12.75" customHeight="1">
      <c r="A150" s="593"/>
      <c r="B150" s="593"/>
      <c r="C150" s="593"/>
      <c r="D150" s="593"/>
      <c r="E150" s="593"/>
      <c r="F150" s="593"/>
      <c r="G150" s="593"/>
      <c r="H150" s="593"/>
      <c r="I150" s="593"/>
      <c r="J150" s="593"/>
      <c r="K150" s="593"/>
      <c r="L150" s="593"/>
      <c r="M150" s="593"/>
      <c r="N150" s="593"/>
      <c r="O150" s="593"/>
      <c r="P150" s="593"/>
      <c r="Q150" s="593"/>
      <c r="R150" s="593"/>
      <c r="S150" s="593"/>
      <c r="T150" s="593"/>
      <c r="U150" s="593"/>
      <c r="V150" s="593"/>
      <c r="W150" s="593"/>
    </row>
    <row r="151" ht="12.75" customHeight="1">
      <c r="A151" s="593"/>
      <c r="B151" s="593"/>
      <c r="C151" s="593"/>
      <c r="D151" s="593"/>
      <c r="E151" s="593"/>
      <c r="F151" s="593"/>
      <c r="G151" s="593"/>
      <c r="H151" s="593"/>
      <c r="I151" s="593"/>
      <c r="J151" s="593"/>
      <c r="K151" s="593"/>
      <c r="L151" s="593"/>
      <c r="M151" s="593"/>
      <c r="N151" s="593"/>
      <c r="O151" s="593"/>
      <c r="P151" s="593"/>
      <c r="Q151" s="593"/>
      <c r="R151" s="593"/>
      <c r="S151" s="593"/>
      <c r="T151" s="593"/>
      <c r="U151" s="593"/>
      <c r="V151" s="593"/>
      <c r="W151" s="593"/>
    </row>
    <row r="152" ht="12.75" customHeight="1">
      <c r="A152" s="593"/>
      <c r="B152" s="593"/>
      <c r="C152" s="593"/>
      <c r="D152" s="593"/>
      <c r="E152" s="593"/>
      <c r="F152" s="593"/>
      <c r="G152" s="593"/>
      <c r="H152" s="593"/>
      <c r="I152" s="593"/>
      <c r="J152" s="593"/>
      <c r="K152" s="593"/>
      <c r="L152" s="593"/>
      <c r="M152" s="593"/>
      <c r="N152" s="593"/>
      <c r="O152" s="593"/>
      <c r="P152" s="593"/>
      <c r="Q152" s="593"/>
      <c r="R152" s="593"/>
      <c r="S152" s="593"/>
      <c r="T152" s="593"/>
      <c r="U152" s="593"/>
      <c r="V152" s="593"/>
      <c r="W152" s="593"/>
    </row>
    <row r="153" ht="12.75" customHeight="1">
      <c r="A153" s="593"/>
      <c r="B153" s="593"/>
      <c r="C153" s="593"/>
      <c r="D153" s="593"/>
      <c r="E153" s="593"/>
      <c r="F153" s="593"/>
      <c r="G153" s="593"/>
      <c r="H153" s="593"/>
      <c r="I153" s="593"/>
      <c r="J153" s="593"/>
      <c r="K153" s="593"/>
      <c r="L153" s="593"/>
      <c r="M153" s="593"/>
      <c r="N153" s="593"/>
      <c r="O153" s="593"/>
      <c r="P153" s="593"/>
      <c r="Q153" s="593"/>
      <c r="R153" s="593"/>
      <c r="S153" s="593"/>
      <c r="T153" s="593"/>
      <c r="U153" s="593"/>
      <c r="V153" s="593"/>
      <c r="W153" s="593"/>
    </row>
    <row r="154" ht="12.75" customHeight="1">
      <c r="A154" s="593"/>
      <c r="B154" s="593"/>
      <c r="C154" s="593"/>
      <c r="D154" s="593"/>
      <c r="E154" s="593"/>
      <c r="F154" s="593"/>
      <c r="G154" s="593"/>
      <c r="H154" s="593"/>
      <c r="I154" s="593"/>
      <c r="J154" s="593"/>
      <c r="K154" s="593"/>
      <c r="L154" s="593"/>
      <c r="M154" s="593"/>
      <c r="N154" s="593"/>
      <c r="O154" s="593"/>
      <c r="P154" s="593"/>
      <c r="Q154" s="593"/>
      <c r="R154" s="593"/>
      <c r="S154" s="593"/>
      <c r="T154" s="593"/>
      <c r="U154" s="593"/>
      <c r="V154" s="593"/>
      <c r="W154" s="593"/>
    </row>
    <row r="155" ht="12.75" customHeight="1">
      <c r="A155" s="593"/>
      <c r="B155" s="593"/>
      <c r="C155" s="593"/>
      <c r="D155" s="593"/>
      <c r="E155" s="593"/>
      <c r="F155" s="593"/>
      <c r="G155" s="593"/>
      <c r="H155" s="593"/>
      <c r="I155" s="593"/>
      <c r="J155" s="593"/>
      <c r="K155" s="593"/>
      <c r="L155" s="593"/>
      <c r="M155" s="593"/>
      <c r="N155" s="593"/>
      <c r="O155" s="593"/>
      <c r="P155" s="593"/>
      <c r="Q155" s="593"/>
      <c r="R155" s="593"/>
      <c r="S155" s="593"/>
      <c r="T155" s="593"/>
      <c r="U155" s="593"/>
      <c r="V155" s="593"/>
      <c r="W155" s="593"/>
    </row>
    <row r="156" ht="12.75" customHeight="1">
      <c r="A156" s="593"/>
      <c r="B156" s="593"/>
      <c r="C156" s="593"/>
      <c r="D156" s="593"/>
      <c r="E156" s="593"/>
      <c r="F156" s="593"/>
      <c r="G156" s="593"/>
      <c r="H156" s="593"/>
      <c r="I156" s="593"/>
      <c r="J156" s="593"/>
      <c r="K156" s="593"/>
      <c r="L156" s="593"/>
      <c r="M156" s="593"/>
      <c r="N156" s="593"/>
      <c r="O156" s="593"/>
      <c r="P156" s="593"/>
      <c r="Q156" s="593"/>
      <c r="R156" s="593"/>
      <c r="S156" s="593"/>
      <c r="T156" s="593"/>
      <c r="U156" s="593"/>
      <c r="V156" s="593"/>
      <c r="W156" s="593"/>
    </row>
    <row r="157" ht="12.75" customHeight="1">
      <c r="A157" s="593"/>
      <c r="B157" s="593"/>
      <c r="C157" s="593"/>
      <c r="D157" s="593"/>
      <c r="E157" s="593"/>
      <c r="F157" s="593"/>
      <c r="G157" s="593"/>
      <c r="H157" s="593"/>
      <c r="I157" s="593"/>
      <c r="J157" s="593"/>
      <c r="K157" s="593"/>
      <c r="L157" s="593"/>
      <c r="M157" s="593"/>
      <c r="N157" s="593"/>
      <c r="O157" s="593"/>
      <c r="P157" s="593"/>
      <c r="Q157" s="593"/>
      <c r="R157" s="593"/>
      <c r="S157" s="593"/>
      <c r="T157" s="593"/>
      <c r="U157" s="593"/>
      <c r="V157" s="593"/>
      <c r="W157" s="593"/>
    </row>
    <row r="158" ht="12.75" customHeight="1">
      <c r="A158" s="593"/>
      <c r="B158" s="593"/>
      <c r="C158" s="593"/>
      <c r="D158" s="593"/>
      <c r="E158" s="593"/>
      <c r="F158" s="593"/>
      <c r="G158" s="593"/>
      <c r="H158" s="593"/>
      <c r="I158" s="593"/>
      <c r="J158" s="593"/>
      <c r="K158" s="593"/>
      <c r="L158" s="593"/>
      <c r="M158" s="593"/>
      <c r="N158" s="593"/>
      <c r="O158" s="593"/>
      <c r="P158" s="593"/>
      <c r="Q158" s="593"/>
      <c r="R158" s="593"/>
      <c r="S158" s="593"/>
      <c r="T158" s="593"/>
      <c r="U158" s="593"/>
      <c r="V158" s="593"/>
      <c r="W158" s="593"/>
    </row>
    <row r="159" ht="12.75" customHeight="1">
      <c r="A159" s="593"/>
      <c r="B159" s="593"/>
      <c r="C159" s="593"/>
      <c r="D159" s="593"/>
      <c r="E159" s="593"/>
      <c r="F159" s="593"/>
      <c r="G159" s="593"/>
      <c r="H159" s="593"/>
      <c r="I159" s="593"/>
      <c r="J159" s="593"/>
      <c r="K159" s="593"/>
      <c r="L159" s="593"/>
      <c r="M159" s="593"/>
      <c r="N159" s="593"/>
      <c r="O159" s="593"/>
      <c r="P159" s="593"/>
      <c r="Q159" s="593"/>
      <c r="R159" s="593"/>
      <c r="S159" s="593"/>
      <c r="T159" s="593"/>
      <c r="U159" s="593"/>
      <c r="V159" s="593"/>
      <c r="W159" s="593"/>
    </row>
    <row r="160" ht="12.75" customHeight="1">
      <c r="A160" s="593"/>
      <c r="B160" s="593"/>
      <c r="C160" s="593"/>
      <c r="D160" s="593"/>
      <c r="E160" s="593"/>
      <c r="F160" s="593"/>
      <c r="G160" s="593"/>
      <c r="H160" s="593"/>
      <c r="I160" s="593"/>
      <c r="J160" s="593"/>
      <c r="K160" s="593"/>
      <c r="L160" s="593"/>
      <c r="M160" s="593"/>
      <c r="N160" s="593"/>
      <c r="O160" s="593"/>
      <c r="P160" s="593"/>
      <c r="Q160" s="593"/>
      <c r="R160" s="593"/>
      <c r="S160" s="593"/>
      <c r="T160" s="593"/>
      <c r="U160" s="593"/>
      <c r="V160" s="593"/>
      <c r="W160" s="593"/>
    </row>
    <row r="161" ht="12.75" customHeight="1">
      <c r="A161" s="593"/>
      <c r="B161" s="593"/>
      <c r="C161" s="593"/>
      <c r="D161" s="593"/>
      <c r="E161" s="593"/>
      <c r="F161" s="593"/>
      <c r="G161" s="593"/>
      <c r="H161" s="593"/>
      <c r="I161" s="593"/>
      <c r="J161" s="593"/>
      <c r="K161" s="593"/>
      <c r="L161" s="593"/>
      <c r="M161" s="593"/>
      <c r="N161" s="593"/>
      <c r="O161" s="593"/>
      <c r="P161" s="593"/>
      <c r="Q161" s="593"/>
      <c r="R161" s="593"/>
      <c r="S161" s="593"/>
      <c r="T161" s="593"/>
      <c r="U161" s="593"/>
      <c r="V161" s="593"/>
      <c r="W161" s="593"/>
    </row>
    <row r="162" ht="12.75" customHeight="1">
      <c r="A162" s="593"/>
      <c r="B162" s="593"/>
      <c r="C162" s="593"/>
      <c r="D162" s="593"/>
      <c r="E162" s="593"/>
      <c r="F162" s="593"/>
      <c r="G162" s="593"/>
      <c r="H162" s="593"/>
      <c r="I162" s="593"/>
      <c r="J162" s="593"/>
      <c r="K162" s="593"/>
      <c r="L162" s="593"/>
      <c r="M162" s="593"/>
      <c r="N162" s="593"/>
      <c r="O162" s="593"/>
      <c r="P162" s="593"/>
      <c r="Q162" s="593"/>
      <c r="R162" s="593"/>
      <c r="S162" s="593"/>
      <c r="T162" s="593"/>
      <c r="U162" s="593"/>
      <c r="V162" s="593"/>
      <c r="W162" s="593"/>
    </row>
    <row r="163" ht="12.75" customHeight="1">
      <c r="A163" s="593"/>
      <c r="B163" s="593"/>
      <c r="C163" s="593"/>
      <c r="D163" s="593"/>
      <c r="E163" s="593"/>
      <c r="F163" s="593"/>
      <c r="G163" s="593"/>
      <c r="H163" s="593"/>
      <c r="I163" s="593"/>
      <c r="J163" s="593"/>
      <c r="K163" s="593"/>
      <c r="L163" s="593"/>
      <c r="M163" s="593"/>
      <c r="N163" s="593"/>
      <c r="O163" s="593"/>
      <c r="P163" s="593"/>
      <c r="Q163" s="593"/>
      <c r="R163" s="593"/>
      <c r="S163" s="593"/>
      <c r="T163" s="593"/>
      <c r="U163" s="593"/>
      <c r="V163" s="593"/>
      <c r="W163" s="593"/>
    </row>
    <row r="164" ht="12.75" customHeight="1">
      <c r="A164" s="593"/>
      <c r="B164" s="593"/>
      <c r="C164" s="593"/>
      <c r="D164" s="593"/>
      <c r="E164" s="593"/>
      <c r="F164" s="593"/>
      <c r="G164" s="593"/>
      <c r="H164" s="593"/>
      <c r="I164" s="593"/>
      <c r="J164" s="593"/>
      <c r="K164" s="593"/>
      <c r="L164" s="593"/>
      <c r="M164" s="593"/>
      <c r="N164" s="593"/>
      <c r="O164" s="593"/>
      <c r="P164" s="593"/>
      <c r="Q164" s="593"/>
      <c r="R164" s="593"/>
      <c r="S164" s="593"/>
      <c r="T164" s="593"/>
      <c r="U164" s="593"/>
      <c r="V164" s="593"/>
      <c r="W164" s="593"/>
    </row>
    <row r="165" ht="12.75" customHeight="1">
      <c r="A165" s="593"/>
      <c r="B165" s="593"/>
      <c r="C165" s="593"/>
      <c r="D165" s="593"/>
      <c r="E165" s="593"/>
      <c r="F165" s="593"/>
      <c r="G165" s="593"/>
      <c r="H165" s="593"/>
      <c r="I165" s="593"/>
      <c r="J165" s="593"/>
      <c r="K165" s="593"/>
      <c r="L165" s="593"/>
      <c r="M165" s="593"/>
      <c r="N165" s="593"/>
      <c r="O165" s="593"/>
      <c r="P165" s="593"/>
      <c r="Q165" s="593"/>
      <c r="R165" s="593"/>
      <c r="S165" s="593"/>
      <c r="T165" s="593"/>
      <c r="U165" s="593"/>
      <c r="V165" s="593"/>
      <c r="W165" s="593"/>
    </row>
    <row r="166" ht="12.75" customHeight="1">
      <c r="A166" s="593"/>
      <c r="B166" s="593"/>
      <c r="C166" s="593"/>
      <c r="D166" s="593"/>
      <c r="E166" s="593"/>
      <c r="F166" s="593"/>
      <c r="G166" s="593"/>
      <c r="H166" s="593"/>
      <c r="I166" s="593"/>
      <c r="J166" s="593"/>
      <c r="K166" s="593"/>
      <c r="L166" s="593"/>
      <c r="M166" s="593"/>
      <c r="N166" s="593"/>
      <c r="O166" s="593"/>
      <c r="P166" s="593"/>
      <c r="Q166" s="593"/>
      <c r="R166" s="593"/>
      <c r="S166" s="593"/>
      <c r="T166" s="593"/>
      <c r="U166" s="593"/>
      <c r="V166" s="593"/>
      <c r="W166" s="593"/>
    </row>
    <row r="167" ht="12.75" customHeight="1">
      <c r="A167" s="593"/>
      <c r="B167" s="593"/>
      <c r="C167" s="593"/>
      <c r="D167" s="593"/>
      <c r="E167" s="593"/>
      <c r="F167" s="593"/>
      <c r="G167" s="593"/>
      <c r="H167" s="593"/>
      <c r="I167" s="593"/>
      <c r="J167" s="593"/>
      <c r="K167" s="593"/>
      <c r="L167" s="593"/>
      <c r="M167" s="593"/>
      <c r="N167" s="593"/>
      <c r="O167" s="593"/>
      <c r="P167" s="593"/>
      <c r="Q167" s="593"/>
      <c r="R167" s="593"/>
      <c r="S167" s="593"/>
      <c r="T167" s="593"/>
      <c r="U167" s="593"/>
      <c r="V167" s="593"/>
      <c r="W167" s="593"/>
    </row>
    <row r="168" ht="12.75" customHeight="1">
      <c r="A168" s="593"/>
      <c r="B168" s="593"/>
      <c r="C168" s="593"/>
      <c r="D168" s="593"/>
      <c r="E168" s="593"/>
      <c r="F168" s="593"/>
      <c r="G168" s="593"/>
      <c r="H168" s="593"/>
      <c r="I168" s="593"/>
      <c r="J168" s="593"/>
      <c r="K168" s="593"/>
      <c r="L168" s="593"/>
      <c r="M168" s="593"/>
      <c r="N168" s="593"/>
      <c r="O168" s="593"/>
      <c r="P168" s="593"/>
      <c r="Q168" s="593"/>
      <c r="R168" s="593"/>
      <c r="S168" s="593"/>
      <c r="T168" s="593"/>
      <c r="U168" s="593"/>
      <c r="V168" s="593"/>
      <c r="W168" s="593"/>
    </row>
    <row r="169" ht="12.75" customHeight="1">
      <c r="A169" s="593"/>
      <c r="B169" s="593"/>
      <c r="C169" s="593"/>
      <c r="D169" s="593"/>
      <c r="E169" s="593"/>
      <c r="F169" s="593"/>
      <c r="G169" s="593"/>
      <c r="H169" s="593"/>
      <c r="I169" s="593"/>
      <c r="J169" s="593"/>
      <c r="K169" s="593"/>
      <c r="L169" s="593"/>
      <c r="M169" s="593"/>
      <c r="N169" s="593"/>
      <c r="O169" s="593"/>
      <c r="P169" s="593"/>
      <c r="Q169" s="593"/>
      <c r="R169" s="593"/>
      <c r="S169" s="593"/>
      <c r="T169" s="593"/>
      <c r="U169" s="593"/>
      <c r="V169" s="593"/>
      <c r="W169" s="593"/>
    </row>
    <row r="170" ht="12.75" customHeight="1">
      <c r="A170" s="593"/>
      <c r="B170" s="593"/>
      <c r="C170" s="593"/>
      <c r="D170" s="593"/>
      <c r="E170" s="593"/>
      <c r="F170" s="593"/>
      <c r="G170" s="593"/>
      <c r="H170" s="593"/>
      <c r="I170" s="593"/>
      <c r="J170" s="593"/>
      <c r="K170" s="593"/>
      <c r="L170" s="593"/>
      <c r="M170" s="593"/>
      <c r="N170" s="593"/>
      <c r="O170" s="593"/>
      <c r="P170" s="593"/>
      <c r="Q170" s="593"/>
      <c r="R170" s="593"/>
      <c r="S170" s="593"/>
      <c r="T170" s="593"/>
      <c r="U170" s="593"/>
      <c r="V170" s="593"/>
      <c r="W170" s="593"/>
    </row>
    <row r="171" ht="12.75" customHeight="1">
      <c r="A171" s="593"/>
      <c r="B171" s="593"/>
      <c r="C171" s="593"/>
      <c r="D171" s="593"/>
      <c r="E171" s="593"/>
      <c r="F171" s="593"/>
      <c r="G171" s="593"/>
      <c r="H171" s="593"/>
      <c r="I171" s="593"/>
      <c r="J171" s="593"/>
      <c r="K171" s="593"/>
      <c r="L171" s="593"/>
      <c r="M171" s="593"/>
      <c r="N171" s="593"/>
      <c r="O171" s="593"/>
      <c r="P171" s="593"/>
      <c r="Q171" s="593"/>
      <c r="R171" s="593"/>
      <c r="S171" s="593"/>
      <c r="T171" s="593"/>
      <c r="U171" s="593"/>
      <c r="V171" s="593"/>
      <c r="W171" s="593"/>
    </row>
    <row r="172" ht="12.75" customHeight="1">
      <c r="A172" s="593"/>
      <c r="B172" s="593"/>
      <c r="C172" s="593"/>
      <c r="D172" s="593"/>
      <c r="E172" s="593"/>
      <c r="F172" s="593"/>
      <c r="G172" s="593"/>
      <c r="H172" s="593"/>
      <c r="I172" s="593"/>
      <c r="J172" s="593"/>
      <c r="K172" s="593"/>
      <c r="L172" s="593"/>
      <c r="M172" s="593"/>
      <c r="N172" s="593"/>
      <c r="O172" s="593"/>
      <c r="P172" s="593"/>
      <c r="Q172" s="593"/>
      <c r="R172" s="593"/>
      <c r="S172" s="593"/>
      <c r="T172" s="593"/>
      <c r="U172" s="593"/>
      <c r="V172" s="593"/>
      <c r="W172" s="593"/>
    </row>
    <row r="173" ht="12.75" customHeight="1">
      <c r="A173" s="593"/>
      <c r="B173" s="593"/>
      <c r="C173" s="593"/>
      <c r="D173" s="593"/>
      <c r="E173" s="593"/>
      <c r="F173" s="593"/>
      <c r="G173" s="593"/>
      <c r="H173" s="593"/>
      <c r="I173" s="593"/>
      <c r="J173" s="593"/>
      <c r="K173" s="593"/>
      <c r="L173" s="593"/>
      <c r="M173" s="593"/>
      <c r="N173" s="593"/>
      <c r="O173" s="593"/>
      <c r="P173" s="593"/>
      <c r="Q173" s="593"/>
      <c r="R173" s="593"/>
      <c r="S173" s="593"/>
      <c r="T173" s="593"/>
      <c r="U173" s="593"/>
      <c r="V173" s="593"/>
      <c r="W173" s="593"/>
    </row>
    <row r="174" ht="12.75" customHeight="1">
      <c r="A174" s="593"/>
      <c r="B174" s="593"/>
      <c r="C174" s="593"/>
      <c r="D174" s="593"/>
      <c r="E174" s="593"/>
      <c r="F174" s="593"/>
      <c r="G174" s="593"/>
      <c r="H174" s="593"/>
      <c r="I174" s="593"/>
      <c r="J174" s="593"/>
      <c r="K174" s="593"/>
      <c r="L174" s="593"/>
      <c r="M174" s="593"/>
      <c r="N174" s="593"/>
      <c r="O174" s="593"/>
      <c r="P174" s="593"/>
      <c r="Q174" s="593"/>
      <c r="R174" s="593"/>
      <c r="S174" s="593"/>
      <c r="T174" s="593"/>
      <c r="U174" s="593"/>
      <c r="V174" s="593"/>
      <c r="W174" s="593"/>
    </row>
    <row r="175" ht="12.75" customHeight="1">
      <c r="A175" s="593"/>
      <c r="B175" s="593"/>
      <c r="C175" s="593"/>
      <c r="D175" s="593"/>
      <c r="E175" s="593"/>
      <c r="F175" s="593"/>
      <c r="G175" s="593"/>
      <c r="H175" s="593"/>
      <c r="I175" s="593"/>
      <c r="J175" s="593"/>
      <c r="K175" s="593"/>
      <c r="L175" s="593"/>
      <c r="M175" s="593"/>
      <c r="N175" s="593"/>
      <c r="O175" s="593"/>
      <c r="P175" s="593"/>
      <c r="Q175" s="593"/>
      <c r="R175" s="593"/>
      <c r="S175" s="593"/>
      <c r="T175" s="593"/>
      <c r="U175" s="593"/>
      <c r="V175" s="593"/>
      <c r="W175" s="593"/>
    </row>
    <row r="176" ht="12.75" customHeight="1">
      <c r="A176" s="593"/>
      <c r="B176" s="593"/>
      <c r="C176" s="593"/>
      <c r="D176" s="593"/>
      <c r="E176" s="593"/>
      <c r="F176" s="593"/>
      <c r="G176" s="593"/>
      <c r="H176" s="593"/>
      <c r="I176" s="593"/>
      <c r="J176" s="593"/>
      <c r="K176" s="593"/>
      <c r="L176" s="593"/>
      <c r="M176" s="593"/>
      <c r="N176" s="593"/>
      <c r="O176" s="593"/>
      <c r="P176" s="593"/>
      <c r="Q176" s="593"/>
      <c r="R176" s="593"/>
      <c r="S176" s="593"/>
      <c r="T176" s="593"/>
      <c r="U176" s="593"/>
      <c r="V176" s="593"/>
      <c r="W176" s="593"/>
    </row>
    <row r="177" ht="12.75" customHeight="1">
      <c r="A177" s="593"/>
      <c r="B177" s="593"/>
      <c r="C177" s="593"/>
      <c r="D177" s="593"/>
      <c r="E177" s="593"/>
      <c r="F177" s="593"/>
      <c r="G177" s="593"/>
      <c r="H177" s="593"/>
      <c r="I177" s="593"/>
      <c r="J177" s="593"/>
      <c r="K177" s="593"/>
      <c r="L177" s="593"/>
      <c r="M177" s="593"/>
      <c r="N177" s="593"/>
      <c r="O177" s="593"/>
      <c r="P177" s="593"/>
      <c r="Q177" s="593"/>
      <c r="R177" s="593"/>
      <c r="S177" s="593"/>
      <c r="T177" s="593"/>
      <c r="U177" s="593"/>
      <c r="V177" s="593"/>
      <c r="W177" s="593"/>
    </row>
    <row r="178" ht="12.75" customHeight="1">
      <c r="A178" s="593"/>
      <c r="B178" s="593"/>
      <c r="C178" s="593"/>
      <c r="D178" s="593"/>
      <c r="E178" s="593"/>
      <c r="F178" s="593"/>
      <c r="G178" s="593"/>
      <c r="H178" s="593"/>
      <c r="I178" s="593"/>
      <c r="J178" s="593"/>
      <c r="K178" s="593"/>
      <c r="L178" s="593"/>
      <c r="M178" s="593"/>
      <c r="N178" s="593"/>
      <c r="O178" s="593"/>
      <c r="P178" s="593"/>
      <c r="Q178" s="593"/>
      <c r="R178" s="593"/>
      <c r="S178" s="593"/>
      <c r="T178" s="593"/>
      <c r="U178" s="593"/>
      <c r="V178" s="593"/>
      <c r="W178" s="593"/>
    </row>
    <row r="179" ht="12.75" customHeight="1">
      <c r="A179" s="593"/>
      <c r="B179" s="593"/>
      <c r="C179" s="593"/>
      <c r="D179" s="593"/>
      <c r="E179" s="593"/>
      <c r="F179" s="593"/>
      <c r="G179" s="593"/>
      <c r="H179" s="593"/>
      <c r="I179" s="593"/>
      <c r="J179" s="593"/>
      <c r="K179" s="593"/>
      <c r="L179" s="593"/>
      <c r="M179" s="593"/>
      <c r="N179" s="593"/>
      <c r="O179" s="593"/>
      <c r="P179" s="593"/>
      <c r="Q179" s="593"/>
      <c r="R179" s="593"/>
      <c r="S179" s="593"/>
      <c r="T179" s="593"/>
      <c r="U179" s="593"/>
      <c r="V179" s="593"/>
      <c r="W179" s="593"/>
    </row>
    <row r="180" ht="12.75" customHeight="1">
      <c r="A180" s="593"/>
      <c r="B180" s="593"/>
      <c r="C180" s="593"/>
      <c r="D180" s="593"/>
      <c r="E180" s="593"/>
      <c r="F180" s="593"/>
      <c r="G180" s="593"/>
      <c r="H180" s="593"/>
      <c r="I180" s="593"/>
      <c r="J180" s="593"/>
      <c r="K180" s="593"/>
      <c r="L180" s="593"/>
      <c r="M180" s="593"/>
      <c r="N180" s="593"/>
      <c r="O180" s="593"/>
      <c r="P180" s="593"/>
      <c r="Q180" s="593"/>
      <c r="R180" s="593"/>
      <c r="S180" s="593"/>
      <c r="T180" s="593"/>
      <c r="U180" s="593"/>
      <c r="V180" s="593"/>
      <c r="W180" s="593"/>
    </row>
    <row r="181" ht="12.75" customHeight="1">
      <c r="A181" s="593"/>
      <c r="B181" s="593"/>
      <c r="C181" s="593"/>
      <c r="D181" s="593"/>
      <c r="E181" s="593"/>
      <c r="F181" s="593"/>
      <c r="G181" s="593"/>
      <c r="H181" s="593"/>
      <c r="I181" s="593"/>
      <c r="J181" s="593"/>
      <c r="K181" s="593"/>
      <c r="L181" s="593"/>
      <c r="M181" s="593"/>
      <c r="N181" s="593"/>
      <c r="O181" s="593"/>
      <c r="P181" s="593"/>
      <c r="Q181" s="593"/>
      <c r="R181" s="593"/>
      <c r="S181" s="593"/>
      <c r="T181" s="593"/>
      <c r="U181" s="593"/>
      <c r="V181" s="593"/>
      <c r="W181" s="593"/>
    </row>
    <row r="182" ht="12.75" customHeight="1">
      <c r="A182" s="593"/>
      <c r="B182" s="593"/>
      <c r="C182" s="593"/>
      <c r="D182" s="593"/>
      <c r="E182" s="593"/>
      <c r="F182" s="593"/>
      <c r="G182" s="593"/>
      <c r="H182" s="593"/>
      <c r="I182" s="593"/>
      <c r="J182" s="593"/>
      <c r="K182" s="593"/>
      <c r="L182" s="593"/>
      <c r="M182" s="593"/>
      <c r="N182" s="593"/>
      <c r="O182" s="593"/>
      <c r="P182" s="593"/>
      <c r="Q182" s="593"/>
      <c r="R182" s="593"/>
      <c r="S182" s="593"/>
      <c r="T182" s="593"/>
      <c r="U182" s="593"/>
      <c r="V182" s="593"/>
      <c r="W182" s="593"/>
    </row>
    <row r="183" ht="12.75" customHeight="1">
      <c r="A183" s="593"/>
      <c r="B183" s="593"/>
      <c r="C183" s="593"/>
      <c r="D183" s="593"/>
      <c r="E183" s="593"/>
      <c r="F183" s="593"/>
      <c r="G183" s="593"/>
      <c r="H183" s="593"/>
      <c r="I183" s="593"/>
      <c r="J183" s="593"/>
      <c r="K183" s="593"/>
      <c r="L183" s="593"/>
      <c r="M183" s="593"/>
      <c r="N183" s="593"/>
      <c r="O183" s="593"/>
      <c r="P183" s="593"/>
      <c r="Q183" s="593"/>
      <c r="R183" s="593"/>
      <c r="S183" s="593"/>
      <c r="T183" s="593"/>
      <c r="U183" s="593"/>
      <c r="V183" s="593"/>
      <c r="W183" s="593"/>
    </row>
    <row r="184" ht="12.75" customHeight="1">
      <c r="A184" s="593"/>
      <c r="B184" s="593"/>
      <c r="C184" s="593"/>
      <c r="D184" s="593"/>
      <c r="E184" s="593"/>
      <c r="F184" s="593"/>
      <c r="G184" s="593"/>
      <c r="H184" s="593"/>
      <c r="I184" s="593"/>
      <c r="J184" s="593"/>
      <c r="K184" s="593"/>
      <c r="L184" s="593"/>
      <c r="M184" s="593"/>
      <c r="N184" s="593"/>
      <c r="O184" s="593"/>
      <c r="P184" s="593"/>
      <c r="Q184" s="593"/>
      <c r="R184" s="593"/>
      <c r="S184" s="593"/>
      <c r="T184" s="593"/>
      <c r="U184" s="593"/>
      <c r="V184" s="593"/>
      <c r="W184" s="593"/>
    </row>
    <row r="185" ht="12.75" customHeight="1">
      <c r="A185" s="593"/>
      <c r="B185" s="593"/>
      <c r="C185" s="593"/>
      <c r="D185" s="593"/>
      <c r="E185" s="593"/>
      <c r="F185" s="593"/>
      <c r="G185" s="593"/>
      <c r="H185" s="593"/>
      <c r="I185" s="593"/>
      <c r="J185" s="593"/>
      <c r="K185" s="593"/>
      <c r="L185" s="593"/>
      <c r="M185" s="593"/>
      <c r="N185" s="593"/>
      <c r="O185" s="593"/>
      <c r="P185" s="593"/>
      <c r="Q185" s="593"/>
      <c r="R185" s="593"/>
      <c r="S185" s="593"/>
      <c r="T185" s="593"/>
      <c r="U185" s="593"/>
      <c r="V185" s="593"/>
      <c r="W185" s="593"/>
    </row>
    <row r="186" ht="12.75" customHeight="1">
      <c r="A186" s="593"/>
      <c r="B186" s="593"/>
      <c r="C186" s="593"/>
      <c r="D186" s="593"/>
      <c r="E186" s="593"/>
      <c r="F186" s="593"/>
      <c r="G186" s="593"/>
      <c r="H186" s="593"/>
      <c r="I186" s="593"/>
      <c r="J186" s="593"/>
      <c r="K186" s="593"/>
      <c r="L186" s="593"/>
      <c r="M186" s="593"/>
      <c r="N186" s="593"/>
      <c r="O186" s="593"/>
      <c r="P186" s="593"/>
      <c r="Q186" s="593"/>
      <c r="R186" s="593"/>
      <c r="S186" s="593"/>
      <c r="T186" s="593"/>
      <c r="U186" s="593"/>
      <c r="V186" s="593"/>
      <c r="W186" s="593"/>
    </row>
    <row r="187" ht="12.75" customHeight="1">
      <c r="A187" s="593"/>
      <c r="B187" s="593"/>
      <c r="C187" s="593"/>
      <c r="D187" s="593"/>
      <c r="E187" s="593"/>
      <c r="F187" s="593"/>
      <c r="G187" s="593"/>
      <c r="H187" s="593"/>
      <c r="I187" s="593"/>
      <c r="J187" s="593"/>
      <c r="K187" s="593"/>
      <c r="L187" s="593"/>
      <c r="M187" s="593"/>
      <c r="N187" s="593"/>
      <c r="O187" s="593"/>
      <c r="P187" s="593"/>
      <c r="Q187" s="593"/>
      <c r="R187" s="593"/>
      <c r="S187" s="593"/>
      <c r="T187" s="593"/>
      <c r="U187" s="593"/>
      <c r="V187" s="593"/>
      <c r="W187" s="593"/>
    </row>
    <row r="188" ht="12.75" customHeight="1">
      <c r="A188" s="593"/>
      <c r="B188" s="593"/>
      <c r="C188" s="593"/>
      <c r="D188" s="593"/>
      <c r="E188" s="593"/>
      <c r="F188" s="593"/>
      <c r="G188" s="593"/>
      <c r="H188" s="593"/>
      <c r="I188" s="593"/>
      <c r="J188" s="593"/>
      <c r="K188" s="593"/>
      <c r="L188" s="593"/>
      <c r="M188" s="593"/>
      <c r="N188" s="593"/>
      <c r="O188" s="593"/>
      <c r="P188" s="593"/>
      <c r="Q188" s="593"/>
      <c r="R188" s="593"/>
      <c r="S188" s="593"/>
      <c r="T188" s="593"/>
      <c r="U188" s="593"/>
      <c r="V188" s="593"/>
      <c r="W188" s="593"/>
    </row>
    <row r="189" ht="12.75" customHeight="1">
      <c r="A189" s="593"/>
      <c r="B189" s="593"/>
      <c r="C189" s="593"/>
      <c r="D189" s="593"/>
      <c r="E189" s="593"/>
      <c r="F189" s="593"/>
      <c r="G189" s="593"/>
      <c r="H189" s="593"/>
      <c r="I189" s="593"/>
      <c r="J189" s="593"/>
      <c r="K189" s="593"/>
      <c r="L189" s="593"/>
      <c r="M189" s="593"/>
      <c r="N189" s="593"/>
      <c r="O189" s="593"/>
      <c r="P189" s="593"/>
      <c r="Q189" s="593"/>
      <c r="R189" s="593"/>
      <c r="S189" s="593"/>
      <c r="T189" s="593"/>
      <c r="U189" s="593"/>
      <c r="V189" s="593"/>
      <c r="W189" s="593"/>
    </row>
    <row r="190" ht="12.75" customHeight="1">
      <c r="A190" s="593"/>
      <c r="B190" s="593"/>
      <c r="C190" s="593"/>
      <c r="D190" s="593"/>
      <c r="E190" s="593"/>
      <c r="F190" s="593"/>
      <c r="G190" s="593"/>
      <c r="H190" s="593"/>
      <c r="I190" s="593"/>
      <c r="J190" s="593"/>
      <c r="K190" s="593"/>
      <c r="L190" s="593"/>
      <c r="M190" s="593"/>
      <c r="N190" s="593"/>
      <c r="O190" s="593"/>
      <c r="P190" s="593"/>
      <c r="Q190" s="593"/>
      <c r="R190" s="593"/>
      <c r="S190" s="593"/>
      <c r="T190" s="593"/>
      <c r="U190" s="593"/>
      <c r="V190" s="593"/>
      <c r="W190" s="593"/>
    </row>
    <row r="191" ht="12.75" customHeight="1">
      <c r="A191" s="593"/>
      <c r="B191" s="593"/>
      <c r="C191" s="593"/>
      <c r="D191" s="593"/>
      <c r="E191" s="593"/>
      <c r="F191" s="593"/>
      <c r="G191" s="593"/>
      <c r="H191" s="593"/>
      <c r="I191" s="593"/>
      <c r="J191" s="593"/>
      <c r="K191" s="593"/>
      <c r="L191" s="593"/>
      <c r="M191" s="593"/>
      <c r="N191" s="593"/>
      <c r="O191" s="593"/>
      <c r="P191" s="593"/>
      <c r="Q191" s="593"/>
      <c r="R191" s="593"/>
      <c r="S191" s="593"/>
      <c r="T191" s="593"/>
      <c r="U191" s="593"/>
      <c r="V191" s="593"/>
      <c r="W191" s="593"/>
    </row>
    <row r="192" ht="12.75" customHeight="1">
      <c r="A192" s="593"/>
      <c r="B192" s="593"/>
      <c r="C192" s="593"/>
      <c r="D192" s="593"/>
      <c r="E192" s="593"/>
      <c r="F192" s="593"/>
      <c r="G192" s="593"/>
      <c r="H192" s="593"/>
      <c r="I192" s="593"/>
      <c r="J192" s="593"/>
      <c r="K192" s="593"/>
      <c r="L192" s="593"/>
      <c r="M192" s="593"/>
      <c r="N192" s="593"/>
      <c r="O192" s="593"/>
      <c r="P192" s="593"/>
      <c r="Q192" s="593"/>
      <c r="R192" s="593"/>
      <c r="S192" s="593"/>
      <c r="T192" s="593"/>
      <c r="U192" s="593"/>
      <c r="V192" s="593"/>
      <c r="W192" s="593"/>
    </row>
    <row r="193" ht="12.75" customHeight="1">
      <c r="A193" s="593"/>
      <c r="B193" s="593"/>
      <c r="C193" s="593"/>
      <c r="D193" s="593"/>
      <c r="E193" s="593"/>
      <c r="F193" s="593"/>
      <c r="G193" s="593"/>
      <c r="H193" s="593"/>
      <c r="I193" s="593"/>
      <c r="J193" s="593"/>
      <c r="K193" s="593"/>
      <c r="L193" s="593"/>
      <c r="M193" s="593"/>
      <c r="N193" s="593"/>
      <c r="O193" s="593"/>
      <c r="P193" s="593"/>
      <c r="Q193" s="593"/>
      <c r="R193" s="593"/>
      <c r="S193" s="593"/>
      <c r="T193" s="593"/>
      <c r="U193" s="593"/>
      <c r="V193" s="593"/>
      <c r="W193" s="593"/>
    </row>
    <row r="194" ht="12.75" customHeight="1">
      <c r="A194" s="593"/>
      <c r="B194" s="593"/>
      <c r="C194" s="593"/>
      <c r="D194" s="593"/>
      <c r="E194" s="593"/>
      <c r="F194" s="593"/>
      <c r="G194" s="593"/>
      <c r="H194" s="593"/>
      <c r="I194" s="593"/>
      <c r="J194" s="593"/>
      <c r="K194" s="593"/>
      <c r="L194" s="593"/>
      <c r="M194" s="593"/>
      <c r="N194" s="593"/>
      <c r="O194" s="593"/>
      <c r="P194" s="593"/>
      <c r="Q194" s="593"/>
      <c r="R194" s="593"/>
      <c r="S194" s="593"/>
      <c r="T194" s="593"/>
      <c r="U194" s="593"/>
      <c r="V194" s="593"/>
      <c r="W194" s="593"/>
    </row>
    <row r="195" ht="12.75" customHeight="1">
      <c r="A195" s="593"/>
      <c r="B195" s="593"/>
      <c r="C195" s="593"/>
      <c r="D195" s="593"/>
      <c r="E195" s="593"/>
      <c r="F195" s="593"/>
      <c r="G195" s="593"/>
      <c r="H195" s="593"/>
      <c r="I195" s="593"/>
      <c r="J195" s="593"/>
      <c r="K195" s="593"/>
      <c r="L195" s="593"/>
      <c r="M195" s="593"/>
      <c r="N195" s="593"/>
      <c r="O195" s="593"/>
      <c r="P195" s="593"/>
      <c r="Q195" s="593"/>
      <c r="R195" s="593"/>
      <c r="S195" s="593"/>
      <c r="T195" s="593"/>
      <c r="U195" s="593"/>
      <c r="V195" s="593"/>
      <c r="W195" s="593"/>
    </row>
    <row r="196" ht="12.75" customHeight="1">
      <c r="A196" s="593"/>
      <c r="B196" s="593"/>
      <c r="C196" s="593"/>
      <c r="D196" s="593"/>
      <c r="E196" s="593"/>
      <c r="F196" s="593"/>
      <c r="G196" s="593"/>
      <c r="H196" s="593"/>
      <c r="I196" s="593"/>
      <c r="J196" s="593"/>
      <c r="K196" s="593"/>
      <c r="L196" s="593"/>
      <c r="M196" s="593"/>
      <c r="N196" s="593"/>
      <c r="O196" s="593"/>
      <c r="P196" s="593"/>
      <c r="Q196" s="593"/>
      <c r="R196" s="593"/>
      <c r="S196" s="593"/>
      <c r="T196" s="593"/>
      <c r="U196" s="593"/>
      <c r="V196" s="593"/>
      <c r="W196" s="593"/>
    </row>
    <row r="197" ht="12.75" customHeight="1">
      <c r="A197" s="593"/>
      <c r="B197" s="593"/>
      <c r="C197" s="593"/>
      <c r="D197" s="593"/>
      <c r="E197" s="593"/>
      <c r="F197" s="593"/>
      <c r="G197" s="593"/>
      <c r="H197" s="593"/>
      <c r="I197" s="593"/>
      <c r="J197" s="593"/>
      <c r="K197" s="593"/>
      <c r="L197" s="593"/>
      <c r="M197" s="593"/>
      <c r="N197" s="593"/>
      <c r="O197" s="593"/>
      <c r="P197" s="593"/>
      <c r="Q197" s="593"/>
      <c r="R197" s="593"/>
      <c r="S197" s="593"/>
      <c r="T197" s="593"/>
      <c r="U197" s="593"/>
      <c r="V197" s="593"/>
      <c r="W197" s="593"/>
    </row>
    <row r="198" ht="12.75" customHeight="1">
      <c r="A198" s="593"/>
      <c r="B198" s="593"/>
      <c r="C198" s="593"/>
      <c r="D198" s="593"/>
      <c r="E198" s="593"/>
      <c r="F198" s="593"/>
      <c r="G198" s="593"/>
      <c r="H198" s="593"/>
      <c r="I198" s="593"/>
      <c r="J198" s="593"/>
      <c r="K198" s="593"/>
      <c r="L198" s="593"/>
      <c r="M198" s="593"/>
      <c r="N198" s="593"/>
      <c r="O198" s="593"/>
      <c r="P198" s="593"/>
      <c r="Q198" s="593"/>
      <c r="R198" s="593"/>
      <c r="S198" s="593"/>
      <c r="T198" s="593"/>
      <c r="U198" s="593"/>
      <c r="V198" s="593"/>
      <c r="W198" s="593"/>
    </row>
    <row r="199" ht="12.75" customHeight="1">
      <c r="A199" s="593"/>
      <c r="B199" s="593"/>
      <c r="C199" s="593"/>
      <c r="D199" s="593"/>
      <c r="E199" s="593"/>
      <c r="F199" s="593"/>
      <c r="G199" s="593"/>
      <c r="H199" s="593"/>
      <c r="I199" s="593"/>
      <c r="J199" s="593"/>
      <c r="K199" s="593"/>
      <c r="L199" s="593"/>
      <c r="M199" s="593"/>
      <c r="N199" s="593"/>
      <c r="O199" s="593"/>
      <c r="P199" s="593"/>
      <c r="Q199" s="593"/>
      <c r="R199" s="593"/>
      <c r="S199" s="593"/>
      <c r="T199" s="593"/>
      <c r="U199" s="593"/>
      <c r="V199" s="593"/>
      <c r="W199" s="593"/>
    </row>
    <row r="200" ht="12.75" customHeight="1">
      <c r="A200" s="593"/>
      <c r="B200" s="593"/>
      <c r="C200" s="593"/>
      <c r="D200" s="593"/>
      <c r="E200" s="593"/>
      <c r="F200" s="593"/>
      <c r="G200" s="593"/>
      <c r="H200" s="593"/>
      <c r="I200" s="593"/>
      <c r="J200" s="593"/>
      <c r="K200" s="593"/>
      <c r="L200" s="593"/>
      <c r="M200" s="593"/>
      <c r="N200" s="593"/>
      <c r="O200" s="593"/>
      <c r="P200" s="593"/>
      <c r="Q200" s="593"/>
      <c r="R200" s="593"/>
      <c r="S200" s="593"/>
      <c r="T200" s="593"/>
      <c r="U200" s="593"/>
      <c r="V200" s="593"/>
      <c r="W200" s="593"/>
    </row>
    <row r="201" ht="12.75" customHeight="1">
      <c r="A201" s="593"/>
      <c r="B201" s="593"/>
      <c r="C201" s="593"/>
      <c r="D201" s="593"/>
      <c r="E201" s="593"/>
      <c r="F201" s="593"/>
      <c r="G201" s="593"/>
      <c r="H201" s="593"/>
      <c r="I201" s="593"/>
      <c r="J201" s="593"/>
      <c r="K201" s="593"/>
      <c r="L201" s="593"/>
      <c r="M201" s="593"/>
      <c r="N201" s="593"/>
      <c r="O201" s="593"/>
      <c r="P201" s="593"/>
      <c r="Q201" s="593"/>
      <c r="R201" s="593"/>
      <c r="S201" s="593"/>
      <c r="T201" s="593"/>
      <c r="U201" s="593"/>
      <c r="V201" s="593"/>
      <c r="W201" s="593"/>
    </row>
    <row r="202" ht="12.75" customHeight="1">
      <c r="A202" s="593"/>
      <c r="B202" s="593"/>
      <c r="C202" s="593"/>
      <c r="D202" s="593"/>
      <c r="E202" s="593"/>
      <c r="F202" s="593"/>
      <c r="G202" s="593"/>
      <c r="H202" s="593"/>
      <c r="I202" s="593"/>
      <c r="J202" s="593"/>
      <c r="K202" s="593"/>
      <c r="L202" s="593"/>
      <c r="M202" s="593"/>
      <c r="N202" s="593"/>
      <c r="O202" s="593"/>
      <c r="P202" s="593"/>
      <c r="Q202" s="593"/>
      <c r="R202" s="593"/>
      <c r="S202" s="593"/>
      <c r="T202" s="593"/>
      <c r="U202" s="593"/>
      <c r="V202" s="593"/>
      <c r="W202" s="593"/>
    </row>
    <row r="203" ht="12.75" customHeight="1">
      <c r="A203" s="593"/>
      <c r="B203" s="593"/>
      <c r="C203" s="593"/>
      <c r="D203" s="593"/>
      <c r="E203" s="593"/>
      <c r="F203" s="593"/>
      <c r="G203" s="593"/>
      <c r="H203" s="593"/>
      <c r="I203" s="593"/>
      <c r="J203" s="593"/>
      <c r="K203" s="593"/>
      <c r="L203" s="593"/>
      <c r="M203" s="593"/>
      <c r="N203" s="593"/>
      <c r="O203" s="593"/>
      <c r="P203" s="593"/>
      <c r="Q203" s="593"/>
      <c r="R203" s="593"/>
      <c r="S203" s="593"/>
      <c r="T203" s="593"/>
      <c r="U203" s="593"/>
      <c r="V203" s="593"/>
      <c r="W203" s="593"/>
    </row>
    <row r="204" ht="12.75" customHeight="1">
      <c r="A204" s="593"/>
      <c r="B204" s="593"/>
      <c r="C204" s="593"/>
      <c r="D204" s="593"/>
      <c r="E204" s="593"/>
      <c r="F204" s="593"/>
      <c r="G204" s="593"/>
      <c r="H204" s="593"/>
      <c r="I204" s="593"/>
      <c r="J204" s="593"/>
      <c r="K204" s="593"/>
      <c r="L204" s="593"/>
      <c r="M204" s="593"/>
      <c r="N204" s="593"/>
      <c r="O204" s="593"/>
      <c r="P204" s="593"/>
      <c r="Q204" s="593"/>
      <c r="R204" s="593"/>
      <c r="S204" s="593"/>
      <c r="T204" s="593"/>
      <c r="U204" s="593"/>
      <c r="V204" s="593"/>
      <c r="W204" s="593"/>
    </row>
    <row r="205" ht="12.75" customHeight="1">
      <c r="A205" s="593"/>
      <c r="B205" s="593"/>
      <c r="C205" s="593"/>
      <c r="D205" s="593"/>
      <c r="E205" s="593"/>
      <c r="F205" s="593"/>
      <c r="G205" s="593"/>
      <c r="H205" s="593"/>
      <c r="I205" s="593"/>
      <c r="J205" s="593"/>
      <c r="K205" s="593"/>
      <c r="L205" s="593"/>
      <c r="M205" s="593"/>
      <c r="N205" s="593"/>
      <c r="O205" s="593"/>
      <c r="P205" s="593"/>
      <c r="Q205" s="593"/>
      <c r="R205" s="593"/>
      <c r="S205" s="593"/>
      <c r="T205" s="593"/>
      <c r="U205" s="593"/>
      <c r="V205" s="593"/>
      <c r="W205" s="593"/>
    </row>
    <row r="206" ht="12.75" customHeight="1">
      <c r="A206" s="593"/>
      <c r="B206" s="593"/>
      <c r="C206" s="593"/>
      <c r="D206" s="593"/>
      <c r="E206" s="593"/>
      <c r="F206" s="593"/>
      <c r="G206" s="593"/>
      <c r="H206" s="593"/>
      <c r="I206" s="593"/>
      <c r="J206" s="593"/>
      <c r="K206" s="593"/>
      <c r="L206" s="593"/>
      <c r="M206" s="593"/>
      <c r="N206" s="593"/>
      <c r="O206" s="593"/>
      <c r="P206" s="593"/>
      <c r="Q206" s="593"/>
      <c r="R206" s="593"/>
      <c r="S206" s="593"/>
      <c r="T206" s="593"/>
      <c r="U206" s="593"/>
      <c r="V206" s="593"/>
      <c r="W206" s="593"/>
    </row>
    <row r="207" ht="12.75" customHeight="1">
      <c r="A207" s="593"/>
      <c r="B207" s="593"/>
      <c r="C207" s="593"/>
      <c r="D207" s="593"/>
      <c r="E207" s="593"/>
      <c r="F207" s="593"/>
      <c r="G207" s="593"/>
      <c r="H207" s="593"/>
      <c r="I207" s="593"/>
      <c r="J207" s="593"/>
      <c r="K207" s="593"/>
      <c r="L207" s="593"/>
      <c r="M207" s="593"/>
      <c r="N207" s="593"/>
      <c r="O207" s="593"/>
      <c r="P207" s="593"/>
      <c r="Q207" s="593"/>
      <c r="R207" s="593"/>
      <c r="S207" s="593"/>
      <c r="T207" s="593"/>
      <c r="U207" s="593"/>
      <c r="V207" s="593"/>
      <c r="W207" s="593"/>
    </row>
    <row r="208" ht="12.75" customHeight="1">
      <c r="A208" s="593"/>
      <c r="B208" s="593"/>
      <c r="C208" s="593"/>
      <c r="D208" s="593"/>
      <c r="E208" s="593"/>
      <c r="F208" s="593"/>
      <c r="G208" s="593"/>
      <c r="H208" s="593"/>
      <c r="I208" s="593"/>
      <c r="J208" s="593"/>
      <c r="K208" s="593"/>
      <c r="L208" s="593"/>
      <c r="M208" s="593"/>
      <c r="N208" s="593"/>
      <c r="O208" s="593"/>
      <c r="P208" s="593"/>
      <c r="Q208" s="593"/>
      <c r="R208" s="593"/>
      <c r="S208" s="593"/>
      <c r="T208" s="593"/>
      <c r="U208" s="593"/>
      <c r="V208" s="593"/>
      <c r="W208" s="593"/>
    </row>
    <row r="209" ht="12.75" customHeight="1">
      <c r="A209" s="593"/>
      <c r="B209" s="593"/>
      <c r="C209" s="593"/>
      <c r="D209" s="593"/>
      <c r="E209" s="593"/>
      <c r="F209" s="593"/>
      <c r="G209" s="593"/>
      <c r="H209" s="593"/>
      <c r="I209" s="593"/>
      <c r="J209" s="593"/>
      <c r="K209" s="593"/>
      <c r="L209" s="593"/>
      <c r="M209" s="593"/>
      <c r="N209" s="593"/>
      <c r="O209" s="593"/>
      <c r="P209" s="593"/>
      <c r="Q209" s="593"/>
      <c r="R209" s="593"/>
      <c r="S209" s="593"/>
      <c r="T209" s="593"/>
      <c r="U209" s="593"/>
      <c r="V209" s="593"/>
      <c r="W209" s="593"/>
    </row>
    <row r="210" ht="12.75" customHeight="1">
      <c r="A210" s="593"/>
      <c r="B210" s="593"/>
      <c r="C210" s="593"/>
      <c r="D210" s="593"/>
      <c r="E210" s="593"/>
      <c r="F210" s="593"/>
      <c r="G210" s="593"/>
      <c r="H210" s="593"/>
      <c r="I210" s="593"/>
      <c r="J210" s="593"/>
      <c r="K210" s="593"/>
      <c r="L210" s="593"/>
      <c r="M210" s="593"/>
      <c r="N210" s="593"/>
      <c r="O210" s="593"/>
      <c r="P210" s="593"/>
      <c r="Q210" s="593"/>
      <c r="R210" s="593"/>
      <c r="S210" s="593"/>
      <c r="T210" s="593"/>
      <c r="U210" s="593"/>
      <c r="V210" s="593"/>
      <c r="W210" s="593"/>
    </row>
    <row r="211" ht="12.75" customHeight="1">
      <c r="A211" s="593"/>
      <c r="B211" s="593"/>
      <c r="C211" s="593"/>
      <c r="D211" s="593"/>
      <c r="E211" s="593"/>
      <c r="F211" s="593"/>
      <c r="G211" s="593"/>
      <c r="H211" s="593"/>
      <c r="I211" s="593"/>
      <c r="J211" s="593"/>
      <c r="K211" s="593"/>
      <c r="L211" s="593"/>
      <c r="M211" s="593"/>
      <c r="N211" s="593"/>
      <c r="O211" s="593"/>
      <c r="P211" s="593"/>
      <c r="Q211" s="593"/>
      <c r="R211" s="593"/>
      <c r="S211" s="593"/>
      <c r="T211" s="593"/>
      <c r="U211" s="593"/>
      <c r="V211" s="593"/>
      <c r="W211" s="593"/>
    </row>
    <row r="212" ht="12.75" customHeight="1">
      <c r="A212" s="593"/>
      <c r="B212" s="593"/>
      <c r="C212" s="593"/>
      <c r="D212" s="593"/>
      <c r="E212" s="593"/>
      <c r="F212" s="593"/>
      <c r="G212" s="593"/>
      <c r="H212" s="593"/>
      <c r="I212" s="593"/>
      <c r="J212" s="593"/>
      <c r="K212" s="593"/>
      <c r="L212" s="593"/>
      <c r="M212" s="593"/>
      <c r="N212" s="593"/>
      <c r="O212" s="593"/>
      <c r="P212" s="593"/>
      <c r="Q212" s="593"/>
      <c r="R212" s="593"/>
      <c r="S212" s="593"/>
      <c r="T212" s="593"/>
      <c r="U212" s="593"/>
      <c r="V212" s="593"/>
      <c r="W212" s="593"/>
    </row>
    <row r="213" ht="12.75" customHeight="1">
      <c r="A213" s="593"/>
      <c r="B213" s="593"/>
      <c r="C213" s="593"/>
      <c r="D213" s="593"/>
      <c r="E213" s="593"/>
      <c r="F213" s="593"/>
      <c r="G213" s="593"/>
      <c r="H213" s="593"/>
      <c r="I213" s="593"/>
      <c r="J213" s="593"/>
      <c r="K213" s="593"/>
      <c r="L213" s="593"/>
      <c r="M213" s="593"/>
      <c r="N213" s="593"/>
      <c r="O213" s="593"/>
      <c r="P213" s="593"/>
      <c r="Q213" s="593"/>
      <c r="R213" s="593"/>
      <c r="S213" s="593"/>
      <c r="T213" s="593"/>
      <c r="U213" s="593"/>
      <c r="V213" s="593"/>
      <c r="W213" s="593"/>
    </row>
    <row r="214" ht="12.75" customHeight="1">
      <c r="A214" s="593"/>
      <c r="B214" s="593"/>
      <c r="C214" s="593"/>
      <c r="D214" s="593"/>
      <c r="E214" s="593"/>
      <c r="F214" s="593"/>
      <c r="G214" s="593"/>
      <c r="H214" s="593"/>
      <c r="I214" s="593"/>
      <c r="J214" s="593"/>
      <c r="K214" s="593"/>
      <c r="L214" s="593"/>
      <c r="M214" s="593"/>
      <c r="N214" s="593"/>
      <c r="O214" s="593"/>
      <c r="P214" s="593"/>
      <c r="Q214" s="593"/>
      <c r="R214" s="593"/>
      <c r="S214" s="593"/>
      <c r="T214" s="593"/>
      <c r="U214" s="593"/>
      <c r="V214" s="593"/>
      <c r="W214" s="593"/>
    </row>
    <row r="215" ht="12.75" customHeight="1">
      <c r="A215" s="593"/>
      <c r="B215" s="593"/>
      <c r="C215" s="593"/>
      <c r="D215" s="593"/>
      <c r="E215" s="593"/>
      <c r="F215" s="593"/>
      <c r="G215" s="593"/>
      <c r="H215" s="593"/>
      <c r="I215" s="593"/>
      <c r="J215" s="593"/>
      <c r="K215" s="593"/>
      <c r="L215" s="593"/>
      <c r="M215" s="593"/>
      <c r="N215" s="593"/>
      <c r="O215" s="593"/>
      <c r="P215" s="593"/>
      <c r="Q215" s="593"/>
      <c r="R215" s="593"/>
      <c r="S215" s="593"/>
      <c r="T215" s="593"/>
      <c r="U215" s="593"/>
      <c r="V215" s="593"/>
      <c r="W215" s="593"/>
    </row>
    <row r="216" ht="12.75" customHeight="1">
      <c r="A216" s="593"/>
      <c r="B216" s="593"/>
      <c r="C216" s="593"/>
      <c r="D216" s="593"/>
      <c r="E216" s="593"/>
      <c r="F216" s="593"/>
      <c r="G216" s="593"/>
      <c r="H216" s="593"/>
      <c r="I216" s="593"/>
      <c r="J216" s="593"/>
      <c r="K216" s="593"/>
      <c r="L216" s="593"/>
      <c r="M216" s="593"/>
      <c r="N216" s="593"/>
      <c r="O216" s="593"/>
      <c r="P216" s="593"/>
      <c r="Q216" s="593"/>
      <c r="R216" s="593"/>
      <c r="S216" s="593"/>
      <c r="T216" s="593"/>
      <c r="U216" s="593"/>
      <c r="V216" s="593"/>
      <c r="W216" s="593"/>
    </row>
    <row r="217" ht="12.75" customHeight="1">
      <c r="A217" s="593"/>
      <c r="B217" s="593"/>
      <c r="C217" s="593"/>
      <c r="D217" s="593"/>
      <c r="E217" s="593"/>
      <c r="F217" s="593"/>
      <c r="G217" s="593"/>
      <c r="H217" s="593"/>
      <c r="I217" s="593"/>
      <c r="J217" s="593"/>
      <c r="K217" s="593"/>
      <c r="L217" s="593"/>
      <c r="M217" s="593"/>
      <c r="N217" s="593"/>
      <c r="O217" s="593"/>
      <c r="P217" s="593"/>
      <c r="Q217" s="593"/>
      <c r="R217" s="593"/>
      <c r="S217" s="593"/>
      <c r="T217" s="593"/>
      <c r="U217" s="593"/>
      <c r="V217" s="593"/>
      <c r="W217" s="593"/>
    </row>
    <row r="218" ht="12.75" customHeight="1">
      <c r="A218" s="593"/>
      <c r="B218" s="593"/>
      <c r="C218" s="593"/>
      <c r="D218" s="593"/>
      <c r="E218" s="593"/>
      <c r="F218" s="593"/>
      <c r="G218" s="593"/>
      <c r="H218" s="593"/>
      <c r="I218" s="593"/>
      <c r="J218" s="593"/>
      <c r="K218" s="593"/>
      <c r="L218" s="593"/>
      <c r="M218" s="593"/>
      <c r="N218" s="593"/>
      <c r="O218" s="593"/>
      <c r="P218" s="593"/>
      <c r="Q218" s="593"/>
      <c r="R218" s="593"/>
      <c r="S218" s="593"/>
      <c r="T218" s="593"/>
      <c r="U218" s="593"/>
      <c r="V218" s="593"/>
      <c r="W218" s="593"/>
    </row>
    <row r="219" ht="12.75" customHeight="1">
      <c r="A219" s="593"/>
      <c r="B219" s="593"/>
      <c r="C219" s="593"/>
      <c r="D219" s="593"/>
      <c r="E219" s="593"/>
      <c r="F219" s="593"/>
      <c r="G219" s="593"/>
      <c r="H219" s="593"/>
      <c r="I219" s="593"/>
      <c r="J219" s="593"/>
      <c r="K219" s="593"/>
      <c r="L219" s="593"/>
      <c r="M219" s="593"/>
      <c r="N219" s="593"/>
      <c r="O219" s="593"/>
      <c r="P219" s="593"/>
      <c r="Q219" s="593"/>
      <c r="R219" s="593"/>
      <c r="S219" s="593"/>
      <c r="T219" s="593"/>
      <c r="U219" s="593"/>
      <c r="V219" s="593"/>
      <c r="W219" s="593"/>
    </row>
    <row r="220" ht="12.75" customHeight="1">
      <c r="A220" s="593"/>
      <c r="B220" s="593"/>
      <c r="C220" s="593"/>
      <c r="D220" s="593"/>
      <c r="E220" s="593"/>
      <c r="F220" s="593"/>
      <c r="G220" s="593"/>
      <c r="H220" s="593"/>
      <c r="I220" s="593"/>
      <c r="J220" s="593"/>
      <c r="K220" s="593"/>
      <c r="L220" s="593"/>
      <c r="M220" s="593"/>
      <c r="N220" s="593"/>
      <c r="O220" s="593"/>
      <c r="P220" s="593"/>
      <c r="Q220" s="593"/>
      <c r="R220" s="593"/>
      <c r="S220" s="593"/>
      <c r="T220" s="593"/>
      <c r="U220" s="593"/>
      <c r="V220" s="593"/>
      <c r="W220" s="593"/>
    </row>
    <row r="221" ht="12.75" customHeight="1">
      <c r="A221" s="593"/>
      <c r="B221" s="593"/>
      <c r="C221" s="593"/>
      <c r="D221" s="593"/>
      <c r="E221" s="593"/>
      <c r="F221" s="593"/>
      <c r="G221" s="593"/>
      <c r="H221" s="593"/>
      <c r="I221" s="593"/>
      <c r="J221" s="593"/>
      <c r="K221" s="593"/>
      <c r="L221" s="593"/>
      <c r="M221" s="593"/>
      <c r="N221" s="593"/>
      <c r="O221" s="593"/>
      <c r="P221" s="593"/>
      <c r="Q221" s="593"/>
      <c r="R221" s="593"/>
      <c r="S221" s="593"/>
      <c r="T221" s="593"/>
      <c r="U221" s="593"/>
      <c r="V221" s="593"/>
      <c r="W221" s="593"/>
    </row>
    <row r="222" ht="12.75" customHeight="1">
      <c r="A222" s="593"/>
      <c r="B222" s="593"/>
      <c r="C222" s="593"/>
      <c r="D222" s="593"/>
      <c r="E222" s="593"/>
      <c r="F222" s="593"/>
      <c r="G222" s="593"/>
      <c r="H222" s="593"/>
      <c r="I222" s="593"/>
      <c r="J222" s="593"/>
      <c r="K222" s="593"/>
      <c r="L222" s="593"/>
      <c r="M222" s="593"/>
      <c r="N222" s="593"/>
      <c r="O222" s="593"/>
      <c r="P222" s="593"/>
      <c r="Q222" s="593"/>
      <c r="R222" s="593"/>
      <c r="S222" s="593"/>
      <c r="T222" s="593"/>
      <c r="U222" s="593"/>
      <c r="V222" s="593"/>
      <c r="W222" s="593"/>
    </row>
    <row r="223" ht="12.75" customHeight="1">
      <c r="A223" s="593"/>
      <c r="B223" s="593"/>
      <c r="C223" s="593"/>
      <c r="D223" s="593"/>
      <c r="E223" s="593"/>
      <c r="F223" s="593"/>
      <c r="G223" s="593"/>
      <c r="H223" s="593"/>
      <c r="I223" s="593"/>
      <c r="J223" s="593"/>
      <c r="K223" s="593"/>
      <c r="L223" s="593"/>
      <c r="M223" s="593"/>
      <c r="N223" s="593"/>
      <c r="O223" s="593"/>
      <c r="P223" s="593"/>
      <c r="Q223" s="593"/>
      <c r="R223" s="593"/>
      <c r="S223" s="593"/>
      <c r="T223" s="593"/>
      <c r="U223" s="593"/>
      <c r="V223" s="593"/>
      <c r="W223" s="593"/>
    </row>
    <row r="224" ht="12.75" customHeight="1">
      <c r="A224" s="593"/>
      <c r="B224" s="593"/>
      <c r="C224" s="593"/>
      <c r="D224" s="593"/>
      <c r="E224" s="593"/>
      <c r="F224" s="593"/>
      <c r="G224" s="593"/>
      <c r="H224" s="593"/>
      <c r="I224" s="593"/>
      <c r="J224" s="593"/>
      <c r="K224" s="593"/>
      <c r="L224" s="593"/>
      <c r="M224" s="593"/>
      <c r="N224" s="593"/>
      <c r="O224" s="593"/>
      <c r="P224" s="593"/>
      <c r="Q224" s="593"/>
      <c r="R224" s="593"/>
      <c r="S224" s="593"/>
      <c r="T224" s="593"/>
      <c r="U224" s="593"/>
      <c r="V224" s="593"/>
      <c r="W224" s="593"/>
    </row>
    <row r="225" ht="12.75" customHeight="1">
      <c r="A225" s="593"/>
      <c r="B225" s="593"/>
      <c r="C225" s="593"/>
      <c r="D225" s="593"/>
      <c r="E225" s="593"/>
      <c r="F225" s="593"/>
      <c r="G225" s="593"/>
      <c r="H225" s="593"/>
      <c r="I225" s="593"/>
      <c r="J225" s="593"/>
      <c r="K225" s="593"/>
      <c r="L225" s="593"/>
      <c r="M225" s="593"/>
      <c r="N225" s="593"/>
      <c r="O225" s="593"/>
      <c r="P225" s="593"/>
      <c r="Q225" s="593"/>
      <c r="R225" s="593"/>
      <c r="S225" s="593"/>
      <c r="T225" s="593"/>
      <c r="U225" s="593"/>
      <c r="V225" s="593"/>
      <c r="W225" s="593"/>
    </row>
    <row r="226" ht="12.75" customHeight="1">
      <c r="A226" s="593"/>
      <c r="B226" s="593"/>
      <c r="C226" s="593"/>
      <c r="D226" s="593"/>
      <c r="E226" s="593"/>
      <c r="F226" s="593"/>
      <c r="G226" s="593"/>
      <c r="H226" s="593"/>
      <c r="I226" s="593"/>
      <c r="J226" s="593"/>
      <c r="K226" s="593"/>
      <c r="L226" s="593"/>
      <c r="M226" s="593"/>
      <c r="N226" s="593"/>
      <c r="O226" s="593"/>
      <c r="P226" s="593"/>
      <c r="Q226" s="593"/>
      <c r="R226" s="593"/>
      <c r="S226" s="593"/>
      <c r="T226" s="593"/>
      <c r="U226" s="593"/>
      <c r="V226" s="593"/>
      <c r="W226" s="593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